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checkCompatibility="1" defaultThemeVersion="166925"/>
  <mc:AlternateContent xmlns:mc="http://schemas.openxmlformats.org/markup-compatibility/2006">
    <mc:Choice Requires="x15">
      <x15ac:absPath xmlns:x15ac="http://schemas.microsoft.com/office/spreadsheetml/2010/11/ac" url="\\41.76.208.246\Company\SNAGROUP SERVER\BUCHULE ENGINEERS\3-Current Projects\Ratlou Local Municipality\Kraaipan Sportsfield\Tender Document\"/>
    </mc:Choice>
  </mc:AlternateContent>
  <xr:revisionPtr revIDLastSave="0" documentId="14_{85B0C5ED-1844-4186-B53A-3458E4323A3B}" xr6:coauthVersionLast="47" xr6:coauthVersionMax="47" xr10:uidLastSave="{00000000-0000-0000-0000-000000000000}"/>
  <bookViews>
    <workbookView xWindow="28680" yWindow="-120" windowWidth="29040" windowHeight="15720" xr2:uid="{C47722DC-E4D3-4EFD-BFB8-985505D52360}"/>
  </bookViews>
  <sheets>
    <sheet name="P &amp; G's " sheetId="2" r:id="rId1"/>
    <sheet name="SITE CLEARANCE" sheetId="3" r:id="rId2"/>
    <sheet name="EARTHWORKS" sheetId="10" r:id="rId3"/>
    <sheet name="SOCCER FIELD" sheetId="11" r:id="rId4"/>
    <sheet name="ATHLETICS TRACK" sheetId="12" r:id="rId5"/>
    <sheet name="BUILDING REHABILITATION" sheetId="18" r:id="rId6"/>
    <sheet name="COMBO COURT" sheetId="13" r:id="rId7"/>
    <sheet name="ACCESS &amp; PARKING" sheetId="14" r:id="rId8"/>
    <sheet name="FENCING " sheetId="5" r:id="rId9"/>
    <sheet name="STORMWATER" sheetId="16" r:id="rId10"/>
    <sheet name="BOQ SUMMARY " sheetId="9" r:id="rId11"/>
  </sheets>
  <definedNames>
    <definedName name="_xlnm.Print_Area" localSheetId="7">'ACCESS &amp; PARKING'!$A$1:$G$66</definedName>
    <definedName name="_xlnm.Print_Area" localSheetId="4">'ATHLETICS TRACK'!$A$1:$G$71</definedName>
    <definedName name="_xlnm.Print_Area" localSheetId="10">'BOQ SUMMARY '!$A$1:$C$31</definedName>
    <definedName name="_xlnm.Print_Area" localSheetId="5">'BUILDING REHABILITATION'!$A$1:$G$393</definedName>
    <definedName name="_xlnm.Print_Area" localSheetId="6">'COMBO COURT'!$A$1:$G$56</definedName>
    <definedName name="_xlnm.Print_Area" localSheetId="2">EARTHWORKS!$A$1:$G$68</definedName>
    <definedName name="_xlnm.Print_Area" localSheetId="8">'FENCING '!$A$1:$G$69</definedName>
    <definedName name="_xlnm.Print_Area" localSheetId="0">'P &amp; G''s '!$A$1:$G$203</definedName>
    <definedName name="_xlnm.Print_Area" localSheetId="1">'SITE CLEARANCE'!$A$1:$G$60</definedName>
    <definedName name="_xlnm.Print_Area" localSheetId="3">'SOCCER FIELD'!$A$1:$G$72</definedName>
    <definedName name="_xlnm.Print_Area" localSheetId="9">STORMWATER!$A$1:$G$59</definedName>
    <definedName name="_xlnm.Print_Titles" localSheetId="5">'BUILDING REHABILITATION'!$2:$2</definedName>
    <definedName name="_xlnm.Print_Titles" localSheetId="0">'P &amp; G''s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4" i="2" l="1"/>
  <c r="K345" i="18"/>
  <c r="I34" i="13"/>
  <c r="K12" i="16"/>
  <c r="L8" i="16"/>
  <c r="E12" i="14"/>
  <c r="E16" i="14" s="1"/>
  <c r="E10" i="14"/>
  <c r="E8" i="14"/>
  <c r="E92" i="18" l="1"/>
  <c r="E86" i="18"/>
  <c r="E58" i="18"/>
  <c r="P50" i="18"/>
  <c r="W50" i="18" s="1"/>
  <c r="W45" i="18"/>
  <c r="W47" i="18"/>
  <c r="W48" i="18"/>
  <c r="W56" i="18"/>
  <c r="W42" i="18"/>
  <c r="V34" i="18"/>
  <c r="S34" i="18"/>
  <c r="P34" i="18"/>
  <c r="W34" i="18" l="1"/>
  <c r="W9" i="18" l="1"/>
  <c r="W7" i="18"/>
  <c r="E16" i="18"/>
  <c r="E12" i="18"/>
  <c r="E10" i="11"/>
  <c r="K12" i="10"/>
  <c r="E18" i="11" s="1"/>
  <c r="E23" i="3"/>
  <c r="E21" i="3"/>
  <c r="I5" i="3"/>
  <c r="E34" i="11"/>
  <c r="L37" i="11"/>
  <c r="K37" i="11"/>
  <c r="I48" i="11"/>
  <c r="J48" i="11" s="1"/>
  <c r="K40" i="11"/>
  <c r="E20" i="13"/>
  <c r="K44" i="13"/>
  <c r="E7" i="12"/>
  <c r="E18" i="12"/>
  <c r="O36" i="12"/>
  <c r="J35" i="12"/>
  <c r="G134" i="11"/>
  <c r="G132" i="11"/>
  <c r="G131" i="11"/>
  <c r="G127" i="11"/>
  <c r="G123" i="11"/>
  <c r="G122" i="11"/>
  <c r="G121" i="11"/>
  <c r="G119" i="11"/>
  <c r="G118" i="11"/>
  <c r="G117" i="11"/>
  <c r="G116" i="11"/>
  <c r="G114" i="11"/>
  <c r="G113" i="11"/>
  <c r="G112" i="11"/>
  <c r="G111" i="11"/>
  <c r="G110" i="11"/>
  <c r="G108" i="11"/>
  <c r="G105" i="11"/>
  <c r="G103" i="11"/>
  <c r="G101" i="11"/>
  <c r="G100" i="11"/>
  <c r="G97" i="11"/>
  <c r="G96" i="11"/>
  <c r="G95" i="11"/>
  <c r="G94" i="11"/>
  <c r="G93" i="11"/>
  <c r="G89" i="11"/>
  <c r="G130" i="10"/>
  <c r="G128" i="10"/>
  <c r="G127" i="10"/>
  <c r="G123" i="10"/>
  <c r="G119" i="10"/>
  <c r="G118" i="10"/>
  <c r="G117" i="10"/>
  <c r="G115" i="10"/>
  <c r="G114" i="10"/>
  <c r="G113" i="10"/>
  <c r="G112" i="10"/>
  <c r="G110" i="10"/>
  <c r="G109" i="10"/>
  <c r="G108" i="10"/>
  <c r="G107" i="10"/>
  <c r="G106" i="10"/>
  <c r="G104" i="10"/>
  <c r="G101" i="10"/>
  <c r="G99" i="10"/>
  <c r="G97" i="10"/>
  <c r="G96" i="10"/>
  <c r="G93" i="10"/>
  <c r="G92" i="10"/>
  <c r="G91" i="10"/>
  <c r="G90" i="10"/>
  <c r="G89" i="10"/>
  <c r="G85" i="10"/>
  <c r="N12" i="10" l="1"/>
  <c r="E8" i="10" s="1"/>
  <c r="E16" i="10"/>
  <c r="E34" i="10" s="1"/>
  <c r="E14" i="11"/>
</calcChain>
</file>

<file path=xl/sharedStrings.xml><?xml version="1.0" encoding="utf-8"?>
<sst xmlns="http://schemas.openxmlformats.org/spreadsheetml/2006/main" count="1364" uniqueCount="788">
  <si>
    <t>ALLOWANCE FOR VAT  15.0%</t>
  </si>
  <si>
    <t>1.1.11</t>
  </si>
  <si>
    <t>a) Facilities for Engineer for duration of construction (SABS 1200 AB)</t>
  </si>
  <si>
    <t>Excavations of 0.0m - 1.0m</t>
  </si>
  <si>
    <t xml:space="preserve">SUMS STATED PROVISIONALLY BY ENGINEER </t>
  </si>
  <si>
    <t>2.3</t>
  </si>
  <si>
    <t>2.3.3</t>
  </si>
  <si>
    <t xml:space="preserve">Tuffking 750 2-Speed Mower
• 11.5kW 16hp 479cc
• Liftan KP480
</t>
  </si>
  <si>
    <t>1.2.4</t>
  </si>
  <si>
    <t>Living accommodation</t>
  </si>
  <si>
    <t>Intermediate excavation</t>
  </si>
  <si>
    <t>Opening up and closing down of designated borrow pit</t>
  </si>
  <si>
    <t>3.1.1</t>
  </si>
  <si>
    <t>Supervision</t>
  </si>
  <si>
    <t>PRELIMINARY AND GENERAL</t>
  </si>
  <si>
    <t xml:space="preserve">CIVIL WORKS: FINISHES </t>
  </si>
  <si>
    <t>Sliding Vehicle Gate</t>
  </si>
  <si>
    <t>19mm Stone filling</t>
  </si>
  <si>
    <t>63mm Equal Tee</t>
  </si>
  <si>
    <t>1.3.1</t>
  </si>
  <si>
    <t>1.1.12</t>
  </si>
  <si>
    <t>Workshops</t>
  </si>
  <si>
    <t>Grassing Athletic's track: Supply, deliver and place and establish, fine textured, instant lawn grass type Cynodon Hybrid (Kweek Grass), and lightly roll to even surface.</t>
  </si>
  <si>
    <t>GATES</t>
  </si>
  <si>
    <t xml:space="preserve">FENCING </t>
  </si>
  <si>
    <t>2.4</t>
  </si>
  <si>
    <t>Deal with overburden</t>
  </si>
  <si>
    <t>2.3.4</t>
  </si>
  <si>
    <t>Concrete Test Cubes</t>
  </si>
  <si>
    <t>1.2.5</t>
  </si>
  <si>
    <t>FINISHINGS</t>
  </si>
  <si>
    <t>1.2.15</t>
  </si>
  <si>
    <t>Grassing: Supply, deliver and place and establish, instant lawn grass type Kikuyu / Berea (LM Grass), and lightly roll to even surface.</t>
  </si>
  <si>
    <t>Soil Density Testing</t>
  </si>
  <si>
    <t>Item Ref</t>
  </si>
  <si>
    <t>Establish Facilities on the Site :</t>
  </si>
  <si>
    <t>Pedestrian Gate</t>
  </si>
  <si>
    <t>PIPE TRENCHING:
Min. 400mm wide trench - Machine / hand excavate in all materials for pipeline trenches, backfill, compact and dispose of surplus material for the following depths as per plan.</t>
  </si>
  <si>
    <t>1.1</t>
  </si>
  <si>
    <t>Boulder excavation Class A</t>
  </si>
  <si>
    <t>Contractor's overheads, charges, attendance and profit on item above: % </t>
  </si>
  <si>
    <t>2.2.1</t>
  </si>
  <si>
    <t>Tools and equipment</t>
  </si>
  <si>
    <t>1.1.2</t>
  </si>
  <si>
    <t>1.8.1</t>
  </si>
  <si>
    <t>1.1.13</t>
  </si>
  <si>
    <t>IRRIGATION SYSTEM</t>
  </si>
  <si>
    <t>2.5</t>
  </si>
  <si>
    <t>2.3.5</t>
  </si>
  <si>
    <t>E.O Concrete bases</t>
  </si>
  <si>
    <t>1.2.6</t>
  </si>
  <si>
    <t>Intermediate excavation (Ferricrete)</t>
  </si>
  <si>
    <t>1.2.16</t>
  </si>
  <si>
    <t xml:space="preserve">SUB-SOIL DRAINAGE
</t>
  </si>
  <si>
    <t>a) Straight &amp; long radius over 20m.</t>
  </si>
  <si>
    <t>TENDER AMOUNT</t>
  </si>
  <si>
    <t>Topsoiling, 70mm thick, lightly compacted and levelled to design levels / smooth finish: from Stockpile on site</t>
  </si>
  <si>
    <t>1.2</t>
  </si>
  <si>
    <t>Rate</t>
  </si>
  <si>
    <t>Plant</t>
  </si>
  <si>
    <t>1.9</t>
  </si>
  <si>
    <t>2.2.2</t>
  </si>
  <si>
    <t>Contractor's profit  mark-up and attendance.</t>
  </si>
  <si>
    <t>1.1.3</t>
  </si>
  <si>
    <t>Survey &amp; setting out of the entire works by a land surveyor</t>
  </si>
  <si>
    <t>Allow for surveying / pegging / setting out of pipeline route and INVERT LEVELS.</t>
  </si>
  <si>
    <t>Unit</t>
  </si>
  <si>
    <t>1.1.14</t>
  </si>
  <si>
    <t>Ablution and latrine facilities</t>
  </si>
  <si>
    <t>2.6</t>
  </si>
  <si>
    <t>1.2.7</t>
  </si>
  <si>
    <t>1.2.10</t>
  </si>
  <si>
    <t>1.2.17</t>
  </si>
  <si>
    <t>Remove Engineer's and Contractor's Site establishment on completion</t>
  </si>
  <si>
    <t/>
  </si>
  <si>
    <t>TRACK &amp; FIELD KERB MARKERS</t>
  </si>
  <si>
    <t>Offices and storage sheds</t>
  </si>
  <si>
    <t>1.3</t>
  </si>
  <si>
    <t>63mm x 2" Flange Adapter</t>
  </si>
  <si>
    <t>2.2.3</t>
  </si>
  <si>
    <t>b) Facilities for Contractor for duration of construction, except where otherwise stated</t>
  </si>
  <si>
    <t>Quantity</t>
  </si>
  <si>
    <t>no</t>
  </si>
  <si>
    <t>1.1.4</t>
  </si>
  <si>
    <t>CIVIL WORKS: FINISHES (MAIN FIELD)</t>
  </si>
  <si>
    <t>To complete terraces : from borrow pits</t>
  </si>
  <si>
    <t>TIME-RELATED ITEMS</t>
  </si>
  <si>
    <t>3.1</t>
  </si>
  <si>
    <t>63mm x 2" Male Adapter</t>
  </si>
  <si>
    <t>Design by Specialist:</t>
  </si>
  <si>
    <t>2.4.1</t>
  </si>
  <si>
    <t>m³.km</t>
  </si>
  <si>
    <t>1.3.2</t>
  </si>
  <si>
    <t>Rate Only</t>
  </si>
  <si>
    <t>Dealing with water (Subclause 5.5)</t>
  </si>
  <si>
    <t>FIXED-CHARGE ITEMS</t>
  </si>
  <si>
    <t>Dragline Hoses and moveable sprinkers by Irrigation Specialist: R40 000</t>
  </si>
  <si>
    <t>Extra-over items 1.2.1 to 1.2.2 inclusive for excavating and breaking down material in:</t>
  </si>
  <si>
    <t>Granular (River Sand) Material, 50mm thick, placed as drainage layer over entire field: from commercial sources (Prov)</t>
  </si>
  <si>
    <t>Operate and maintain facilities on the Site:</t>
  </si>
  <si>
    <t>Contractual Requirements</t>
  </si>
  <si>
    <t>OVERHAUL</t>
  </si>
  <si>
    <t>1.4</t>
  </si>
  <si>
    <t>E.O for Contractors Mark-up and Attendance.</t>
  </si>
  <si>
    <t>1</t>
  </si>
  <si>
    <t>HEALTH AND SAFETY</t>
  </si>
  <si>
    <t>1.1.5</t>
  </si>
  <si>
    <t>Install pitch drainage system, co-ordinated with irrigation pipe network (same trench). Refer to detailed drawing, for:</t>
  </si>
  <si>
    <t>63mm Coupling</t>
  </si>
  <si>
    <t>Sum</t>
  </si>
  <si>
    <t>3.2</t>
  </si>
  <si>
    <t>GRASSING
• Rate for grassing will inclue source supply, transport, deliver, installation and watering of grassing.  
• The preparation, laying and watering of the grassing is a delicate operation that requires propper planning and co-ordination from the contractor and his specialist suppliers.
• The input from specialist grassing suppliers / installers will / may be required, by inexperienced contractor.
• As a minimum, the contractor shall plant the grass at the onset of the raining season and water all grass initially for 12 consecutive days, each day at an irrigation rate of min. 10mm per day.  Thereafter twice weekely at 15mm per cycle, until the grass has establised and is growing.  
• Irrigation water by municipal source and or local borehole is not gauranteed.  In such even the contractor shall supply water for irrigation from commercial source.
• The instant lawn sods shall be placed level and to a smooth and even surface. Light rolling may be required.</t>
  </si>
  <si>
    <t>2.4.2</t>
  </si>
  <si>
    <t>1.3.3</t>
  </si>
  <si>
    <t>Provisional Sum for payment of Consulting engineers fees towards Resident Engineer's accomodation and quality assurance checks.</t>
  </si>
  <si>
    <t>2.1.1</t>
  </si>
  <si>
    <t>2.3.10</t>
  </si>
  <si>
    <t>1.7.1</t>
  </si>
  <si>
    <t>Extra-over item 1.2.3 to 1.2.9 for hauling material in excess of the haul of 1,0 km</t>
  </si>
  <si>
    <t>Compression Fittings - 16 Bar rated or similar approved e.g Magnum' / 'Plasson' / 'Philmac' / 'Unidelta' / Alprene-polyEasy'</t>
  </si>
  <si>
    <t>Rugby / Soccer Combination Goal Posts, manufactured from steel and painted.</t>
  </si>
  <si>
    <t xml:space="preserve">Sub soil drain trenching excavations. </t>
  </si>
  <si>
    <t>SUBSOIL DRAINAGE &amp; IRRIGATION SYSTEM</t>
  </si>
  <si>
    <t>IMPORT MATERIAL</t>
  </si>
  <si>
    <t>2</t>
  </si>
  <si>
    <t>2.3.6</t>
  </si>
  <si>
    <t>Make, lable, cure and test by independent laboratory, concrete test cubes for duration of contract. All test certificates to be presented to engineer. Only tests that have passed will be paid for.</t>
  </si>
  <si>
    <t>Ha</t>
  </si>
  <si>
    <t>REINFORCEMENT</t>
  </si>
  <si>
    <t>RESIDENT ENGINEER</t>
  </si>
  <si>
    <t>Daywork</t>
  </si>
  <si>
    <t>Lawn Mower</t>
  </si>
  <si>
    <t>Materials</t>
  </si>
  <si>
    <t>2.4.3</t>
  </si>
  <si>
    <t>1.3.4</t>
  </si>
  <si>
    <t>63mm HDPE PN10 SDR 17 
(Scours - Supplied in 100m Coils)</t>
  </si>
  <si>
    <t>E.O for Contractor's mark-up and attendance</t>
  </si>
  <si>
    <t>2.3.11</t>
  </si>
  <si>
    <t>1.1.15</t>
  </si>
  <si>
    <t xml:space="preserve"> Sum</t>
  </si>
  <si>
    <t>All work to ensure compliance with the provisions of the Environmental Management Plan.</t>
  </si>
  <si>
    <t>m</t>
  </si>
  <si>
    <t>IRRIGATION FITTINGS &amp; SPECIALS 
(Refer to Drawings: 23-001-V-01-06-01)</t>
  </si>
  <si>
    <t>t</t>
  </si>
  <si>
    <t>3</t>
  </si>
  <si>
    <t>1.2.1</t>
  </si>
  <si>
    <t>2.3.7</t>
  </si>
  <si>
    <t>CONCRETE KERBING</t>
  </si>
  <si>
    <t>1.2.8</t>
  </si>
  <si>
    <t>1.2.11</t>
  </si>
  <si>
    <t>110mm 'Marley-LANDRAIN' perforated pipe or similar approved.</t>
  </si>
  <si>
    <t>PERIMETER FENCING</t>
  </si>
  <si>
    <t>m²</t>
  </si>
  <si>
    <t>NETT TOTAL OF TENDER</t>
  </si>
  <si>
    <t>Soft excavation</t>
  </si>
  <si>
    <t>1.3.5</t>
  </si>
  <si>
    <t>2.2.4</t>
  </si>
  <si>
    <t>Supply and Install pitch irrigation system, co-ordinated with sub soil drainage pipe network (same trench). Refer to concept drawing, for:</t>
  </si>
  <si>
    <t>1.1.16</t>
  </si>
  <si>
    <t>Offices: 1 room with 2 desks and 6 chairs, 220V Power, 12000BTU Aircon, WIFI, Dumpy level survey equipment set, Dynamic cone penetrometer</t>
  </si>
  <si>
    <t xml:space="preserve">MISCELLANEOUS: EQUIPMENT &amp; FIXTURES </t>
  </si>
  <si>
    <t>2.1</t>
  </si>
  <si>
    <t>2.3.1</t>
  </si>
  <si>
    <t>2.3.8</t>
  </si>
  <si>
    <t>1.2.2</t>
  </si>
  <si>
    <t>1.9.1</t>
  </si>
  <si>
    <t>110mm PVC Bends/Tee`s, etc</t>
  </si>
  <si>
    <t>All work to ensure compliance with the provisions of the OSH Act 85 of 1993 and latest Regulations . This item shall include all costs to provide a safety plan and file.</t>
  </si>
  <si>
    <t>1.2.9</t>
  </si>
  <si>
    <t>a) Facilities for Engineer (SABS 1200 AB)</t>
  </si>
  <si>
    <t>1.2.12</t>
  </si>
  <si>
    <t>Precast concrete  kerbing - Type 'Half round Mini' similar to LG Green (55mm x 165mm), including concrete benching, as detailed drawing</t>
  </si>
  <si>
    <t>Water supplies, electric power and communications</t>
  </si>
  <si>
    <t>m³</t>
  </si>
  <si>
    <t>1.5</t>
  </si>
  <si>
    <t>110mm PVC Discharge piping (solid wall) into headwall</t>
  </si>
  <si>
    <t>Laboratories</t>
  </si>
  <si>
    <t>2.2.5</t>
  </si>
  <si>
    <t>No</t>
  </si>
  <si>
    <t>1.1.6</t>
  </si>
  <si>
    <t>1.1.10</t>
  </si>
  <si>
    <t>1.1.17</t>
  </si>
  <si>
    <t>PC</t>
  </si>
  <si>
    <t>TESTING</t>
  </si>
  <si>
    <t>2.2</t>
  </si>
  <si>
    <t>Company and head office overhead costs</t>
  </si>
  <si>
    <t>2.3.9</t>
  </si>
  <si>
    <t>1.2.3</t>
  </si>
  <si>
    <t>2.1.2</t>
  </si>
  <si>
    <t>1.2.13</t>
  </si>
  <si>
    <t>Cut to fill</t>
  </si>
  <si>
    <t>MARKERS:
Supply and Install concrete water line markers.</t>
  </si>
  <si>
    <t>1.4.1</t>
  </si>
  <si>
    <t>%</t>
  </si>
  <si>
    <t>Hard excavation</t>
  </si>
  <si>
    <t>1.6</t>
  </si>
  <si>
    <t>Other time-related obligations</t>
  </si>
  <si>
    <t>PIPES:
Supply, lay, and bed Class A bedding joint, incl cut pipes to length where required, test and disinfect:</t>
  </si>
  <si>
    <t>1.1.7</t>
  </si>
  <si>
    <t>1.1.18</t>
  </si>
  <si>
    <t>Access (Subclause 5.8)</t>
  </si>
  <si>
    <t>Nameboards</t>
  </si>
  <si>
    <t>63mm x 1" Saddle</t>
  </si>
  <si>
    <t>Refer to detailed Drawings provided, and supply / manufacture and installation for:</t>
  </si>
  <si>
    <t>Cut to spoil from</t>
  </si>
  <si>
    <t>Description</t>
  </si>
  <si>
    <t>MISCELLANEOUS</t>
  </si>
  <si>
    <t>2.3.12</t>
  </si>
  <si>
    <t>1.2.14</t>
  </si>
  <si>
    <t>Other fixed-charge obligations</t>
  </si>
  <si>
    <t>Labour</t>
  </si>
  <si>
    <t>Irrigation Gate valve installation complete. Refer to drawing 23-001-V-01-06-01, for the following: 
• 2" Brass Gate Valve;
• 2 x 50x2" Male adapers (compression)
• PVC Valve Box cover, with locakble lid, and 160mm Ø PVC sleeve pipe.
• 300mm Concrete apron surround</t>
  </si>
  <si>
    <t>Item</t>
  </si>
  <si>
    <t>High Density Polyethylene Piping (HDPE) Manufacture &amp; Certified to SABS ISO 4427 for PE100 type piping.</t>
  </si>
  <si>
    <t>1.7</t>
  </si>
  <si>
    <t>1.1.1</t>
  </si>
  <si>
    <t>b) Facilities for Contractor</t>
  </si>
  <si>
    <t>1.1.8</t>
  </si>
  <si>
    <t>Allow an amount or R10 000 for design by irrigation expert / specialist</t>
  </si>
  <si>
    <t>All work to ensure compliance with the provisions of the OSH Act 85 of 1993 and latest Regulations. This item shall include all costs to provide a safety plan and file including the mentoring thereof, auditing thereof and reporting to the Engineer, on a regular basis.</t>
  </si>
  <si>
    <t>To complete terraces : from commercial sources (Prov)</t>
  </si>
  <si>
    <t>1.3.6</t>
  </si>
  <si>
    <t xml:space="preserve"> m²</t>
  </si>
  <si>
    <t>2.3.13</t>
  </si>
  <si>
    <t xml:space="preserve">Contractor to allow to perform soil density tests by independent laboratory and make test results availble to engineer. </t>
  </si>
  <si>
    <t>EARTHWORKS (PLATFORMS)</t>
  </si>
  <si>
    <t xml:space="preserve">MISCELLANEOUS: EQUIPMENT FIXTURES </t>
  </si>
  <si>
    <t>EARTHWORKS</t>
  </si>
  <si>
    <t>1.8</t>
  </si>
  <si>
    <t>2.3.2</t>
  </si>
  <si>
    <t>1.1.9</t>
  </si>
  <si>
    <t>1.6.1</t>
  </si>
  <si>
    <t>COMMUNITY LIASION OFFICER</t>
  </si>
  <si>
    <t>Top dressing in isolated areas: After 60 days, when the grass is established, supply, spread and level-out surface indentations with a topsoil / topdressing layer to  enhance the overall health and appearance of the grass</t>
  </si>
  <si>
    <t xml:space="preserve"> m³</t>
  </si>
  <si>
    <t>2.3.14</t>
  </si>
  <si>
    <t>Amount</t>
  </si>
  <si>
    <t>PAY REFERS</t>
  </si>
  <si>
    <t xml:space="preserve">SECTION 1 : PRELIMINARY AND GENERAL </t>
  </si>
  <si>
    <t>SANS 1200 A</t>
  </si>
  <si>
    <t>Month</t>
  </si>
  <si>
    <t>Sub-Total Carried Forward</t>
  </si>
  <si>
    <t>Sub-Total Brought Forward</t>
  </si>
  <si>
    <t>Remove topsoil to nominal depth of 150mm stockpile and maintain</t>
  </si>
  <si>
    <r>
      <t>m</t>
    </r>
    <r>
      <rPr>
        <sz val="9"/>
        <color indexed="8"/>
        <rFont val="Aptos Narrow"/>
        <family val="2"/>
      </rPr>
      <t>³</t>
    </r>
  </si>
  <si>
    <t>SABS 1200 C</t>
  </si>
  <si>
    <t>SECTION 2: SITE CLEARANCE</t>
  </si>
  <si>
    <t>8.2.10</t>
  </si>
  <si>
    <t>SECTION 3: EARTHWORKS (PLATFORMS)</t>
  </si>
  <si>
    <t>1200 DM</t>
  </si>
  <si>
    <t>8.3.3a</t>
  </si>
  <si>
    <t xml:space="preserve">Construct Cut to Fill Platforms and compact to 93 % mod. AASHTO maximum density. </t>
  </si>
  <si>
    <t>8.2.4</t>
  </si>
  <si>
    <t>SECTION 4: SOCCER FIELD</t>
  </si>
  <si>
    <t>Allowance for fencing and repairs to the existing fences</t>
  </si>
  <si>
    <t xml:space="preserve">Allowance for refurbrishment of the existing pedestrian Gate </t>
  </si>
  <si>
    <t>Allowance for refurbrishment of the existing Vehicle Gate</t>
  </si>
  <si>
    <t>Excavations</t>
  </si>
  <si>
    <t>Layer Works</t>
  </si>
  <si>
    <t>Rip and compact insitu layer and compact to 93% of Mod AASHTO</t>
  </si>
  <si>
    <t>Supply and delivery to site G2 material from commercial quarries</t>
  </si>
  <si>
    <t>Seal Layer Works</t>
  </si>
  <si>
    <t>Prime Coat using MC30 cut back bitumen 0,8l/square metre</t>
  </si>
  <si>
    <t>Lay and spread a 25mm continously graded Asphalt and 
Compact  to 98%  of MOD AASHTO</t>
  </si>
  <si>
    <t>Bituminous Slurry.</t>
  </si>
  <si>
    <t>Application of slurry for texture improvement with natural or crusher sand, applied by hand. (220ℓ/m³ @ 0.005m³/m²</t>
  </si>
  <si>
    <t>Athletic Track Synthetic Seal</t>
  </si>
  <si>
    <t>Sbr layer</t>
  </si>
  <si>
    <r>
      <t>m</t>
    </r>
    <r>
      <rPr>
        <sz val="9"/>
        <color indexed="8"/>
        <rFont val="Aptos Narrow"/>
        <family val="2"/>
      </rPr>
      <t>²</t>
    </r>
  </si>
  <si>
    <r>
      <t>m</t>
    </r>
    <r>
      <rPr>
        <sz val="9"/>
        <color indexed="8"/>
        <rFont val="Aptos Narrow"/>
        <family val="2"/>
      </rPr>
      <t>³</t>
    </r>
  </si>
  <si>
    <t>Supply,  Process/Laying, and spreading 150mm of a G5 material layer compacted to 95% Mod AASHTO</t>
  </si>
  <si>
    <t>Supply,  Process/Laying, and spreading of a 150mm thick G2 material layer compacted to 98% Mod AASHTO</t>
  </si>
  <si>
    <t>Supply and delivery to site  G5 material from commercial quarries quarries</t>
  </si>
  <si>
    <t xml:space="preserve">Excavate an average of 300mm of top soil to eradicate vegetal matter and/or  remove humus soil to a depth suitable for layerworks </t>
  </si>
  <si>
    <t>Kerbing Figure 12.C</t>
  </si>
  <si>
    <t>Line Marking, White PU 2:1 Lining material 308A/B</t>
  </si>
  <si>
    <t>No.</t>
  </si>
  <si>
    <t>SABS           1200DA</t>
  </si>
  <si>
    <t>Earthworks</t>
  </si>
  <si>
    <t>8.3.1</t>
  </si>
  <si>
    <t>Remove topsoil to nominal depth of 150mm and stockpile.</t>
  </si>
  <si>
    <t>Combination Court</t>
  </si>
  <si>
    <r>
      <t>m</t>
    </r>
    <r>
      <rPr>
        <vertAlign val="superscript"/>
        <sz val="10"/>
        <rFont val="Arial"/>
        <family val="2"/>
      </rPr>
      <t>3</t>
    </r>
  </si>
  <si>
    <t>Cut to spoil.The rate to include 1 km freehaul</t>
  </si>
  <si>
    <t>a) soft excavation</t>
  </si>
  <si>
    <t>b) hard rock excavation</t>
  </si>
  <si>
    <t xml:space="preserve">Insitu Material </t>
  </si>
  <si>
    <t>8.3.2</t>
  </si>
  <si>
    <t>Cut and shape to falls open earth drains around the court</t>
  </si>
  <si>
    <t>SABS 1200 MF</t>
  </si>
  <si>
    <t>Crushed Stone Base</t>
  </si>
  <si>
    <t>Constructed from type (150mm) G2 material obtained from commercial sources and compacted to 98% MOD AASHTO.</t>
  </si>
  <si>
    <t xml:space="preserve">Supply and lay 40mm of MC30 Asphalt complete with prime </t>
  </si>
  <si>
    <t>Install Figure 12.C Kerbs on the court edges</t>
  </si>
  <si>
    <t xml:space="preserve">Miscellaneous </t>
  </si>
  <si>
    <t xml:space="preserve">                                                                                                                                                                                    (Manufacture, Supply and Install complete, with all fastenings)                                                                                                    </t>
  </si>
  <si>
    <t xml:space="preserve">Removable Netball post including basket ring and net </t>
  </si>
  <si>
    <t xml:space="preserve">Removable Volley Ball post including basket ring and net </t>
  </si>
  <si>
    <t xml:space="preserve">Removable Basket post including basket ring and net </t>
  </si>
  <si>
    <t>Removable cricket net</t>
  </si>
  <si>
    <t>Preparation and compaction of insitu material to a depth of 150mm to a minimum of 90% MOD AASHTO Density. The rate shall include scarifying , watering , shaping  and compacting of material</t>
  </si>
  <si>
    <t>ARTIFICIAL TURF</t>
  </si>
  <si>
    <t xml:space="preserve">COMBINATION COURT </t>
  </si>
  <si>
    <t xml:space="preserve">ADD CONTINGENCIES @ 10% </t>
  </si>
  <si>
    <t>SOCCER FIELD</t>
  </si>
  <si>
    <t xml:space="preserve">SITE CLEARANCE </t>
  </si>
  <si>
    <t>GUARD HOUSE, CHANGE ROOMS &amp; ABLUTIONS</t>
  </si>
  <si>
    <t xml:space="preserve">GRAVEL ACCESS ROAD &amp; PARKING </t>
  </si>
  <si>
    <t>STORMWATER</t>
  </si>
  <si>
    <t>SYNTHETIC ATHLETIC TRACK</t>
  </si>
  <si>
    <t>3.6m high fencing for Combo court. (2.5 Core PVC coated to 3.15mm, 50mm diamond mesh). Rate to include: Excavation, casting of 450x450x975 concrete, intermediate posts at 3000mm, bracing stays, Top rail 50mm x2.5 round middle rail 40mm x 2.5mm round,  bottom rail 50mm x 2.5mm round.</t>
  </si>
  <si>
    <t>SABS           1200MM</t>
  </si>
  <si>
    <t>Excavation  for sub-surface drainage</t>
  </si>
  <si>
    <t>Provision of Bedding from Trench Excavation</t>
  </si>
  <si>
    <t>19mm crusher stone for Sub-soil drain</t>
  </si>
  <si>
    <t>Supply 25mm thick layer of course river sand</t>
  </si>
  <si>
    <r>
      <t>m</t>
    </r>
    <r>
      <rPr>
        <sz val="10"/>
        <rFont val="Aptos Narrow"/>
        <family val="2"/>
      </rPr>
      <t>²</t>
    </r>
  </si>
  <si>
    <t>GRAND STANDS</t>
  </si>
  <si>
    <t xml:space="preserve">High Mast Lighting </t>
  </si>
  <si>
    <r>
      <t>m</t>
    </r>
    <r>
      <rPr>
        <sz val="9"/>
        <rFont val="Aptos Narrow"/>
        <family val="2"/>
      </rPr>
      <t>²</t>
    </r>
  </si>
  <si>
    <t xml:space="preserve">Supply and install Slide Max Pro 50 GreenFields Synthetic  Turf system with a yarn weight of 1311 gr/sqm and comprises of a diamond shaped 365 micron yarn/Easi Soccer - 40mm or similar approved. This is to  include installation and all line markings, glue, glue tape as well as FIFA required rubber infill. Warrant of 7 years minimum and 7years guarantee to be provided. </t>
  </si>
  <si>
    <t>Mark up on item 1,2.4</t>
  </si>
  <si>
    <t>Prov Sum</t>
  </si>
  <si>
    <t>UNREINFORCED CONCRETE</t>
  </si>
  <si>
    <t>15 Mpa/19mm Concrete</t>
  </si>
  <si>
    <t>Blinding under footings and bases</t>
  </si>
  <si>
    <t>30 MPa/19mm Concrete</t>
  </si>
  <si>
    <t xml:space="preserve"> Pad footings, Strip footings and foundations</t>
  </si>
  <si>
    <t>TEST CUBES</t>
  </si>
  <si>
    <t>Making and testing of a set of three 150 mm x 150 mm x 150 mm concrete cube specimens for compressive strength testinng</t>
  </si>
  <si>
    <r>
      <t>m</t>
    </r>
    <r>
      <rPr>
        <sz val="9"/>
        <color indexed="8"/>
        <rFont val="Aptos Narrow"/>
        <family val="2"/>
      </rPr>
      <t>³</t>
    </r>
  </si>
  <si>
    <t>HT Steel Reinforcement</t>
  </si>
  <si>
    <t>HT reinforcement in bars of all diameters for beams, foundations, etc.</t>
  </si>
  <si>
    <t>Prefabricate supply and install three (3) SABS approved Galvanised steel seating stands including all steel accessories, connections and foundations as per drawing no. RALM-23-MNS-A010</t>
  </si>
  <si>
    <t xml:space="preserve">Preparation of site </t>
  </si>
  <si>
    <t xml:space="preserve">Soccer field </t>
  </si>
  <si>
    <t>Running track</t>
  </si>
  <si>
    <t>PSC 8.2.1</t>
  </si>
  <si>
    <t>01. Areas</t>
  </si>
  <si>
    <t xml:space="preserve">Clear and grub:
</t>
  </si>
  <si>
    <t xml:space="preserve">Reclear surfaces( only on instruction of the Engineer): </t>
  </si>
  <si>
    <t>Demolish and remove structures/buildings:</t>
  </si>
  <si>
    <t xml:space="preserve">01. Demolish existing Combo court, dispose of concrete, fencing, nets and poles </t>
  </si>
  <si>
    <t>8.2.8</t>
  </si>
  <si>
    <t>02. Demolish/Removal of existing steel grand stand for re-use</t>
  </si>
  <si>
    <t>Transport materials and debris to unspecified site and dump</t>
  </si>
  <si>
    <r>
      <t>m</t>
    </r>
    <r>
      <rPr>
        <sz val="9"/>
        <color indexed="8"/>
        <rFont val="Aptos Narrow"/>
        <family val="2"/>
      </rPr>
      <t>³-km</t>
    </r>
  </si>
  <si>
    <t>8.2.9</t>
  </si>
  <si>
    <t>03. Cleaning and of removal of all broken toilets, basin, tiles, glasses, doors, ceilings, debris, waste from existing buildings (Changeroom and ablutions)</t>
  </si>
  <si>
    <t>SABS 1200 DM</t>
  </si>
  <si>
    <t>In-situ subgrade treatment and compaction to 90% of MOD AASHTO for combi court, running track,sportsfield subgrade</t>
  </si>
  <si>
    <t>Selected Subgrade</t>
  </si>
  <si>
    <t>Topsoil for infill to final tolerance supplied by the contractor</t>
  </si>
  <si>
    <t>Soil insecticide:</t>
  </si>
  <si>
    <t xml:space="preserve">Soil poisining to be carried out by a registered pest control company and certificate to be supplied for weed killer and termites. </t>
  </si>
  <si>
    <t>To horizontal field surfaces.</t>
  </si>
  <si>
    <t xml:space="preserve">50mm thick including compaction and dressing </t>
  </si>
  <si>
    <r>
      <t>m</t>
    </r>
    <r>
      <rPr>
        <sz val="9"/>
        <color indexed="8"/>
        <rFont val="Aptos Narrow"/>
        <family val="2"/>
      </rPr>
      <t>²</t>
    </r>
  </si>
  <si>
    <t>SECTION 5: SYTHETIC SURFACE ATHLETICS TRACK</t>
  </si>
  <si>
    <t>150mm dia. perforated or slotted agricultural pipe for sub-soil drains, complete with couplings</t>
  </si>
  <si>
    <t>Bidium U14 or similar synthetic fibre filter fabric</t>
  </si>
  <si>
    <t xml:space="preserve">m² </t>
  </si>
  <si>
    <t>SECTION 6 :BUILDING WORKS</t>
  </si>
  <si>
    <t>6.3.1</t>
  </si>
  <si>
    <t xml:space="preserve">SANS </t>
  </si>
  <si>
    <t xml:space="preserve">1200 G </t>
  </si>
  <si>
    <t>1)</t>
  </si>
  <si>
    <t>2)</t>
  </si>
  <si>
    <t>3)</t>
  </si>
  <si>
    <t>Carried Forward to Next Page</t>
  </si>
  <si>
    <t>Total Brought forward</t>
  </si>
  <si>
    <t>6.4.1</t>
  </si>
  <si>
    <t>6.4.2</t>
  </si>
  <si>
    <t>6.4.3</t>
  </si>
  <si>
    <t>6.4.4</t>
  </si>
  <si>
    <t>MASONRY</t>
  </si>
  <si>
    <t>6.6.1</t>
  </si>
  <si>
    <t>SCHEDULED ITEMS</t>
  </si>
  <si>
    <t>6.6.1.2</t>
  </si>
  <si>
    <t>Superstructure brickwork Class II Mortar</t>
  </si>
  <si>
    <t>a)</t>
  </si>
  <si>
    <t>b)</t>
  </si>
  <si>
    <t>115mm walls</t>
  </si>
  <si>
    <t>6.6.1.3</t>
  </si>
  <si>
    <t>Brickwork reinforcement</t>
  </si>
  <si>
    <t xml:space="preserve">150 mm wide reinforcement built in horizontally </t>
  </si>
  <si>
    <t xml:space="preserve">75mm wide reinforcement built in horizontally </t>
  </si>
  <si>
    <t>6.6.1.4</t>
  </si>
  <si>
    <t>Extra over brickwork for  'Firelight Satin' face brickwork including wall ties or similar approved by Project Manager</t>
  </si>
  <si>
    <t>Extra over brickwork in beam filling for fair face brickwork</t>
  </si>
  <si>
    <t>6.6.1.6.6</t>
  </si>
  <si>
    <t>WATERPROOFING</t>
  </si>
  <si>
    <t>6.6.1.6.6.1</t>
  </si>
  <si>
    <t xml:space="preserve">One layer of 375 micron 'consol plastics brikgrip' </t>
  </si>
  <si>
    <t>embossed DPC in walls</t>
  </si>
  <si>
    <t>6.6.1.6.6.3</t>
  </si>
  <si>
    <t>25x25mm 'compriband' bitumen-impregnated foam plastic joint sealing strips between frames and walls</t>
  </si>
  <si>
    <t>6.6.1.6.6.4</t>
  </si>
  <si>
    <t>250mm Combiflex seal to construction joints</t>
  </si>
  <si>
    <t>6.6.1.6</t>
  </si>
  <si>
    <t>PLASTERING</t>
  </si>
  <si>
    <t>Plaster: 20mm thick 1:5 cement plaster finished with steel trowel</t>
  </si>
  <si>
    <t>Internal Walls</t>
  </si>
  <si>
    <t>6.6.1.7</t>
  </si>
  <si>
    <t>PAINTING</t>
  </si>
  <si>
    <t>6.6.1.6.1</t>
  </si>
  <si>
    <t>One coat alkali resistant plaster primer and two coats PVA acrylic emulsion paint on:</t>
  </si>
  <si>
    <t>ROOFING</t>
  </si>
  <si>
    <t>6.7.1</t>
  </si>
  <si>
    <t>6.7.1.1</t>
  </si>
  <si>
    <t>ROOF COVERING</t>
  </si>
  <si>
    <t>6.7.1.1.1</t>
  </si>
  <si>
    <t>6.7.1.1.2</t>
  </si>
  <si>
    <t>12x225mm 'Everite' medium density plain nutec cement fascias and barge boads including H-profile jointing strips</t>
  </si>
  <si>
    <t>6.7.1.2</t>
  </si>
  <si>
    <t>AEROLITE INSULATION</t>
  </si>
  <si>
    <t>50mm insulation closely fitted and laid on top of brandering</t>
  </si>
  <si>
    <t>6.8.1.1</t>
  </si>
  <si>
    <t>DOORS</t>
  </si>
  <si>
    <t>6.8.1.1.1</t>
  </si>
  <si>
    <t>Solid core flush doors finished on both faces with tempered  veneered hardboad (hardwood) to external doors</t>
  </si>
  <si>
    <t>DN1:  813x2032x44mm (Alluminium Panels)</t>
  </si>
  <si>
    <t>6.8.1.1.2</t>
  </si>
  <si>
    <t>DN2:  813x2032x44mm</t>
  </si>
  <si>
    <t>6.8.1.2</t>
  </si>
  <si>
    <t>FRAMES</t>
  </si>
  <si>
    <t>1.6mm thick galvanized steel frame with 44mm rebate complete with hoop anchors welded to frame, 3 no. rubber shock absorbers in rebate and two pairs 100x75mm butt hinges for:</t>
  </si>
  <si>
    <t>6.8.1.2.1</t>
  </si>
  <si>
    <t>6.8.1.2.2</t>
  </si>
  <si>
    <t>6.8.1.4</t>
  </si>
  <si>
    <t>6.8.1.4.1</t>
  </si>
  <si>
    <t>6.8.1.4.5</t>
  </si>
  <si>
    <t>6.8.1.5</t>
  </si>
  <si>
    <t>CEILINGS</t>
  </si>
  <si>
    <t>6.8.1.5.1</t>
  </si>
  <si>
    <t>6mm "Everite Nutec" fibre-cement flush boards with H-type pressed steel jointing strips including 38x38mm sawn softwood brandering at 450mm centres in both directions including painting</t>
  </si>
  <si>
    <t>6.8.1.5.2</t>
  </si>
  <si>
    <t>Extra-over for 600x600mm trap door including sawn and wrot framing fitted flush with ceiling</t>
  </si>
  <si>
    <t>6.8.1.5.3</t>
  </si>
  <si>
    <t>c)</t>
  </si>
  <si>
    <t>50x19mm angle rounded cornice plugged and including 19mm quadrant bead planted on</t>
  </si>
  <si>
    <t xml:space="preserve">m </t>
  </si>
  <si>
    <t>6.8.1.6</t>
  </si>
  <si>
    <t>BENCHES</t>
  </si>
  <si>
    <t>6.8.1.6.1</t>
  </si>
  <si>
    <t>6.8.1.6.8</t>
  </si>
  <si>
    <t>KITCHEN</t>
  </si>
  <si>
    <t>6.8.1.6.8.1</t>
  </si>
  <si>
    <t>6.8.1.6.8.2</t>
  </si>
  <si>
    <t>Kitchen zink cupboard manufacture and install kitchen zinc cupboard 1.8m long complete with drawers etc as detailed (S/Steel site-on-zink measured elsewhere)</t>
  </si>
  <si>
    <t>6.9</t>
  </si>
  <si>
    <t>6.9.1</t>
  </si>
  <si>
    <t>6.9.1.1</t>
  </si>
  <si>
    <t>HINGES, BOLTS, ETC</t>
  </si>
  <si>
    <t>Union two ball bearing butt hinges with satin brass finish</t>
  </si>
  <si>
    <t>6.9.1.2</t>
  </si>
  <si>
    <t>LOCKS, ETC</t>
  </si>
  <si>
    <t>9.1.2.1</t>
  </si>
  <si>
    <t>Union profile double cylinder lockset</t>
  </si>
  <si>
    <t>6.9.1.2.2</t>
  </si>
  <si>
    <t>Union profile indicating bolt and keep to steel</t>
  </si>
  <si>
    <t>6.9.1.3</t>
  </si>
  <si>
    <t>NAMEPLATES</t>
  </si>
  <si>
    <t>Approved engraved aluminium plate incorporating fire extinguisher pictogram</t>
  </si>
  <si>
    <t>Approved engraved aluminium plate incorporating paraplegic pictogram</t>
  </si>
  <si>
    <t>Ditto, but incorporating male pictogram</t>
  </si>
  <si>
    <t>d)</t>
  </si>
  <si>
    <t>Ditto, but incorporating female pictogram</t>
  </si>
  <si>
    <t>Ditto, but engraved "CHANGEROOM 1"</t>
  </si>
  <si>
    <t>Ditto, but engraved "CHANGEROOM 2"</t>
  </si>
  <si>
    <t>Ditto, but engraved "KITCHEN"</t>
  </si>
  <si>
    <t>Ditto, but engraved "GARDEN STORE"</t>
  </si>
  <si>
    <t>Ditto, but engraved "ADMIN OFFICE"</t>
  </si>
  <si>
    <t>Ditto, but engraved "FIRST AID ROOM"</t>
  </si>
  <si>
    <t>6.9.1.4</t>
  </si>
  <si>
    <t>SANITARY FITTINGS</t>
  </si>
  <si>
    <t>32mm dia. lockable toilet roll holder plugged</t>
  </si>
  <si>
    <t>32mm dia. stainless steel grab rail plugged</t>
  </si>
  <si>
    <t>Liquid soap dispenser plugged</t>
  </si>
  <si>
    <t>White folded towel dispencer plugged</t>
  </si>
  <si>
    <t>6.9.1.5</t>
  </si>
  <si>
    <t>METAL WORKS &amp; GLAZING</t>
  </si>
  <si>
    <t>6.9.1.5.2</t>
  </si>
  <si>
    <t>Supply &amp; install burglar proof  to all windows:</t>
  </si>
  <si>
    <t>6.9.1.6</t>
  </si>
  <si>
    <t>FIRE EXTINGUISHERS</t>
  </si>
  <si>
    <t>6.9.1.6.1</t>
  </si>
  <si>
    <t>6.10.3</t>
  </si>
  <si>
    <t>6.10.3.1</t>
  </si>
  <si>
    <t>Supply and fix the following sanitary ware:</t>
  </si>
  <si>
    <t>Large white "vitreous china" wall hung urinal</t>
  </si>
  <si>
    <t>White "vitreous china" low level water closet pan complete with turned P-trap</t>
  </si>
  <si>
    <t>Large white "vitreous china" oval shape W.H. basin with 3 tap holes mounted on wall hangers</t>
  </si>
  <si>
    <t>6.10.4</t>
  </si>
  <si>
    <t>Cold water supplies</t>
  </si>
  <si>
    <t>6.10.4.1</t>
  </si>
  <si>
    <t>25mm class 10 HDPE pipes laid in the ground not exceeding 1000mm deep</t>
  </si>
  <si>
    <t>6.10.4.2</t>
  </si>
  <si>
    <t>Extra-over HDPE pipes for 'Plascon' compression fittings</t>
  </si>
  <si>
    <t>25mm fittings</t>
  </si>
  <si>
    <t>25mm elbow</t>
  </si>
  <si>
    <t>40mm reducing tee</t>
  </si>
  <si>
    <t>6.10.4.3</t>
  </si>
  <si>
    <t>22mm class 'O' copper piping fixed to walls and floors or laid in filling</t>
  </si>
  <si>
    <t>6.10.4.4</t>
  </si>
  <si>
    <t>Extra-over class 'O' pipes copper piping for compression fittings</t>
  </si>
  <si>
    <t>6.10.4.5</t>
  </si>
  <si>
    <t>Cold water taps</t>
  </si>
  <si>
    <t>15mm chromium brass plated pillar tap as 'Cobra 111' and joints to brass connectors</t>
  </si>
  <si>
    <t>6.10.5</t>
  </si>
  <si>
    <t>SHOWER FITTINGS</t>
  </si>
  <si>
    <t>6.10.5.1</t>
  </si>
  <si>
    <t>6.10.5.2</t>
  </si>
  <si>
    <t>O/H chromium plated cold water shower set 'Cobra 431' and joints to copper pipes</t>
  </si>
  <si>
    <t>6.10.6</t>
  </si>
  <si>
    <t>SANITARY PLUMBING (SINGLE STACK DRAINAGE SYSTEM)</t>
  </si>
  <si>
    <t>6.10.6.1</t>
  </si>
  <si>
    <t>Install 50mm dia. uPVC pipes fixed to walls and laid in filling</t>
  </si>
  <si>
    <t>Ditto, 110mm dia.</t>
  </si>
  <si>
    <t>6.10.6.2</t>
  </si>
  <si>
    <t>Extra-over uPVC pipes for fittings for:</t>
  </si>
  <si>
    <t>40mm dia. BSP adaptor</t>
  </si>
  <si>
    <t>110mm dia. bend</t>
  </si>
  <si>
    <t>110mm dia. pan connector</t>
  </si>
  <si>
    <t>110mm dia. vent pipe</t>
  </si>
  <si>
    <t>e)</t>
  </si>
  <si>
    <t>110mm dia. inspection eye</t>
  </si>
  <si>
    <t>f)</t>
  </si>
  <si>
    <t>110mm dia. Saddled</t>
  </si>
  <si>
    <t>g)</t>
  </si>
  <si>
    <t>40mm dia. anti-syphon pipe</t>
  </si>
  <si>
    <t>h)</t>
  </si>
  <si>
    <t>40mm dia. cleaning eye</t>
  </si>
  <si>
    <t>6.10.6.3</t>
  </si>
  <si>
    <t>40x40mm 'P' or 'S' trap as Cobra 373 jointed to waste outlet fittings and uPVC pipes including clamps</t>
  </si>
  <si>
    <t>6.11</t>
  </si>
  <si>
    <t>6.11.1</t>
  </si>
  <si>
    <t>6.11.1.1</t>
  </si>
  <si>
    <t>TILING</t>
  </si>
  <si>
    <t>330x330mm non slip ceramic tiles fixed with adhesive, jointed and pointed with 4mm joints in grout on screed on floors, access ramps and steps</t>
  </si>
  <si>
    <t xml:space="preserve">150x150mm white glazed ceramic wall tiles </t>
  </si>
  <si>
    <t>ELECTRICAL</t>
  </si>
  <si>
    <t>6.11.1.2</t>
  </si>
  <si>
    <t>6.11.13</t>
  </si>
  <si>
    <t>6.11.14</t>
  </si>
  <si>
    <t>Allow a Provisional Sum of R 200000 for the supply and installation of 48 Flood Lights as per SANS1279 with complete wiring, switches and lights</t>
  </si>
  <si>
    <t>Breaking down and removing brickwork etc</t>
  </si>
  <si>
    <t xml:space="preserve">Taking out and removing doors, windows, etc including thresholds, sills, etc and building up openings in brick walls including making good cement plaster on both sides. </t>
  </si>
  <si>
    <t>Timber single door and steel frame 813 x 2032mm high</t>
  </si>
  <si>
    <t>Taking down and removing roofs, floors, panelling,ceilings,partitions,etc</t>
  </si>
  <si>
    <t>Gypsum ceilings including cornices,brandering,jointing strips etc</t>
  </si>
  <si>
    <r>
      <t>m</t>
    </r>
    <r>
      <rPr>
        <vertAlign val="superscript"/>
        <sz val="9"/>
        <rFont val="Arial"/>
        <family val="2"/>
      </rPr>
      <t>2</t>
    </r>
  </si>
  <si>
    <t>Vinyl tile floor covering including preparing screed for new screed</t>
  </si>
  <si>
    <t xml:space="preserve">No. </t>
  </si>
  <si>
    <t>Doors and frames</t>
  </si>
  <si>
    <t xml:space="preserve">1. </t>
  </si>
  <si>
    <t>Guard house</t>
  </si>
  <si>
    <t>Change Room</t>
  </si>
  <si>
    <t>Ablution Block</t>
  </si>
  <si>
    <t xml:space="preserve">Windows </t>
  </si>
  <si>
    <t>1000 x 600mm</t>
  </si>
  <si>
    <t>GUARD HOUSE</t>
  </si>
  <si>
    <t>CHANGEROOMS</t>
  </si>
  <si>
    <t>ABLUTION BLOCK</t>
  </si>
  <si>
    <t>1500 x 600mm</t>
  </si>
  <si>
    <t>1500 x 1200mm</t>
  </si>
  <si>
    <t>1000 x 500mm</t>
  </si>
  <si>
    <t>TOTAL</t>
  </si>
  <si>
    <t>500 x 600mm</t>
  </si>
  <si>
    <t>1000 x 900mm</t>
  </si>
  <si>
    <t>1000 x600mm</t>
  </si>
  <si>
    <t>Timber Double door and steel frame 1,630 x 2032mm high</t>
  </si>
  <si>
    <t>Glazed steel window 1500 x 600mm high from one brick wall</t>
  </si>
  <si>
    <t>Glazed steel window 1000 x 500m high from one brick wall</t>
  </si>
  <si>
    <t>Glazed steel window 1500 x 1200m high from one brick wall</t>
  </si>
  <si>
    <t>Glazed steel window 1000 x 900m high from one brick wall</t>
  </si>
  <si>
    <t>Glazed steel window 1000 x 600m high from one brick wall</t>
  </si>
  <si>
    <t>Glazed steel window 500 x 600m high from one brick wall</t>
  </si>
  <si>
    <t>One brick wall (as instructed by the Engineer)</t>
  </si>
  <si>
    <t>GUARD HOUSE, ABLUTION BLOCK AND CHANGING ROOMS</t>
  </si>
  <si>
    <t>Taking out and removing vinyl floor coverings,tiles etc</t>
  </si>
  <si>
    <t>Taking down and sanitary ware &amp; fittings</t>
  </si>
  <si>
    <t>m2</t>
  </si>
  <si>
    <t xml:space="preserve">Hacking up/off and removing plaster,etc from brickwork and  plaster. </t>
  </si>
  <si>
    <t>Internal plaster from walls</t>
  </si>
  <si>
    <t>Clean down existing roof sheeting,box gutters flashings,etc,apply de-rusting compound to surfaces,prepare area for paint application and allow for re-fixing,replacing and waterproofing of necessary roof screws,fixing screws,etc</t>
  </si>
  <si>
    <t>IBR roof sheeting in fair condition not exceeding 30 degree slope</t>
  </si>
  <si>
    <t>Clean down exisiting face brick façade,painted walls,plinths,wall tiles,floor tiles,etc with water and brush application</t>
  </si>
  <si>
    <t>External face brick walls</t>
  </si>
  <si>
    <t>0.53mm thick 'brownbuilt' chromadek IBR roof sheeting and accessories laid at 21 degrees pitch to  changerooms.The rate shall cover the cost of supply and installation of roof sheeting and monoplaner prefabricated connector plate roof trusses (76 x 50mm) at 1200mm maximum centres with a pitch of 21 deg. with SA Pine purlins at 1000mm centres 38x114mm wall plates and timber rafters including an installation and inspection certificates.</t>
  </si>
  <si>
    <t>CARPENTRY AND JOINERY</t>
  </si>
  <si>
    <t>IRONMONGERY</t>
  </si>
  <si>
    <t>572x878x2515mm long modular kitchen unit with bull nose along one edge and fixed to wall complete with 1065x457mm wide stainless steel doungle end bowl sink and cobra watertech pillar tap No.115/041 or similar approved tap including all plumbing fittings to drainage.Note that the rate should also include fixing.</t>
  </si>
  <si>
    <t>Provide wooden top benches to changerooms (450mm wide seating space) fixed to walls with metallic mountings and finished with varnish.Rate to include for mountings, wood painting etc</t>
  </si>
  <si>
    <t xml:space="preserve">Glazed aluminium window 500 x 600m high </t>
  </si>
  <si>
    <t xml:space="preserve">Glazed aluminium window 1000 x 600m high </t>
  </si>
  <si>
    <t xml:space="preserve">Glazed aluminium window 1000 x 900m high </t>
  </si>
  <si>
    <t>Glazed aluminium window 1500 x 1200m high</t>
  </si>
  <si>
    <t xml:space="preserve">Glazed aluminium window 1000 x 500m high </t>
  </si>
  <si>
    <t xml:space="preserve">Glazed aluminium window 1500 x 600mm high </t>
  </si>
  <si>
    <r>
      <t xml:space="preserve">WINDOWS &amp; ALUMINIUM FRAMES </t>
    </r>
    <r>
      <rPr>
        <sz val="9"/>
        <rFont val="Arial"/>
        <family val="2"/>
      </rPr>
      <t xml:space="preserve">(Rate to include supply and installation with putty) </t>
    </r>
  </si>
  <si>
    <t xml:space="preserve">SABA 810 </t>
  </si>
  <si>
    <t>FLOOR COVERINGS</t>
  </si>
  <si>
    <t>Prov. Sum</t>
  </si>
  <si>
    <t xml:space="preserve">Polyurethene,Supply And Installation (Tartan) 13mm Spraycoat system / Red EPDM Sandwich Spray-Coat System </t>
  </si>
  <si>
    <r>
      <t xml:space="preserve">REMOVAL OF EXISTING WORK  </t>
    </r>
    <r>
      <rPr>
        <u/>
        <sz val="9"/>
        <color theme="1"/>
        <rFont val="Arial"/>
        <family val="2"/>
      </rPr>
      <t>(Rates to include hauling and disposal)</t>
    </r>
  </si>
  <si>
    <t>Allow Thirty Thousand Rands (R30000) for the testing, recording and commissioning of the installation and issuing of Certificate of Conformance (COC)</t>
  </si>
  <si>
    <t>5kg CO2 fire extinguisher with 21A 144B fire rating at 1400KPa, including 400 x 200 x 22mm thick meranti chamfered backboard plugged with 4 No 8mm diameter x 72.5mm long screws and plugs.</t>
  </si>
  <si>
    <t xml:space="preserve">Supply and install Bright Star Circular LED Ceiling Light 4000K, including electrical fitting and cabling </t>
  </si>
  <si>
    <t>Supply and Install Electrical Distribution Box</t>
  </si>
  <si>
    <t>Provide Plugs, decorduct Sokit 16A dedicated single socket red 75x50mm</t>
  </si>
  <si>
    <t>Overheads, charges and profit for items  6.11.1.2 above</t>
  </si>
  <si>
    <r>
      <t xml:space="preserve">Supply,handle and install electrical fittings and Cabling for Guard house, Change room and ablution building as per Dwg No. </t>
    </r>
    <r>
      <rPr>
        <b/>
        <sz val="9"/>
        <color theme="1"/>
        <rFont val="Arial"/>
        <family val="2"/>
      </rPr>
      <t>RA</t>
    </r>
    <r>
      <rPr>
        <b/>
        <sz val="9"/>
        <color indexed="8"/>
        <rFont val="Arial"/>
        <family val="2"/>
      </rPr>
      <t>LM/23-EL-A001-A003</t>
    </r>
  </si>
  <si>
    <t>Supply and install corrosive-free anodised aluminium shower mate pivot shower with PFG toughened and tinted glass</t>
  </si>
  <si>
    <t>8,3,1</t>
  </si>
  <si>
    <t>Clear Site</t>
  </si>
  <si>
    <t>a) Preparation and stripping of site/removal of topsoil to 100mm, stockpiling and maintaining</t>
  </si>
  <si>
    <t>8,3,3</t>
  </si>
  <si>
    <t>8,3,1,6</t>
  </si>
  <si>
    <t>8.3.9</t>
  </si>
  <si>
    <t>Extra over Item 2.13.1 for overhaul distance exceeding 2km</t>
  </si>
  <si>
    <r>
      <t>m</t>
    </r>
    <r>
      <rPr>
        <vertAlign val="superscript"/>
        <sz val="10"/>
        <rFont val="Arial"/>
        <family val="2"/>
      </rPr>
      <t>3</t>
    </r>
    <r>
      <rPr>
        <sz val="10"/>
        <rFont val="Arial"/>
        <family val="2"/>
      </rPr>
      <t>.km</t>
    </r>
  </si>
  <si>
    <t>Import 150mm G7 quality material compacted to 93% MOD AASHTO</t>
  </si>
  <si>
    <t>Supply and Install 450mm Concrete Stormwater pipes</t>
  </si>
  <si>
    <t>ACREDITED TRAINING  </t>
  </si>
  <si>
    <t>Accredited and approved training courses for selected local labourers including wages during training</t>
  </si>
  <si>
    <t>Rip  in-situ material  to 150mm depth and re-compoact to 93% MOD AASHTO</t>
  </si>
  <si>
    <t>DESCRIPTION</t>
  </si>
  <si>
    <t>BILL</t>
  </si>
  <si>
    <t>AMOUNT</t>
  </si>
  <si>
    <t>G7 Material from borrow pit sources, compacted to 93% of modified AASHTO maximum density</t>
  </si>
  <si>
    <t xml:space="preserve">SECTION 7 : COMBINATION COURT </t>
  </si>
  <si>
    <t>Prov.Sum</t>
  </si>
  <si>
    <t xml:space="preserve"> SECTION 8: ANCILLARY ROADWORKS - PARKINGS</t>
  </si>
  <si>
    <t>Pay Refers</t>
  </si>
  <si>
    <t>10.1</t>
  </si>
  <si>
    <t>10.0</t>
  </si>
  <si>
    <t>10.2</t>
  </si>
  <si>
    <t>10.3</t>
  </si>
  <si>
    <t>10.4</t>
  </si>
  <si>
    <t>10.5</t>
  </si>
  <si>
    <t>10.6</t>
  </si>
  <si>
    <t>10.7</t>
  </si>
  <si>
    <t>SECTION 10: STORMWATER</t>
  </si>
  <si>
    <t>10.7.1</t>
  </si>
  <si>
    <t>SECTION 9 : PERIMETER FENCING</t>
  </si>
  <si>
    <t>9</t>
  </si>
  <si>
    <t>9.1</t>
  </si>
  <si>
    <t>9.1.1</t>
  </si>
  <si>
    <t>9.2</t>
  </si>
  <si>
    <t>9.2.1</t>
  </si>
  <si>
    <t>9.2.2</t>
  </si>
  <si>
    <t>9.3</t>
  </si>
  <si>
    <t>9.3.1</t>
  </si>
  <si>
    <t>SABS 1200MM</t>
  </si>
  <si>
    <t>8</t>
  </si>
  <si>
    <t>8.1</t>
  </si>
  <si>
    <t>8.1.1</t>
  </si>
  <si>
    <t>8.1.2</t>
  </si>
  <si>
    <t>8.1.3</t>
  </si>
  <si>
    <t>8.4</t>
  </si>
  <si>
    <t>8.4.1</t>
  </si>
  <si>
    <t>7.1</t>
  </si>
  <si>
    <t>7</t>
  </si>
  <si>
    <t>7.1.1</t>
  </si>
  <si>
    <t>7.1.2</t>
  </si>
  <si>
    <t>7.1.3</t>
  </si>
  <si>
    <t>7.1.4</t>
  </si>
  <si>
    <t>7.1.5</t>
  </si>
  <si>
    <t>7.2</t>
  </si>
  <si>
    <t>7.2.1</t>
  </si>
  <si>
    <t>7.2.2</t>
  </si>
  <si>
    <t>7.3</t>
  </si>
  <si>
    <t>7.3.1</t>
  </si>
  <si>
    <t>7.3.2</t>
  </si>
  <si>
    <t>7.3.3</t>
  </si>
  <si>
    <t>7.3.4</t>
  </si>
  <si>
    <t>7.3.5</t>
  </si>
  <si>
    <t>7.4</t>
  </si>
  <si>
    <t>7.5</t>
  </si>
  <si>
    <t>7.5.1</t>
  </si>
  <si>
    <t>7.5.2</t>
  </si>
  <si>
    <t>7.5.3</t>
  </si>
  <si>
    <t>7.5.4</t>
  </si>
  <si>
    <t>6.1</t>
  </si>
  <si>
    <t>6.2</t>
  </si>
  <si>
    <t>6.3</t>
  </si>
  <si>
    <t>6.2.1</t>
  </si>
  <si>
    <t>6.2.2</t>
  </si>
  <si>
    <t>6.4</t>
  </si>
  <si>
    <t>6.4.5</t>
  </si>
  <si>
    <t>6.4.6</t>
  </si>
  <si>
    <t>6.4.7</t>
  </si>
  <si>
    <t>6.4.8</t>
  </si>
  <si>
    <t>6.4.9</t>
  </si>
  <si>
    <t>6.4.10</t>
  </si>
  <si>
    <t>6.4.11</t>
  </si>
  <si>
    <t>6.4.12</t>
  </si>
  <si>
    <t>6.4.13</t>
  </si>
  <si>
    <t>5</t>
  </si>
  <si>
    <t>5.1</t>
  </si>
  <si>
    <t>5.1.1</t>
  </si>
  <si>
    <t>5.2</t>
  </si>
  <si>
    <t>5.2.1</t>
  </si>
  <si>
    <t>5.3</t>
  </si>
  <si>
    <t>5.3.1</t>
  </si>
  <si>
    <t>5.4</t>
  </si>
  <si>
    <t>5.4.1</t>
  </si>
  <si>
    <t>5.5</t>
  </si>
  <si>
    <t>5.5.1</t>
  </si>
  <si>
    <t>5.5.2</t>
  </si>
  <si>
    <t>5.6</t>
  </si>
  <si>
    <t>5.6.1</t>
  </si>
  <si>
    <t>5.7</t>
  </si>
  <si>
    <t>5.7.1</t>
  </si>
  <si>
    <t>5.7.2</t>
  </si>
  <si>
    <t>5.7.3</t>
  </si>
  <si>
    <t>5.7.4</t>
  </si>
  <si>
    <t>4</t>
  </si>
  <si>
    <t>4.1</t>
  </si>
  <si>
    <t>4.2</t>
  </si>
  <si>
    <t>4.2.1</t>
  </si>
  <si>
    <t>4.2.2</t>
  </si>
  <si>
    <t>4.2.3</t>
  </si>
  <si>
    <t>4.3</t>
  </si>
  <si>
    <t>4.3.1</t>
  </si>
  <si>
    <t>4.4</t>
  </si>
  <si>
    <t>4.4.1</t>
  </si>
  <si>
    <t>4.5</t>
  </si>
  <si>
    <t>4.5.1</t>
  </si>
  <si>
    <t>4.5.2</t>
  </si>
  <si>
    <t>4.5.3</t>
  </si>
  <si>
    <t>4.5.4</t>
  </si>
  <si>
    <t>4.5.5</t>
  </si>
  <si>
    <t>4.5.6</t>
  </si>
  <si>
    <t>4.5.7</t>
  </si>
  <si>
    <t>4.5.8</t>
  </si>
  <si>
    <t>4.5.9</t>
  </si>
  <si>
    <t>4.6</t>
  </si>
  <si>
    <t>4.7</t>
  </si>
  <si>
    <t>4.7.1</t>
  </si>
  <si>
    <t>4.7.2</t>
  </si>
  <si>
    <t>3.1.2</t>
  </si>
  <si>
    <t>3.1.3</t>
  </si>
  <si>
    <t>3.1.4</t>
  </si>
  <si>
    <t>3.1.4.1</t>
  </si>
  <si>
    <t>3.2.1</t>
  </si>
  <si>
    <t>3.1.4.2</t>
  </si>
  <si>
    <t>3.1.4.3</t>
  </si>
  <si>
    <t>3.1.4.4</t>
  </si>
  <si>
    <t>3.1.4.5</t>
  </si>
  <si>
    <t>3.1.4.6</t>
  </si>
  <si>
    <t>3.1.4.7</t>
  </si>
  <si>
    <t>3.1.4.8</t>
  </si>
  <si>
    <t>3.3</t>
  </si>
  <si>
    <t>3.3.1</t>
  </si>
  <si>
    <t>3.3.2</t>
  </si>
  <si>
    <t>3.3.3</t>
  </si>
  <si>
    <t>3.3.4</t>
  </si>
  <si>
    <t>2.1.1.1</t>
  </si>
  <si>
    <t>2.1.1.2</t>
  </si>
  <si>
    <t>2.1.1.3</t>
  </si>
  <si>
    <t>2.1.1.4</t>
  </si>
  <si>
    <t>2.1.1.5</t>
  </si>
  <si>
    <t>2.1.1.7</t>
  </si>
  <si>
    <t>2.1.1.8</t>
  </si>
  <si>
    <t>Allowance for R120 000 for CLO reimbursement.</t>
  </si>
  <si>
    <t>1.1.20</t>
  </si>
  <si>
    <t>PROJECT STEERING COMMITTEE (PSC)</t>
  </si>
  <si>
    <t>(a) Payment of expenses/disbursements to members of the PSC per seating</t>
  </si>
  <si>
    <t>Percentage adjustment to item 1.3.3 for materials</t>
  </si>
  <si>
    <t>Percentage adjustment to item 1.3.1 for labour</t>
  </si>
  <si>
    <t>Percentage adjustment to item 1.3.5 for plant</t>
  </si>
  <si>
    <t xml:space="preserve">SOCIAL FACILITATION </t>
  </si>
  <si>
    <t>1.1.21</t>
  </si>
  <si>
    <t>1.1.22</t>
  </si>
  <si>
    <t>Total Carried To Summary Page</t>
  </si>
  <si>
    <t>Provide the provisional sum for the payment of Health and Safety Audits by the Health and Safety Practitioner appointed by the Client: R 170 000,00</t>
  </si>
  <si>
    <t>Telephones</t>
  </si>
  <si>
    <t>{a) Cost of calls on connectoon woth contract administration</t>
  </si>
  <si>
    <t>B14.11</t>
  </si>
  <si>
    <t>(b) Handling cost and profot on respect of subitem B14.11(a)</t>
  </si>
  <si>
    <t>TOTAL TENDER SUM - CARRIED TO C1.1 FORM OF OFFER (PAGE 65)</t>
  </si>
  <si>
    <t xml:space="preserve">Supply and lay a Belgotex Greenfields XT 40 surface or similar approved complete shockpad or Spray A stable 60 and lay Sealmack cloth,Lay asphalt 639 Sportpave mix,Slurry with special miramix 629 Bentonite slurry,Lay special material in the slurry for preventing surface cracking.  </t>
  </si>
  <si>
    <t>Paint : 50mm wide white non-skid texture acrylic 
paint (2 coats)</t>
  </si>
  <si>
    <t>Combi court dressing - Green waterborne emulsion coating (2 coats)</t>
  </si>
  <si>
    <t>Paint</t>
  </si>
  <si>
    <t>7.2.3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</si>
</sst>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R&quot;* #,##0.00_-;\-&quot;R&quot;* #,##0.00_-;_-&quot;R&quot;* &quot;-&quot;??_-;_-@_-"/>
    <numFmt numFmtId="43" formatCode="_-* #,##0.00_-;\-* #,##0.00_-;_-* &quot;-&quot;??_-;_-@_-"/>
    <numFmt numFmtId="164" formatCode="0.0%"/>
    <numFmt numFmtId="165" formatCode="_ &quot;R&quot;\ * #,##0.00_ ;_ &quot;R&quot;\ * \-#,##0.00_ ;_ &quot;R&quot;\ * &quot;-&quot;??_ ;_ @_ "/>
    <numFmt numFmtId="166" formatCode="_ * #,##0.00_ ;_ * \-#,##0.00_ ;_ * &quot;-&quot;??_ ;_ @_ "/>
    <numFmt numFmtId="167" formatCode="0.0"/>
    <numFmt numFmtId="168" formatCode="#,##0.0"/>
    <numFmt numFmtId="169" formatCode="#,##0.000"/>
    <numFmt numFmtId="170" formatCode="&quot;R&quot;\ #,##0.00"/>
    <numFmt numFmtId="171" formatCode="#,##0.0_);\(#,##0.0\)"/>
    <numFmt numFmtId="172" formatCode="&quot;R&quot;#,##0"/>
    <numFmt numFmtId="173" formatCode="[$R-1C09]\ #,##0"/>
    <numFmt numFmtId="174" formatCode="_ * #,##0_ ;_ * \-#,##0_ ;_ * &quot;-&quot;??_ ;_ @_ "/>
    <numFmt numFmtId="175" formatCode="_(&quot;R&quot;* #,##0.00_);_(&quot;R&quot;* \(#,##0.00\);_(&quot;R&quot;* &quot;-&quot;??_);_(@_)"/>
  </numFmts>
  <fonts count="41" x14ac:knownFonts="1">
    <font>
      <sz val="9"/>
      <color theme="1"/>
      <name val="Arial"/>
      <family val="2"/>
    </font>
    <font>
      <sz val="10"/>
      <name val="Arial"/>
      <family val="2"/>
    </font>
    <font>
      <sz val="8"/>
      <name val="Times New Roman"/>
      <family val="1"/>
    </font>
    <font>
      <sz val="10"/>
      <name val="Times New Roman"/>
      <family val="1"/>
    </font>
    <font>
      <b/>
      <sz val="12"/>
      <name val="Arial"/>
      <family val="2"/>
    </font>
    <font>
      <sz val="12"/>
      <name val="Helv"/>
    </font>
    <font>
      <b/>
      <u/>
      <sz val="10"/>
      <name val="Times New Roman"/>
      <family val="1"/>
    </font>
    <font>
      <u/>
      <sz val="10"/>
      <name val="Times New Roman"/>
      <family val="1"/>
    </font>
    <font>
      <i/>
      <u/>
      <sz val="10"/>
      <name val="Times New Roman"/>
      <family val="1"/>
    </font>
    <font>
      <sz val="12"/>
      <name val="Arial"/>
      <family val="2"/>
    </font>
    <font>
      <b/>
      <sz val="18"/>
      <name val="Arial"/>
      <family val="2"/>
    </font>
    <font>
      <sz val="9"/>
      <color indexed="8"/>
      <name val="Aptos Narrow"/>
      <family val="2"/>
    </font>
    <font>
      <b/>
      <sz val="10"/>
      <name val="Arial"/>
      <family val="2"/>
    </font>
    <font>
      <b/>
      <u/>
      <sz val="10"/>
      <name val="Arial"/>
      <family val="2"/>
    </font>
    <font>
      <sz val="10"/>
      <color indexed="10"/>
      <name val="Arial"/>
      <family val="2"/>
    </font>
    <font>
      <vertAlign val="superscript"/>
      <sz val="10"/>
      <name val="Arial"/>
      <family val="2"/>
    </font>
    <font>
      <sz val="9"/>
      <name val="Arial"/>
      <family val="2"/>
    </font>
    <font>
      <b/>
      <sz val="9"/>
      <name val="Arial"/>
      <family val="2"/>
    </font>
    <font>
      <sz val="10"/>
      <name val="Aptos Narrow"/>
      <family val="2"/>
    </font>
    <font>
      <b/>
      <sz val="9"/>
      <color indexed="8"/>
      <name val="Arial"/>
      <family val="2"/>
    </font>
    <font>
      <sz val="10"/>
      <color indexed="8"/>
      <name val="Arial"/>
      <family val="2"/>
    </font>
    <font>
      <sz val="9"/>
      <name val="Aptos Narrow"/>
      <family val="2"/>
    </font>
    <font>
      <b/>
      <u/>
      <sz val="9"/>
      <name val="Arial"/>
      <family val="2"/>
    </font>
    <font>
      <vertAlign val="superscript"/>
      <sz val="9"/>
      <name val="Arial"/>
      <family val="2"/>
    </font>
    <font>
      <sz val="9"/>
      <color indexed="56"/>
      <name val="Arial"/>
      <family val="2"/>
    </font>
    <font>
      <u/>
      <sz val="9"/>
      <name val="Arial"/>
      <family val="2"/>
    </font>
    <font>
      <sz val="9"/>
      <color theme="1"/>
      <name val="Arial"/>
      <family val="2"/>
    </font>
    <font>
      <sz val="11"/>
      <color theme="1"/>
      <name val="Calibri"/>
      <family val="2"/>
      <scheme val="minor"/>
    </font>
    <font>
      <u/>
      <sz val="11"/>
      <color theme="10"/>
      <name val="Calibri"/>
      <family val="2"/>
    </font>
    <font>
      <u/>
      <sz val="10"/>
      <color theme="10"/>
      <name val="Arial"/>
      <family val="2"/>
    </font>
    <font>
      <b/>
      <sz val="9"/>
      <color theme="1"/>
      <name val="Arial"/>
      <family val="2"/>
    </font>
    <font>
      <b/>
      <u/>
      <sz val="9"/>
      <color theme="1"/>
      <name val="Arial"/>
      <family val="2"/>
    </font>
    <font>
      <sz val="9"/>
      <color rgb="FFFF0000"/>
      <name val="Arial"/>
      <family val="2"/>
    </font>
    <font>
      <b/>
      <sz val="9"/>
      <color rgb="FFFF0000"/>
      <name val="Arial"/>
      <family val="2"/>
    </font>
    <font>
      <sz val="10"/>
      <color theme="1"/>
      <name val="Arial"/>
      <family val="2"/>
    </font>
    <font>
      <sz val="10"/>
      <color rgb="FFFF0000"/>
      <name val="Arial"/>
      <family val="2"/>
    </font>
    <font>
      <u/>
      <sz val="9"/>
      <color rgb="FFFF0000"/>
      <name val="Arial"/>
      <family val="2"/>
    </font>
    <font>
      <u/>
      <sz val="9"/>
      <color theme="1"/>
      <name val="Arial"/>
      <family val="2"/>
    </font>
    <font>
      <b/>
      <u/>
      <sz val="10"/>
      <color indexed="8"/>
      <name val="Arial"/>
      <family val="2"/>
    </font>
    <font>
      <u/>
      <sz val="10"/>
      <name val="Arial"/>
      <family val="2"/>
    </font>
    <font>
      <sz val="8"/>
      <name val="Arial"/>
      <family val="2"/>
    </font>
  </fonts>
  <fills count="8">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indexed="15"/>
      </patternFill>
    </fill>
    <fill>
      <patternFill patternType="solid">
        <fgColor theme="0"/>
        <bgColor indexed="64"/>
      </patternFill>
    </fill>
    <fill>
      <patternFill patternType="solid">
        <fgColor rgb="FFFF0000"/>
        <bgColor indexed="64"/>
      </patternFill>
    </fill>
    <fill>
      <patternFill patternType="solid">
        <fgColor theme="0" tint="-4.9989318521683403E-2"/>
        <bgColor indexed="64"/>
      </patternFill>
    </fill>
  </fills>
  <borders count="33">
    <border>
      <left/>
      <right/>
      <top/>
      <bottom/>
      <diagonal/>
    </border>
    <border>
      <left style="thick">
        <color indexed="64"/>
      </left>
      <right/>
      <top/>
      <bottom/>
      <diagonal/>
    </border>
    <border>
      <left style="thick">
        <color indexed="64"/>
      </left>
      <right style="thick">
        <color indexed="64"/>
      </right>
      <top/>
      <bottom/>
      <diagonal/>
    </border>
    <border>
      <left/>
      <right/>
      <top style="medium">
        <color indexed="64"/>
      </top>
      <bottom style="medium">
        <color indexed="64"/>
      </bottom>
      <diagonal/>
    </border>
    <border>
      <left/>
      <right/>
      <top style="thin">
        <color indexed="64"/>
      </top>
      <bottom style="thin">
        <color indexed="64"/>
      </bottom>
      <diagonal/>
    </border>
    <border>
      <left/>
      <right/>
      <top style="double">
        <color indexed="8"/>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03">
    <xf numFmtId="0" fontId="0" fillId="0" borderId="0"/>
    <xf numFmtId="0" fontId="2" fillId="0" borderId="0">
      <alignment horizontal="center" wrapText="1"/>
      <protection locked="0"/>
    </xf>
    <xf numFmtId="43"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 fontId="1" fillId="3" borderId="0"/>
    <xf numFmtId="166"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 fontId="9" fillId="0" borderId="0" applyFill="0" applyBorder="0" applyAlignment="0" applyProtection="0"/>
    <xf numFmtId="4" fontId="9" fillId="0" borderId="0" applyFill="0" applyBorder="0" applyAlignment="0" applyProtection="0"/>
    <xf numFmtId="4" fontId="9" fillId="0" borderId="0" applyFill="0" applyBorder="0" applyAlignment="0" applyProtection="0"/>
    <xf numFmtId="1" fontId="1" fillId="3" borderId="0"/>
    <xf numFmtId="166" fontId="1" fillId="0" borderId="0" applyFont="0" applyFill="0" applyBorder="0" applyAlignment="0" applyProtection="0"/>
    <xf numFmtId="166" fontId="1" fillId="0" borderId="0" applyFont="0" applyFill="0" applyBorder="0" applyAlignment="0" applyProtection="0"/>
    <xf numFmtId="4" fontId="9" fillId="0" borderId="0" applyFill="0" applyBorder="0" applyAlignment="0" applyProtection="0"/>
    <xf numFmtId="4" fontId="9" fillId="0" borderId="0" applyFill="0" applyBorder="0" applyAlignment="0" applyProtection="0"/>
    <xf numFmtId="4" fontId="9" fillId="0" borderId="0" applyFill="0" applyBorder="0" applyAlignment="0" applyProtection="0"/>
    <xf numFmtId="4" fontId="9" fillId="0" borderId="0" applyFill="0" applyBorder="0" applyAlignment="0" applyProtection="0"/>
    <xf numFmtId="4" fontId="9" fillId="0" borderId="0" applyFill="0" applyBorder="0" applyAlignment="0" applyProtection="0"/>
    <xf numFmtId="1" fontId="1" fillId="3" borderId="0"/>
    <xf numFmtId="1" fontId="1" fillId="3" borderId="0"/>
    <xf numFmtId="1" fontId="1" fillId="3" borderId="0"/>
    <xf numFmtId="1" fontId="1" fillId="3" borderId="0"/>
    <xf numFmtId="1" fontId="1" fillId="3"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3" fontId="1" fillId="0" borderId="1" applyProtection="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3" fontId="1" fillId="0" borderId="0" applyFont="0" applyFill="0" applyBorder="0" applyAlignment="0" applyProtection="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3" fontId="1" fillId="0" borderId="1" applyProtection="0"/>
    <xf numFmtId="3" fontId="1" fillId="0" borderId="0" applyFont="0" applyFill="0" applyBorder="0" applyAlignment="0" applyProtection="0"/>
    <xf numFmtId="1" fontId="1" fillId="3" borderId="0"/>
    <xf numFmtId="1" fontId="1" fillId="3" borderId="0"/>
    <xf numFmtId="1" fontId="1" fillId="3" borderId="0"/>
    <xf numFmtId="1" fontId="1" fillId="3" borderId="0"/>
    <xf numFmtId="168" fontId="1" fillId="0" borderId="2" applyProtection="0"/>
    <xf numFmtId="168" fontId="1" fillId="0" borderId="2" applyProtection="0"/>
    <xf numFmtId="168" fontId="1" fillId="0" borderId="2" applyProtection="0"/>
    <xf numFmtId="4" fontId="3" fillId="0" borderId="2" applyProtection="0"/>
    <xf numFmtId="169" fontId="1" fillId="0" borderId="2" applyProtection="0"/>
    <xf numFmtId="169" fontId="1" fillId="0" borderId="2" applyProtection="0"/>
    <xf numFmtId="169" fontId="1" fillId="0" borderId="2" applyProtection="0"/>
    <xf numFmtId="165" fontId="1" fillId="0" borderId="0" applyFont="0" applyFill="0" applyBorder="0" applyAlignment="0" applyProtection="0"/>
    <xf numFmtId="165"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3" fontId="1" fillId="0" borderId="0" applyFont="0" applyFill="0" applyBorder="0" applyAlignment="0" applyProtection="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1" fontId="1" fillId="3" borderId="0"/>
    <xf numFmtId="3" fontId="1" fillId="0" borderId="0" applyFont="0" applyFill="0" applyBorder="0" applyAlignment="0" applyProtection="0"/>
    <xf numFmtId="1" fontId="1" fillId="3" borderId="0"/>
    <xf numFmtId="1" fontId="1" fillId="3" borderId="0"/>
    <xf numFmtId="1" fontId="1" fillId="3" borderId="0"/>
    <xf numFmtId="1" fontId="1" fillId="3" borderId="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2" fontId="1" fillId="0" borderId="0" applyFont="0" applyFill="0" applyBorder="0" applyAlignment="0" applyProtection="0"/>
    <xf numFmtId="2" fontId="1" fillId="0" borderId="0" applyFont="0" applyFill="0" applyBorder="0" applyAlignment="0" applyProtection="0"/>
    <xf numFmtId="2" fontId="1" fillId="0" borderId="0" applyFont="0" applyFill="0" applyBorder="0" applyAlignment="0" applyProtection="0"/>
    <xf numFmtId="0" fontId="4" fillId="0" borderId="3" applyNumberFormat="0" applyAlignment="0" applyProtection="0">
      <alignment horizontal="left" vertical="center"/>
    </xf>
    <xf numFmtId="0" fontId="4" fillId="0" borderId="4">
      <alignment horizontal="left" vertical="center"/>
    </xf>
    <xf numFmtId="0" fontId="10" fillId="0" borderId="0" applyNumberFormat="0" applyFill="0" applyBorder="0" applyAlignment="0" applyProtection="0"/>
    <xf numFmtId="0" fontId="4" fillId="0" borderId="0" applyNumberFormat="0" applyFill="0" applyBorder="0" applyAlignment="0" applyProtection="0"/>
    <xf numFmtId="0" fontId="3" fillId="0" borderId="0" applyNumberFormat="0" applyFont="0" applyFill="0" applyBorder="0" applyAlignment="0" applyProtection="0">
      <protection locked="0"/>
    </xf>
    <xf numFmtId="0" fontId="4" fillId="0" borderId="0" applyProtection="0"/>
    <xf numFmtId="0" fontId="28" fillId="0" borderId="0" applyNumberFormat="0" applyFill="0" applyBorder="0" applyAlignment="0" applyProtection="0">
      <alignment vertical="top"/>
      <protection locked="0"/>
    </xf>
    <xf numFmtId="0" fontId="29" fillId="0" borderId="0" applyNumberFormat="0" applyFill="0" applyBorder="0" applyAlignment="0" applyProtection="0"/>
    <xf numFmtId="171" fontId="5" fillId="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7" fillId="0" borderId="0"/>
    <xf numFmtId="0" fontId="9" fillId="0" borderId="0"/>
    <xf numFmtId="0" fontId="1" fillId="0" borderId="0"/>
    <xf numFmtId="0" fontId="9" fillId="0" borderId="0"/>
    <xf numFmtId="0" fontId="9" fillId="0" borderId="0"/>
    <xf numFmtId="0" fontId="1" fillId="0" borderId="0"/>
    <xf numFmtId="0" fontId="1" fillId="0" borderId="0"/>
    <xf numFmtId="0" fontId="1" fillId="0" borderId="0"/>
    <xf numFmtId="0" fontId="27" fillId="0" borderId="0"/>
    <xf numFmtId="0" fontId="27" fillId="0" borderId="0"/>
    <xf numFmtId="0" fontId="27" fillId="0" borderId="0"/>
    <xf numFmtId="0" fontId="27" fillId="0" borderId="0"/>
    <xf numFmtId="0" fontId="27"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xf numFmtId="0" fontId="2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xf numFmtId="0" fontId="7" fillId="0" borderId="0"/>
    <xf numFmtId="0" fontId="8" fillId="0" borderId="1"/>
    <xf numFmtId="14" fontId="2" fillId="0" borderId="0">
      <alignment horizontal="center" wrapText="1"/>
      <protection locked="0"/>
    </xf>
    <xf numFmtId="9" fontId="2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7" fillId="0" borderId="0" applyFont="0" applyFill="0" applyBorder="0" applyAlignment="0" applyProtection="0"/>
    <xf numFmtId="9" fontId="1" fillId="0" borderId="0" applyFont="0" applyFill="0" applyBorder="0" applyAlignment="0" applyProtection="0"/>
    <xf numFmtId="0" fontId="1" fillId="0" borderId="5" applyNumberFormat="0" applyFont="0" applyFill="0" applyAlignment="0" applyProtection="0"/>
    <xf numFmtId="0" fontId="1" fillId="0" borderId="5" applyNumberFormat="0" applyFont="0" applyFill="0" applyAlignment="0" applyProtection="0"/>
    <xf numFmtId="43" fontId="26" fillId="0" borderId="0" applyFont="0" applyFill="0" applyBorder="0" applyAlignment="0" applyProtection="0"/>
  </cellStyleXfs>
  <cellXfs count="405">
    <xf numFmtId="0" fontId="0" fillId="0" borderId="0" xfId="0"/>
    <xf numFmtId="0" fontId="30" fillId="0" borderId="0" xfId="0" applyFont="1" applyAlignment="1">
      <alignment horizontal="center" vertical="center" wrapText="1"/>
    </xf>
    <xf numFmtId="0" fontId="30" fillId="0" borderId="0" xfId="0" applyFont="1"/>
    <xf numFmtId="0" fontId="0" fillId="0" borderId="0" xfId="0" applyAlignment="1">
      <alignment horizontal="center"/>
    </xf>
    <xf numFmtId="0" fontId="30" fillId="0" borderId="6" xfId="0" applyFont="1" applyBorder="1" applyAlignment="1">
      <alignment horizontal="center" vertical="center" wrapText="1"/>
    </xf>
    <xf numFmtId="49" fontId="0" fillId="0" borderId="6" xfId="0" applyNumberFormat="1" applyBorder="1" applyAlignment="1">
      <alignment vertical="top"/>
    </xf>
    <xf numFmtId="49" fontId="30" fillId="0" borderId="6" xfId="0" applyNumberFormat="1" applyFont="1" applyBorder="1" applyAlignment="1">
      <alignment vertical="top"/>
    </xf>
    <xf numFmtId="49" fontId="30" fillId="0" borderId="6" xfId="0" applyNumberFormat="1" applyFont="1" applyBorder="1" applyAlignment="1">
      <alignment vertical="top" wrapText="1"/>
    </xf>
    <xf numFmtId="49" fontId="30" fillId="0" borderId="6" xfId="0" applyNumberFormat="1" applyFont="1" applyBorder="1" applyAlignment="1">
      <alignment horizontal="center" vertical="top" wrapText="1"/>
    </xf>
    <xf numFmtId="0" fontId="30" fillId="0" borderId="6" xfId="0" applyFont="1" applyBorder="1" applyAlignment="1">
      <alignment vertical="top"/>
    </xf>
    <xf numFmtId="40" fontId="0" fillId="0" borderId="6" xfId="0" applyNumberFormat="1" applyBorder="1" applyAlignment="1">
      <alignment vertical="top"/>
    </xf>
    <xf numFmtId="49" fontId="0" fillId="0" borderId="6" xfId="0" applyNumberFormat="1" applyBorder="1" applyAlignment="1">
      <alignment vertical="top" wrapText="1"/>
    </xf>
    <xf numFmtId="49" fontId="0" fillId="0" borderId="6" xfId="0" applyNumberFormat="1" applyBorder="1" applyAlignment="1">
      <alignment horizontal="center" vertical="top" wrapText="1"/>
    </xf>
    <xf numFmtId="0" fontId="0" fillId="0" borderId="6" xfId="0" applyBorder="1" applyAlignment="1">
      <alignment vertical="top"/>
    </xf>
    <xf numFmtId="164" fontId="0" fillId="0" borderId="6" xfId="0" applyNumberFormat="1" applyBorder="1" applyAlignment="1">
      <alignment vertical="top"/>
    </xf>
    <xf numFmtId="0" fontId="30" fillId="0" borderId="7" xfId="0" applyFont="1" applyBorder="1" applyAlignment="1">
      <alignment horizontal="center" vertical="center" wrapText="1"/>
    </xf>
    <xf numFmtId="0" fontId="31" fillId="0" borderId="6" xfId="0" applyFont="1" applyBorder="1" applyAlignment="1">
      <alignment horizontal="left" vertical="center" wrapText="1"/>
    </xf>
    <xf numFmtId="49" fontId="0" fillId="0" borderId="9" xfId="0" applyNumberFormat="1" applyBorder="1" applyAlignment="1">
      <alignment vertical="top"/>
    </xf>
    <xf numFmtId="49" fontId="0" fillId="0" borderId="9" xfId="0" applyNumberFormat="1" applyBorder="1" applyAlignment="1">
      <alignment horizontal="center" vertical="top" wrapText="1"/>
    </xf>
    <xf numFmtId="0" fontId="0" fillId="0" borderId="9" xfId="0" applyBorder="1" applyAlignment="1">
      <alignment vertical="top"/>
    </xf>
    <xf numFmtId="40" fontId="0" fillId="0" borderId="9" xfId="0" applyNumberFormat="1" applyBorder="1" applyAlignment="1">
      <alignment vertical="top"/>
    </xf>
    <xf numFmtId="49" fontId="0" fillId="0" borderId="7" xfId="0" applyNumberFormat="1" applyBorder="1" applyAlignment="1">
      <alignment vertical="top"/>
    </xf>
    <xf numFmtId="44" fontId="30" fillId="0" borderId="0" xfId="0" applyNumberFormat="1" applyFont="1" applyAlignment="1">
      <alignment horizontal="center" vertical="center" wrapText="1"/>
    </xf>
    <xf numFmtId="44" fontId="30" fillId="0" borderId="7" xfId="0" applyNumberFormat="1" applyFont="1" applyBorder="1" applyAlignment="1">
      <alignment horizontal="center" vertical="center" wrapText="1"/>
    </xf>
    <xf numFmtId="44" fontId="30" fillId="0" borderId="6" xfId="0" applyNumberFormat="1" applyFont="1" applyBorder="1" applyAlignment="1">
      <alignment horizontal="center" vertical="center" wrapText="1"/>
    </xf>
    <xf numFmtId="44" fontId="0" fillId="0" borderId="6" xfId="0" applyNumberFormat="1" applyBorder="1" applyAlignment="1">
      <alignment vertical="top"/>
    </xf>
    <xf numFmtId="44" fontId="30" fillId="0" borderId="9" xfId="0" applyNumberFormat="1" applyFont="1" applyBorder="1" applyAlignment="1">
      <alignment vertical="top"/>
    </xf>
    <xf numFmtId="44" fontId="30" fillId="0" borderId="6" xfId="0" applyNumberFormat="1" applyFont="1" applyBorder="1" applyAlignment="1">
      <alignment vertical="top"/>
    </xf>
    <xf numFmtId="44" fontId="30" fillId="0" borderId="7" xfId="0" applyNumberFormat="1" applyFont="1" applyBorder="1" applyAlignment="1">
      <alignment vertical="top"/>
    </xf>
    <xf numFmtId="44" fontId="0" fillId="0" borderId="0" xfId="0" applyNumberFormat="1"/>
    <xf numFmtId="40" fontId="30" fillId="0" borderId="6" xfId="0" applyNumberFormat="1" applyFont="1" applyBorder="1" applyAlignment="1">
      <alignment horizontal="center" vertical="top"/>
    </xf>
    <xf numFmtId="0" fontId="32" fillId="0" borderId="6" xfId="0" applyFont="1" applyBorder="1" applyAlignment="1">
      <alignment vertical="top"/>
    </xf>
    <xf numFmtId="49" fontId="0" fillId="0" borderId="0" xfId="0" applyNumberFormat="1" applyAlignment="1">
      <alignment vertical="top"/>
    </xf>
    <xf numFmtId="0" fontId="30" fillId="0" borderId="10" xfId="0" applyFont="1" applyBorder="1" applyAlignment="1">
      <alignment horizontal="center" vertical="center" wrapText="1"/>
    </xf>
    <xf numFmtId="49" fontId="0" fillId="0" borderId="11" xfId="0" applyNumberFormat="1" applyBorder="1" applyAlignment="1">
      <alignment vertical="top"/>
    </xf>
    <xf numFmtId="0" fontId="0" fillId="0" borderId="6" xfId="0" applyBorder="1"/>
    <xf numFmtId="0" fontId="0" fillId="0" borderId="6" xfId="0" applyBorder="1" applyAlignment="1">
      <alignment wrapText="1"/>
    </xf>
    <xf numFmtId="49" fontId="30" fillId="0" borderId="11" xfId="0" applyNumberFormat="1" applyFont="1" applyBorder="1" applyAlignment="1">
      <alignment horizontal="center" vertical="top" wrapText="1"/>
    </xf>
    <xf numFmtId="49" fontId="0" fillId="0" borderId="11" xfId="0" applyNumberFormat="1" applyBorder="1" applyAlignment="1">
      <alignment horizontal="center" vertical="top"/>
    </xf>
    <xf numFmtId="49" fontId="0" fillId="0" borderId="0" xfId="0" applyNumberFormat="1" applyAlignment="1">
      <alignment horizontal="center" vertical="top"/>
    </xf>
    <xf numFmtId="49" fontId="0" fillId="0" borderId="0" xfId="0" applyNumberFormat="1" applyAlignment="1">
      <alignment vertical="top" wrapText="1"/>
    </xf>
    <xf numFmtId="49" fontId="0" fillId="0" borderId="0" xfId="0" applyNumberFormat="1" applyAlignment="1">
      <alignment horizontal="center" vertical="top" wrapText="1"/>
    </xf>
    <xf numFmtId="0" fontId="0" fillId="0" borderId="0" xfId="0" applyAlignment="1">
      <alignment vertical="top"/>
    </xf>
    <xf numFmtId="40" fontId="0" fillId="0" borderId="0" xfId="0" applyNumberFormat="1" applyAlignment="1">
      <alignment vertical="top"/>
    </xf>
    <xf numFmtId="49" fontId="32" fillId="0" borderId="6" xfId="0" applyNumberFormat="1" applyFont="1" applyBorder="1" applyAlignment="1">
      <alignment vertical="top" wrapText="1"/>
    </xf>
    <xf numFmtId="49" fontId="32" fillId="0" borderId="6" xfId="0" applyNumberFormat="1" applyFont="1" applyBorder="1" applyAlignment="1">
      <alignment horizontal="center" vertical="top" wrapText="1"/>
    </xf>
    <xf numFmtId="40" fontId="32" fillId="0" borderId="6" xfId="0" applyNumberFormat="1" applyFont="1" applyBorder="1" applyAlignment="1">
      <alignment vertical="top"/>
    </xf>
    <xf numFmtId="0" fontId="30" fillId="0" borderId="8" xfId="0" applyFont="1" applyBorder="1" applyAlignment="1">
      <alignment horizontal="center" vertical="center" wrapText="1"/>
    </xf>
    <xf numFmtId="49" fontId="0" fillId="0" borderId="9" xfId="0" applyNumberFormat="1" applyBorder="1" applyAlignment="1">
      <alignment vertical="top" wrapText="1"/>
    </xf>
    <xf numFmtId="49" fontId="32" fillId="0" borderId="6" xfId="0" applyNumberFormat="1" applyFont="1" applyBorder="1" applyAlignment="1">
      <alignment vertical="top"/>
    </xf>
    <xf numFmtId="49" fontId="33" fillId="0" borderId="6" xfId="0" applyNumberFormat="1" applyFont="1" applyBorder="1" applyAlignment="1">
      <alignment vertical="top"/>
    </xf>
    <xf numFmtId="0" fontId="0" fillId="0" borderId="7" xfId="0" applyBorder="1"/>
    <xf numFmtId="0" fontId="12" fillId="0" borderId="6" xfId="249" applyFont="1" applyBorder="1" applyAlignment="1">
      <alignment horizontal="center" wrapText="1"/>
    </xf>
    <xf numFmtId="0" fontId="13" fillId="0" borderId="6" xfId="249" applyFont="1" applyBorder="1" applyAlignment="1">
      <alignment horizontal="left" wrapText="1"/>
    </xf>
    <xf numFmtId="0" fontId="1" fillId="0" borderId="6" xfId="249" applyBorder="1" applyAlignment="1">
      <alignment horizontal="center"/>
    </xf>
    <xf numFmtId="2" fontId="1" fillId="0" borderId="6" xfId="249" applyNumberFormat="1" applyBorder="1" applyAlignment="1">
      <alignment horizontal="center"/>
    </xf>
    <xf numFmtId="172" fontId="1" fillId="0" borderId="6" xfId="249" applyNumberFormat="1" applyBorder="1" applyAlignment="1">
      <alignment horizontal="center"/>
    </xf>
    <xf numFmtId="0" fontId="1" fillId="0" borderId="6" xfId="249" applyBorder="1" applyAlignment="1">
      <alignment horizontal="center" wrapText="1"/>
    </xf>
    <xf numFmtId="0" fontId="12" fillId="0" borderId="6" xfId="249" applyFont="1" applyBorder="1" applyAlignment="1">
      <alignment horizontal="left" wrapText="1"/>
    </xf>
    <xf numFmtId="1" fontId="1" fillId="0" borderId="6" xfId="249" applyNumberFormat="1" applyBorder="1" applyAlignment="1">
      <alignment horizontal="center"/>
    </xf>
    <xf numFmtId="0" fontId="1" fillId="0" borderId="6" xfId="249" applyBorder="1" applyAlignment="1">
      <alignment horizontal="left" wrapText="1"/>
    </xf>
    <xf numFmtId="0" fontId="1" fillId="0" borderId="11" xfId="249" applyBorder="1" applyAlignment="1">
      <alignment horizontal="center" wrapText="1"/>
    </xf>
    <xf numFmtId="0" fontId="1" fillId="0" borderId="0" xfId="249" applyAlignment="1">
      <alignment horizontal="center" wrapText="1"/>
    </xf>
    <xf numFmtId="1" fontId="14" fillId="0" borderId="6" xfId="249" applyNumberFormat="1" applyFont="1" applyBorder="1" applyAlignment="1">
      <alignment horizontal="center"/>
    </xf>
    <xf numFmtId="0" fontId="1" fillId="0" borderId="6" xfId="249" applyBorder="1" applyAlignment="1">
      <alignment horizontal="left"/>
    </xf>
    <xf numFmtId="0" fontId="34" fillId="0" borderId="0" xfId="249" applyFont="1"/>
    <xf numFmtId="0" fontId="14" fillId="0" borderId="0" xfId="249" applyFont="1"/>
    <xf numFmtId="0" fontId="35" fillId="5" borderId="6" xfId="249" applyFont="1" applyFill="1" applyBorder="1" applyAlignment="1">
      <alignment horizontal="center" wrapText="1"/>
    </xf>
    <xf numFmtId="49" fontId="16" fillId="0" borderId="6" xfId="0" applyNumberFormat="1" applyFont="1" applyBorder="1" applyAlignment="1">
      <alignment horizontal="center" vertical="top" wrapText="1"/>
    </xf>
    <xf numFmtId="0" fontId="16" fillId="0" borderId="6" xfId="0" applyFont="1" applyBorder="1" applyAlignment="1">
      <alignment vertical="top"/>
    </xf>
    <xf numFmtId="0" fontId="30" fillId="0" borderId="6" xfId="0" applyFont="1" applyBorder="1"/>
    <xf numFmtId="44" fontId="0" fillId="0" borderId="6" xfId="0" applyNumberFormat="1" applyBorder="1"/>
    <xf numFmtId="0" fontId="30" fillId="0" borderId="6" xfId="0" applyFont="1" applyBorder="1" applyAlignment="1">
      <alignment horizontal="center"/>
    </xf>
    <xf numFmtId="0" fontId="0" fillId="0" borderId="6" xfId="0" applyBorder="1" applyAlignment="1">
      <alignment horizontal="center"/>
    </xf>
    <xf numFmtId="0" fontId="0" fillId="0" borderId="9" xfId="0" applyBorder="1" applyAlignment="1">
      <alignment horizontal="center"/>
    </xf>
    <xf numFmtId="0" fontId="0" fillId="0" borderId="9" xfId="0" applyBorder="1"/>
    <xf numFmtId="44" fontId="30" fillId="0" borderId="9" xfId="0" applyNumberFormat="1" applyFont="1" applyBorder="1"/>
    <xf numFmtId="0" fontId="1" fillId="0" borderId="6" xfId="249" applyBorder="1" applyAlignment="1">
      <alignment horizontal="center" vertical="center"/>
    </xf>
    <xf numFmtId="1" fontId="1" fillId="0" borderId="6" xfId="249" applyNumberFormat="1" applyBorder="1" applyAlignment="1">
      <alignment horizontal="center" vertical="center"/>
    </xf>
    <xf numFmtId="49" fontId="16" fillId="0" borderId="6" xfId="0" applyNumberFormat="1" applyFont="1" applyBorder="1" applyAlignment="1">
      <alignment vertical="top"/>
    </xf>
    <xf numFmtId="49" fontId="17" fillId="0" borderId="6" xfId="0" applyNumberFormat="1" applyFont="1" applyBorder="1" applyAlignment="1">
      <alignment vertical="top"/>
    </xf>
    <xf numFmtId="0" fontId="1" fillId="0" borderId="6" xfId="249" applyBorder="1" applyAlignment="1">
      <alignment horizontal="left" vertical="top" wrapText="1"/>
    </xf>
    <xf numFmtId="0" fontId="1" fillId="0" borderId="6" xfId="249" applyBorder="1" applyAlignment="1">
      <alignment horizontal="center" vertical="center" wrapText="1"/>
    </xf>
    <xf numFmtId="2" fontId="30" fillId="0" borderId="0" xfId="0" applyNumberFormat="1" applyFont="1" applyAlignment="1">
      <alignment horizontal="center" vertical="center" wrapText="1"/>
    </xf>
    <xf numFmtId="2" fontId="30" fillId="0" borderId="7" xfId="0" applyNumberFormat="1" applyFont="1" applyBorder="1" applyAlignment="1">
      <alignment horizontal="center" vertical="center" wrapText="1"/>
    </xf>
    <xf numFmtId="2" fontId="30" fillId="0" borderId="8" xfId="0" applyNumberFormat="1" applyFont="1" applyBorder="1" applyAlignment="1">
      <alignment horizontal="center" vertical="center" wrapText="1"/>
    </xf>
    <xf numFmtId="2" fontId="1" fillId="0" borderId="6" xfId="249" applyNumberFormat="1" applyBorder="1" applyAlignment="1">
      <alignment horizontal="center" vertical="center"/>
    </xf>
    <xf numFmtId="2" fontId="0" fillId="0" borderId="0" xfId="0" applyNumberFormat="1"/>
    <xf numFmtId="0" fontId="0" fillId="0" borderId="0" xfId="0" applyAlignment="1">
      <alignment wrapText="1"/>
    </xf>
    <xf numFmtId="44" fontId="26" fillId="0" borderId="0" xfId="292" applyNumberFormat="1" applyFont="1"/>
    <xf numFmtId="44" fontId="30" fillId="0" borderId="0" xfId="0" applyNumberFormat="1" applyFont="1"/>
    <xf numFmtId="40" fontId="16" fillId="0" borderId="6" xfId="0" applyNumberFormat="1" applyFont="1" applyBorder="1" applyAlignment="1">
      <alignment vertical="top"/>
    </xf>
    <xf numFmtId="49" fontId="31" fillId="0" borderId="6" xfId="0" applyNumberFormat="1" applyFont="1" applyBorder="1" applyAlignment="1">
      <alignment vertical="top" wrapText="1"/>
    </xf>
    <xf numFmtId="0" fontId="31" fillId="0" borderId="0" xfId="0" applyFont="1"/>
    <xf numFmtId="0" fontId="0" fillId="0" borderId="0" xfId="0" applyAlignment="1">
      <alignment horizontal="center" vertical="center"/>
    </xf>
    <xf numFmtId="44" fontId="0" fillId="0" borderId="6" xfId="0" applyNumberFormat="1" applyBorder="1" applyAlignment="1">
      <alignment horizontal="center" vertical="top"/>
    </xf>
    <xf numFmtId="44" fontId="30" fillId="0" borderId="6" xfId="0" applyNumberFormat="1" applyFont="1" applyBorder="1" applyAlignment="1">
      <alignment horizontal="center" vertical="top"/>
    </xf>
    <xf numFmtId="44" fontId="0" fillId="0" borderId="0" xfId="0" applyNumberFormat="1" applyAlignment="1">
      <alignment vertical="top"/>
    </xf>
    <xf numFmtId="49" fontId="17" fillId="0" borderId="6" xfId="0" applyNumberFormat="1" applyFont="1" applyBorder="1" applyAlignment="1">
      <alignment vertical="top" wrapText="1"/>
    </xf>
    <xf numFmtId="49" fontId="16" fillId="0" borderId="6" xfId="0" applyNumberFormat="1" applyFont="1" applyBorder="1" applyAlignment="1">
      <alignment vertical="top" wrapText="1"/>
    </xf>
    <xf numFmtId="49" fontId="30" fillId="0" borderId="0" xfId="0" applyNumberFormat="1" applyFont="1" applyAlignment="1">
      <alignment vertical="top" wrapText="1"/>
    </xf>
    <xf numFmtId="1" fontId="1" fillId="0" borderId="6" xfId="0" applyNumberFormat="1" applyFont="1" applyBorder="1" applyAlignment="1">
      <alignment horizontal="center" vertical="top"/>
    </xf>
    <xf numFmtId="4" fontId="1" fillId="0" borderId="6" xfId="134" applyNumberFormat="1" applyFont="1" applyFill="1" applyBorder="1" applyAlignment="1">
      <alignment vertical="top"/>
    </xf>
    <xf numFmtId="0" fontId="30" fillId="0" borderId="0" xfId="0" applyFont="1" applyAlignment="1">
      <alignment wrapText="1"/>
    </xf>
    <xf numFmtId="0" fontId="17" fillId="0" borderId="6" xfId="0" applyFont="1" applyBorder="1" applyAlignment="1">
      <alignment horizontal="left" vertical="top" wrapText="1"/>
    </xf>
    <xf numFmtId="0" fontId="16" fillId="0" borderId="6" xfId="249" applyFont="1" applyBorder="1" applyAlignment="1">
      <alignment horizontal="center" vertical="top" wrapText="1"/>
    </xf>
    <xf numFmtId="0" fontId="22" fillId="0" borderId="6" xfId="249" applyFont="1" applyBorder="1" applyAlignment="1">
      <alignment horizontal="left" vertical="top" wrapText="1"/>
    </xf>
    <xf numFmtId="0" fontId="22" fillId="0" borderId="6" xfId="249" applyFont="1" applyBorder="1" applyAlignment="1">
      <alignment horizontal="center" vertical="top" wrapText="1"/>
    </xf>
    <xf numFmtId="0" fontId="22" fillId="0" borderId="11" xfId="249" applyFont="1" applyBorder="1" applyAlignment="1">
      <alignment horizontal="center" vertical="top" wrapText="1"/>
    </xf>
    <xf numFmtId="3" fontId="22" fillId="0" borderId="11" xfId="249" applyNumberFormat="1" applyFont="1" applyBorder="1" applyAlignment="1">
      <alignment horizontal="center" vertical="top" wrapText="1"/>
    </xf>
    <xf numFmtId="1" fontId="16" fillId="0" borderId="6" xfId="263" applyNumberFormat="1" applyFont="1" applyBorder="1" applyAlignment="1">
      <alignment vertical="top" wrapText="1"/>
    </xf>
    <xf numFmtId="1" fontId="16" fillId="0" borderId="12" xfId="249" quotePrefix="1" applyNumberFormat="1" applyFont="1" applyBorder="1"/>
    <xf numFmtId="1" fontId="16" fillId="0" borderId="6" xfId="249" applyNumberFormat="1" applyFont="1" applyBorder="1" applyAlignment="1">
      <alignment horizontal="center"/>
    </xf>
    <xf numFmtId="3" fontId="16" fillId="0" borderId="6" xfId="249" applyNumberFormat="1" applyFont="1" applyBorder="1" applyAlignment="1">
      <alignment horizontal="center" vertical="top" wrapText="1"/>
    </xf>
    <xf numFmtId="0" fontId="16" fillId="0" borderId="6" xfId="0" applyFont="1" applyBorder="1" applyAlignment="1">
      <alignment horizontal="right" vertical="top" wrapText="1"/>
    </xf>
    <xf numFmtId="0" fontId="17" fillId="0" borderId="6" xfId="0" applyFont="1" applyBorder="1" applyAlignment="1">
      <alignment horizontal="center" vertical="top" wrapText="1"/>
    </xf>
    <xf numFmtId="0" fontId="16" fillId="0" borderId="6" xfId="0" applyFont="1" applyBorder="1" applyAlignment="1">
      <alignment horizontal="center" vertical="top" wrapText="1"/>
    </xf>
    <xf numFmtId="1" fontId="16" fillId="0" borderId="6" xfId="0" applyNumberFormat="1" applyFont="1" applyBorder="1" applyAlignment="1">
      <alignment horizontal="center" vertical="top" wrapText="1"/>
    </xf>
    <xf numFmtId="3" fontId="16" fillId="0" borderId="6" xfId="4" applyNumberFormat="1" applyFont="1" applyFill="1" applyBorder="1" applyAlignment="1">
      <alignment vertical="top" wrapText="1"/>
    </xf>
    <xf numFmtId="0" fontId="16" fillId="0" borderId="6" xfId="0" applyFont="1" applyBorder="1" applyAlignment="1">
      <alignment horizontal="left" vertical="top" wrapText="1"/>
    </xf>
    <xf numFmtId="175" fontId="24" fillId="0" borderId="4" xfId="134" applyNumberFormat="1" applyFont="1" applyFill="1" applyBorder="1" applyAlignment="1">
      <alignment horizontal="center" wrapText="1"/>
    </xf>
    <xf numFmtId="173" fontId="17" fillId="0" borderId="4" xfId="249" applyNumberFormat="1" applyFont="1" applyBorder="1" applyAlignment="1">
      <alignment horizontal="center" wrapText="1"/>
    </xf>
    <xf numFmtId="3" fontId="17" fillId="0" borderId="13" xfId="249" applyNumberFormat="1" applyFont="1" applyBorder="1" applyAlignment="1">
      <alignment horizontal="center" wrapText="1"/>
    </xf>
    <xf numFmtId="0" fontId="17" fillId="0" borderId="11" xfId="0" applyFont="1" applyBorder="1" applyAlignment="1">
      <alignment vertical="top" wrapText="1"/>
    </xf>
    <xf numFmtId="0" fontId="0" fillId="0" borderId="6" xfId="0" applyBorder="1" applyAlignment="1">
      <alignment horizontal="center" vertical="top"/>
    </xf>
    <xf numFmtId="0" fontId="16" fillId="0" borderId="6" xfId="0" applyFont="1" applyBorder="1" applyAlignment="1">
      <alignment horizontal="right" vertical="top"/>
    </xf>
    <xf numFmtId="0" fontId="16" fillId="0" borderId="6" xfId="0" applyFont="1" applyBorder="1" applyAlignment="1">
      <alignment horizontal="center" vertical="top"/>
    </xf>
    <xf numFmtId="1" fontId="16" fillId="0" borderId="6" xfId="0" applyNumberFormat="1" applyFont="1" applyBorder="1" applyAlignment="1">
      <alignment horizontal="center" vertical="top"/>
    </xf>
    <xf numFmtId="0" fontId="17" fillId="0" borderId="11" xfId="0" applyFont="1" applyBorder="1" applyAlignment="1">
      <alignment horizontal="center" vertical="top" wrapText="1"/>
    </xf>
    <xf numFmtId="0" fontId="16" fillId="0" borderId="11" xfId="0" applyFont="1" applyBorder="1" applyAlignment="1">
      <alignment horizontal="left" vertical="top" wrapText="1"/>
    </xf>
    <xf numFmtId="1" fontId="16" fillId="0" borderId="6" xfId="0" applyNumberFormat="1" applyFont="1" applyBorder="1" applyAlignment="1">
      <alignment horizontal="right" vertical="top" wrapText="1"/>
    </xf>
    <xf numFmtId="167" fontId="17" fillId="0" borderId="6" xfId="253" applyNumberFormat="1" applyFont="1" applyBorder="1" applyAlignment="1">
      <alignment horizontal="right" vertical="top"/>
    </xf>
    <xf numFmtId="167" fontId="16" fillId="0" borderId="12" xfId="253" applyNumberFormat="1" applyFont="1" applyBorder="1" applyAlignment="1">
      <alignment horizontal="right" vertical="top"/>
    </xf>
    <xf numFmtId="0" fontId="16" fillId="0" borderId="6" xfId="253" applyFont="1" applyBorder="1" applyAlignment="1">
      <alignment horizontal="center" vertical="top"/>
    </xf>
    <xf numFmtId="1" fontId="16" fillId="0" borderId="6" xfId="253" applyNumberFormat="1" applyFont="1" applyBorder="1" applyAlignment="1">
      <alignment horizontal="center" vertical="top"/>
    </xf>
    <xf numFmtId="3" fontId="16" fillId="0" borderId="6" xfId="253" applyNumberFormat="1" applyFont="1" applyBorder="1" applyAlignment="1">
      <alignment horizontal="right" vertical="top"/>
    </xf>
    <xf numFmtId="167" fontId="16" fillId="0" borderId="6" xfId="253" applyNumberFormat="1" applyFont="1" applyBorder="1" applyAlignment="1">
      <alignment horizontal="right" vertical="top"/>
    </xf>
    <xf numFmtId="167" fontId="16" fillId="0" borderId="0" xfId="253" applyNumberFormat="1" applyFont="1" applyAlignment="1">
      <alignment horizontal="right" vertical="top"/>
    </xf>
    <xf numFmtId="167" fontId="17" fillId="0" borderId="11" xfId="253" applyNumberFormat="1" applyFont="1" applyBorder="1" applyAlignment="1">
      <alignment horizontal="right" vertical="top"/>
    </xf>
    <xf numFmtId="0" fontId="17" fillId="0" borderId="11" xfId="253" applyFont="1" applyBorder="1" applyAlignment="1">
      <alignment vertical="top" wrapText="1"/>
    </xf>
    <xf numFmtId="0" fontId="16" fillId="0" borderId="6" xfId="253" applyFont="1" applyBorder="1" applyAlignment="1">
      <alignment vertical="top" wrapText="1"/>
    </xf>
    <xf numFmtId="0" fontId="25" fillId="0" borderId="6" xfId="0" applyFont="1" applyBorder="1" applyAlignment="1">
      <alignment vertical="top" wrapText="1"/>
    </xf>
    <xf numFmtId="0" fontId="16" fillId="0" borderId="6" xfId="0" applyFont="1" applyBorder="1" applyAlignment="1">
      <alignment vertical="top" wrapText="1"/>
    </xf>
    <xf numFmtId="3" fontId="26" fillId="0" borderId="6" xfId="253" applyNumberFormat="1" applyFont="1" applyBorder="1" applyAlignment="1">
      <alignment horizontal="right" vertical="top"/>
    </xf>
    <xf numFmtId="167" fontId="32" fillId="0" borderId="6" xfId="253" applyNumberFormat="1" applyFont="1" applyBorder="1" applyAlignment="1">
      <alignment horizontal="right" vertical="top"/>
    </xf>
    <xf numFmtId="0" fontId="32" fillId="0" borderId="11" xfId="0" applyFont="1" applyBorder="1" applyAlignment="1">
      <alignment horizontal="right" vertical="top"/>
    </xf>
    <xf numFmtId="0" fontId="32" fillId="0" borderId="6" xfId="0" applyFont="1" applyBorder="1" applyAlignment="1">
      <alignment vertical="top" wrapText="1"/>
    </xf>
    <xf numFmtId="0" fontId="32" fillId="0" borderId="6" xfId="253" applyFont="1" applyBorder="1" applyAlignment="1">
      <alignment horizontal="center" vertical="top"/>
    </xf>
    <xf numFmtId="1" fontId="32" fillId="0" borderId="6" xfId="253" applyNumberFormat="1" applyFont="1" applyBorder="1" applyAlignment="1">
      <alignment horizontal="center" vertical="top"/>
    </xf>
    <xf numFmtId="3" fontId="32" fillId="0" borderId="6" xfId="253" applyNumberFormat="1" applyFont="1" applyBorder="1" applyAlignment="1">
      <alignment horizontal="right" vertical="top"/>
    </xf>
    <xf numFmtId="0" fontId="16" fillId="0" borderId="11" xfId="253" applyFont="1" applyBorder="1" applyAlignment="1">
      <alignment horizontal="right" vertical="top"/>
    </xf>
    <xf numFmtId="167" fontId="16" fillId="0" borderId="6" xfId="253" applyNumberFormat="1" applyFont="1" applyBorder="1" applyAlignment="1">
      <alignment horizontal="right" vertical="top" wrapText="1"/>
    </xf>
    <xf numFmtId="0" fontId="16" fillId="0" borderId="11" xfId="253" applyFont="1" applyBorder="1" applyAlignment="1">
      <alignment horizontal="right" vertical="top" wrapText="1"/>
    </xf>
    <xf numFmtId="0" fontId="16" fillId="5" borderId="6" xfId="0" applyFont="1" applyFill="1" applyBorder="1" applyAlignment="1">
      <alignment vertical="top" wrapText="1"/>
    </xf>
    <xf numFmtId="0" fontId="16" fillId="5" borderId="6" xfId="0" applyFont="1" applyFill="1" applyBorder="1" applyAlignment="1">
      <alignment horizontal="center" vertical="top" wrapText="1"/>
    </xf>
    <xf numFmtId="1" fontId="16" fillId="5" borderId="6" xfId="253" applyNumberFormat="1" applyFont="1" applyFill="1" applyBorder="1" applyAlignment="1">
      <alignment horizontal="center" vertical="top" wrapText="1"/>
    </xf>
    <xf numFmtId="3" fontId="16" fillId="5" borderId="6" xfId="253" applyNumberFormat="1" applyFont="1" applyFill="1" applyBorder="1" applyAlignment="1">
      <alignment horizontal="right" vertical="top" wrapText="1"/>
    </xf>
    <xf numFmtId="1" fontId="16" fillId="0" borderId="6" xfId="253" applyNumberFormat="1" applyFont="1" applyBorder="1" applyAlignment="1">
      <alignment horizontal="center" vertical="top" wrapText="1"/>
    </xf>
    <xf numFmtId="3" fontId="16" fillId="0" borderId="6" xfId="253" applyNumberFormat="1" applyFont="1" applyBorder="1" applyAlignment="1">
      <alignment horizontal="right" vertical="top" wrapText="1"/>
    </xf>
    <xf numFmtId="0" fontId="16" fillId="0" borderId="6" xfId="253" applyFont="1" applyBorder="1" applyAlignment="1">
      <alignment horizontal="right" vertical="top"/>
    </xf>
    <xf numFmtId="0" fontId="16" fillId="0" borderId="11" xfId="253" applyFont="1" applyBorder="1" applyAlignment="1">
      <alignment horizontal="right" vertical="center"/>
    </xf>
    <xf numFmtId="167" fontId="16" fillId="0" borderId="6" xfId="253" applyNumberFormat="1" applyFont="1" applyBorder="1" applyAlignment="1">
      <alignment horizontal="center" vertical="top"/>
    </xf>
    <xf numFmtId="3" fontId="16" fillId="0" borderId="6" xfId="4" applyNumberFormat="1" applyFont="1" applyFill="1" applyBorder="1" applyAlignment="1">
      <alignment horizontal="right" vertical="top"/>
    </xf>
    <xf numFmtId="0" fontId="16" fillId="0" borderId="11" xfId="0" applyFont="1" applyBorder="1" applyAlignment="1">
      <alignment vertical="top" wrapText="1"/>
    </xf>
    <xf numFmtId="0" fontId="16" fillId="0" borderId="11" xfId="253" applyFont="1" applyBorder="1" applyAlignment="1">
      <alignment horizontal="center" vertical="top"/>
    </xf>
    <xf numFmtId="3" fontId="16" fillId="0" borderId="6" xfId="4" applyNumberFormat="1" applyFont="1" applyFill="1" applyBorder="1" applyAlignment="1">
      <alignment horizontal="center" vertical="top"/>
    </xf>
    <xf numFmtId="0" fontId="16" fillId="5" borderId="6" xfId="0" applyFont="1" applyFill="1" applyBorder="1" applyAlignment="1">
      <alignment horizontal="center" vertical="top"/>
    </xf>
    <xf numFmtId="1" fontId="16" fillId="5" borderId="6" xfId="253" applyNumberFormat="1" applyFont="1" applyFill="1" applyBorder="1" applyAlignment="1">
      <alignment horizontal="center" vertical="top"/>
    </xf>
    <xf numFmtId="3" fontId="16" fillId="5" borderId="6" xfId="253" applyNumberFormat="1" applyFont="1" applyFill="1" applyBorder="1" applyAlignment="1">
      <alignment horizontal="right" vertical="top"/>
    </xf>
    <xf numFmtId="0" fontId="32" fillId="0" borderId="6" xfId="0" applyFont="1" applyBorder="1" applyAlignment="1">
      <alignment horizontal="right" vertical="top"/>
    </xf>
    <xf numFmtId="0" fontId="36" fillId="0" borderId="6" xfId="0" applyFont="1" applyBorder="1" applyAlignment="1">
      <alignment vertical="top" wrapText="1"/>
    </xf>
    <xf numFmtId="0" fontId="32" fillId="0" borderId="6" xfId="0" applyFont="1" applyBorder="1" applyAlignment="1">
      <alignment horizontal="center" vertical="top"/>
    </xf>
    <xf numFmtId="0" fontId="22" fillId="0" borderId="6" xfId="0" applyFont="1" applyBorder="1" applyAlignment="1">
      <alignment horizontal="center" vertical="top"/>
    </xf>
    <xf numFmtId="0" fontId="16" fillId="0" borderId="11" xfId="0" applyFont="1" applyBorder="1" applyAlignment="1">
      <alignment horizontal="center" vertical="top"/>
    </xf>
    <xf numFmtId="1" fontId="16" fillId="0" borderId="11" xfId="253" applyNumberFormat="1" applyFont="1" applyBorder="1" applyAlignment="1">
      <alignment horizontal="center" vertical="top"/>
    </xf>
    <xf numFmtId="0" fontId="16" fillId="0" borderId="11" xfId="253" applyFont="1" applyBorder="1" applyAlignment="1">
      <alignment vertical="top" wrapText="1"/>
    </xf>
    <xf numFmtId="0" fontId="17" fillId="0" borderId="6" xfId="253" applyFont="1" applyBorder="1" applyAlignment="1">
      <alignment horizontal="right" vertical="top"/>
    </xf>
    <xf numFmtId="0" fontId="17" fillId="0" borderId="12" xfId="253" applyFont="1" applyBorder="1" applyAlignment="1">
      <alignment horizontal="right" vertical="top"/>
    </xf>
    <xf numFmtId="167" fontId="17" fillId="0" borderId="6" xfId="253" applyNumberFormat="1" applyFont="1" applyBorder="1" applyAlignment="1">
      <alignment horizontal="center" vertical="top"/>
    </xf>
    <xf numFmtId="1" fontId="17" fillId="0" borderId="6" xfId="253" applyNumberFormat="1" applyFont="1" applyBorder="1" applyAlignment="1">
      <alignment horizontal="center" vertical="top"/>
    </xf>
    <xf numFmtId="3" fontId="17" fillId="0" borderId="6" xfId="253" applyNumberFormat="1" applyFont="1" applyBorder="1" applyAlignment="1">
      <alignment horizontal="left" vertical="top"/>
    </xf>
    <xf numFmtId="167" fontId="17" fillId="0" borderId="0" xfId="253" applyNumberFormat="1" applyFont="1" applyAlignment="1">
      <alignment horizontal="right" vertical="top"/>
    </xf>
    <xf numFmtId="0" fontId="17" fillId="0" borderId="6" xfId="253" applyFont="1" applyBorder="1" applyAlignment="1">
      <alignment horizontal="left" vertical="top" wrapText="1"/>
    </xf>
    <xf numFmtId="0" fontId="16" fillId="0" borderId="12" xfId="253" applyFont="1" applyBorder="1" applyAlignment="1">
      <alignment horizontal="right" vertical="top"/>
    </xf>
    <xf numFmtId="167" fontId="16" fillId="0" borderId="12" xfId="253" applyNumberFormat="1" applyFont="1" applyBorder="1" applyAlignment="1">
      <alignment horizontal="left" vertical="top" wrapText="1"/>
    </xf>
    <xf numFmtId="167" fontId="16" fillId="5" borderId="12" xfId="253" applyNumberFormat="1" applyFont="1" applyFill="1" applyBorder="1" applyAlignment="1">
      <alignment horizontal="left" vertical="top" wrapText="1"/>
    </xf>
    <xf numFmtId="3" fontId="16" fillId="0" borderId="6" xfId="253" applyNumberFormat="1" applyFont="1" applyBorder="1" applyAlignment="1">
      <alignment vertical="top"/>
    </xf>
    <xf numFmtId="167" fontId="16" fillId="5" borderId="6" xfId="253" applyNumberFormat="1" applyFont="1" applyFill="1" applyBorder="1" applyAlignment="1">
      <alignment horizontal="center" vertical="top"/>
    </xf>
    <xf numFmtId="3" fontId="16" fillId="5" borderId="6" xfId="253" applyNumberFormat="1" applyFont="1" applyFill="1" applyBorder="1" applyAlignment="1">
      <alignment vertical="top"/>
    </xf>
    <xf numFmtId="0" fontId="16" fillId="0" borderId="0" xfId="253" applyFont="1" applyAlignment="1">
      <alignment horizontal="right" vertical="top"/>
    </xf>
    <xf numFmtId="167" fontId="16" fillId="0" borderId="6" xfId="253" applyNumberFormat="1" applyFont="1" applyBorder="1" applyAlignment="1">
      <alignment horizontal="left" vertical="top" wrapText="1"/>
    </xf>
    <xf numFmtId="3" fontId="16" fillId="0" borderId="6" xfId="0" applyNumberFormat="1" applyFont="1" applyBorder="1" applyAlignment="1">
      <alignment vertical="center"/>
    </xf>
    <xf numFmtId="0" fontId="16" fillId="5" borderId="11" xfId="253" applyFont="1" applyFill="1" applyBorder="1" applyAlignment="1">
      <alignment vertical="top" wrapText="1"/>
    </xf>
    <xf numFmtId="167" fontId="17" fillId="0" borderId="6" xfId="253" applyNumberFormat="1" applyFont="1" applyBorder="1" applyAlignment="1">
      <alignment horizontal="left" vertical="top" wrapText="1"/>
    </xf>
    <xf numFmtId="0" fontId="25" fillId="0" borderId="6" xfId="253" applyFont="1" applyBorder="1" applyAlignment="1">
      <alignment horizontal="left" vertical="top" wrapText="1"/>
    </xf>
    <xf numFmtId="0" fontId="16" fillId="0" borderId="6" xfId="253" applyFont="1" applyBorder="1" applyAlignment="1">
      <alignment horizontal="left" vertical="top" wrapText="1"/>
    </xf>
    <xf numFmtId="0" fontId="17" fillId="0" borderId="6" xfId="253" applyFont="1" applyBorder="1" applyAlignment="1">
      <alignment vertical="top" wrapText="1"/>
    </xf>
    <xf numFmtId="167" fontId="16" fillId="0" borderId="11" xfId="253" applyNumberFormat="1" applyFont="1" applyBorder="1" applyAlignment="1">
      <alignment horizontal="right" vertical="top"/>
    </xf>
    <xf numFmtId="0" fontId="26" fillId="0" borderId="0" xfId="253" applyFont="1" applyAlignment="1">
      <alignment horizontal="right" vertical="center"/>
    </xf>
    <xf numFmtId="167" fontId="17" fillId="0" borderId="6" xfId="253" applyNumberFormat="1" applyFont="1" applyBorder="1" applyAlignment="1">
      <alignment horizontal="left" vertical="top"/>
    </xf>
    <xf numFmtId="167" fontId="26" fillId="0" borderId="0" xfId="253" applyNumberFormat="1" applyFont="1" applyAlignment="1">
      <alignment horizontal="right" vertical="top"/>
    </xf>
    <xf numFmtId="0" fontId="26" fillId="0" borderId="6" xfId="253" applyFont="1" applyBorder="1" applyAlignment="1">
      <alignment horizontal="center" vertical="top"/>
    </xf>
    <xf numFmtId="167" fontId="16" fillId="0" borderId="11" xfId="253" applyNumberFormat="1" applyFont="1" applyBorder="1" applyAlignment="1">
      <alignment horizontal="left" vertical="top" wrapText="1"/>
    </xf>
    <xf numFmtId="167" fontId="17" fillId="0" borderId="6" xfId="253" applyNumberFormat="1" applyFont="1" applyBorder="1" applyAlignment="1">
      <alignment horizontal="center" vertical="center"/>
    </xf>
    <xf numFmtId="1" fontId="17" fillId="0" borderId="6" xfId="253" applyNumberFormat="1" applyFont="1" applyBorder="1" applyAlignment="1">
      <alignment horizontal="center" vertical="center"/>
    </xf>
    <xf numFmtId="3" fontId="17" fillId="0" borderId="6" xfId="253" applyNumberFormat="1" applyFont="1" applyBorder="1" applyAlignment="1">
      <alignment horizontal="left" vertical="center"/>
    </xf>
    <xf numFmtId="167" fontId="17" fillId="0" borderId="11" xfId="253" applyNumberFormat="1" applyFont="1" applyBorder="1" applyAlignment="1">
      <alignment horizontal="left" vertical="top" wrapText="1"/>
    </xf>
    <xf numFmtId="0" fontId="16" fillId="0" borderId="0" xfId="253" applyFont="1" applyAlignment="1">
      <alignment vertical="top"/>
    </xf>
    <xf numFmtId="3" fontId="16" fillId="0" borderId="6" xfId="253" applyNumberFormat="1" applyFont="1" applyBorder="1" applyAlignment="1">
      <alignment horizontal="right" vertical="center"/>
    </xf>
    <xf numFmtId="167" fontId="16" fillId="0" borderId="6" xfId="253" applyNumberFormat="1" applyFont="1" applyBorder="1" applyAlignment="1">
      <alignment horizontal="center" vertical="center"/>
    </xf>
    <xf numFmtId="1" fontId="16" fillId="0" borderId="6" xfId="253" applyNumberFormat="1" applyFont="1" applyBorder="1" applyAlignment="1">
      <alignment horizontal="center" vertical="center"/>
    </xf>
    <xf numFmtId="0" fontId="16" fillId="0" borderId="11" xfId="253" applyFont="1" applyBorder="1" applyAlignment="1">
      <alignment horizontal="center" vertical="top" wrapText="1"/>
    </xf>
    <xf numFmtId="167" fontId="16" fillId="0" borderId="6" xfId="0" applyNumberFormat="1" applyFont="1" applyBorder="1" applyAlignment="1">
      <alignment horizontal="right" vertical="top"/>
    </xf>
    <xf numFmtId="167" fontId="16" fillId="0" borderId="11" xfId="0" applyNumberFormat="1" applyFont="1" applyBorder="1" applyAlignment="1">
      <alignment vertical="top" wrapText="1"/>
    </xf>
    <xf numFmtId="167" fontId="16" fillId="0" borderId="0" xfId="0" applyNumberFormat="1" applyFont="1" applyAlignment="1">
      <alignment vertical="top"/>
    </xf>
    <xf numFmtId="167" fontId="16" fillId="0" borderId="6" xfId="0" applyNumberFormat="1" applyFont="1" applyBorder="1" applyAlignment="1">
      <alignment horizontal="center" vertical="top"/>
    </xf>
    <xf numFmtId="3" fontId="16" fillId="0" borderId="6" xfId="0" applyNumberFormat="1" applyFont="1" applyBorder="1" applyAlignment="1">
      <alignment vertical="top"/>
    </xf>
    <xf numFmtId="0" fontId="16" fillId="0" borderId="6" xfId="253" applyFont="1" applyBorder="1" applyAlignment="1">
      <alignment horizontal="right" vertical="top" wrapText="1"/>
    </xf>
    <xf numFmtId="0" fontId="16" fillId="0" borderId="0" xfId="253" applyFont="1" applyAlignment="1">
      <alignment horizontal="right" vertical="top" wrapText="1"/>
    </xf>
    <xf numFmtId="3" fontId="16" fillId="0" borderId="6" xfId="4" applyNumberFormat="1" applyFont="1" applyFill="1" applyBorder="1" applyAlignment="1">
      <alignment horizontal="right" vertical="top" wrapText="1"/>
    </xf>
    <xf numFmtId="3" fontId="26" fillId="0" borderId="6" xfId="253" applyNumberFormat="1" applyFont="1" applyBorder="1" applyAlignment="1">
      <alignment horizontal="right" vertical="top" wrapText="1"/>
    </xf>
    <xf numFmtId="9" fontId="16" fillId="0" borderId="6" xfId="293" applyFont="1" applyFill="1" applyBorder="1" applyAlignment="1">
      <alignment horizontal="right" vertical="top"/>
    </xf>
    <xf numFmtId="0" fontId="26" fillId="0" borderId="11" xfId="253" applyFont="1" applyBorder="1" applyAlignment="1">
      <alignment horizontal="center" vertical="center"/>
    </xf>
    <xf numFmtId="174" fontId="26" fillId="0" borderId="11" xfId="4" applyNumberFormat="1" applyFont="1" applyFill="1" applyBorder="1" applyAlignment="1">
      <alignment horizontal="center" vertical="center"/>
    </xf>
    <xf numFmtId="0" fontId="16" fillId="0" borderId="11" xfId="253" applyFont="1" applyBorder="1" applyAlignment="1">
      <alignment horizontal="left" vertical="top" wrapText="1"/>
    </xf>
    <xf numFmtId="174" fontId="16" fillId="0" borderId="11" xfId="4" applyNumberFormat="1" applyFont="1" applyFill="1" applyBorder="1" applyAlignment="1">
      <alignment horizontal="center" vertical="top"/>
    </xf>
    <xf numFmtId="3" fontId="16" fillId="0" borderId="6" xfId="294" applyNumberFormat="1" applyFont="1" applyFill="1" applyBorder="1" applyAlignment="1">
      <alignment horizontal="right" vertical="top"/>
    </xf>
    <xf numFmtId="0" fontId="17" fillId="0" borderId="0" xfId="0" applyFont="1" applyAlignment="1">
      <alignment horizontal="left" vertical="top" wrapText="1"/>
    </xf>
    <xf numFmtId="0" fontId="0" fillId="0" borderId="11" xfId="0" applyBorder="1"/>
    <xf numFmtId="0" fontId="0" fillId="0" borderId="11" xfId="0" applyBorder="1" applyAlignment="1">
      <alignment horizontal="center"/>
    </xf>
    <xf numFmtId="0" fontId="0" fillId="0" borderId="16" xfId="0" applyBorder="1"/>
    <xf numFmtId="0" fontId="0" fillId="0" borderId="17" xfId="0" applyBorder="1"/>
    <xf numFmtId="0" fontId="0" fillId="0" borderId="18" xfId="0" applyBorder="1" applyAlignment="1">
      <alignment horizontal="center"/>
    </xf>
    <xf numFmtId="0" fontId="0" fillId="0" borderId="19" xfId="0" applyBorder="1"/>
    <xf numFmtId="0" fontId="0" fillId="0" borderId="18" xfId="0" applyBorder="1"/>
    <xf numFmtId="0" fontId="0" fillId="0" borderId="16" xfId="0" applyBorder="1" applyAlignment="1">
      <alignment horizontal="center"/>
    </xf>
    <xf numFmtId="0" fontId="31" fillId="0" borderId="16" xfId="0" applyFont="1" applyBorder="1"/>
    <xf numFmtId="0" fontId="16" fillId="0" borderId="6" xfId="0" applyFont="1" applyBorder="1"/>
    <xf numFmtId="0" fontId="22" fillId="0" borderId="6" xfId="0" applyFont="1" applyBorder="1" applyAlignment="1">
      <alignment horizontal="left" vertical="top" wrapText="1"/>
    </xf>
    <xf numFmtId="0" fontId="30" fillId="0" borderId="12" xfId="0" applyFont="1" applyBorder="1" applyAlignment="1">
      <alignment horizontal="right"/>
    </xf>
    <xf numFmtId="0" fontId="0" fillId="0" borderId="21" xfId="0" applyBorder="1"/>
    <xf numFmtId="0" fontId="31" fillId="0" borderId="6" xfId="0" applyFont="1" applyBorder="1"/>
    <xf numFmtId="0" fontId="0" fillId="0" borderId="14" xfId="0" applyBorder="1"/>
    <xf numFmtId="1" fontId="0" fillId="0" borderId="9" xfId="0" applyNumberFormat="1" applyBorder="1"/>
    <xf numFmtId="1" fontId="0" fillId="0" borderId="14" xfId="0" applyNumberFormat="1" applyBorder="1"/>
    <xf numFmtId="1" fontId="0" fillId="0" borderId="6" xfId="0" applyNumberFormat="1" applyBorder="1"/>
    <xf numFmtId="0" fontId="30" fillId="0" borderId="6" xfId="0" applyFont="1" applyBorder="1" applyAlignment="1">
      <alignment vertical="top" wrapText="1"/>
    </xf>
    <xf numFmtId="0" fontId="16" fillId="0" borderId="11" xfId="0" applyFont="1" applyBorder="1" applyAlignment="1">
      <alignment horizontal="center" vertical="top" wrapText="1"/>
    </xf>
    <xf numFmtId="0" fontId="17" fillId="0" borderId="6" xfId="0" applyFont="1" applyBorder="1" applyAlignment="1">
      <alignment vertical="top" wrapText="1"/>
    </xf>
    <xf numFmtId="0" fontId="16" fillId="0" borderId="0" xfId="0" applyFont="1" applyAlignment="1">
      <alignment horizontal="right" vertical="top"/>
    </xf>
    <xf numFmtId="0" fontId="22" fillId="0" borderId="12" xfId="253" applyFont="1" applyBorder="1" applyAlignment="1">
      <alignment horizontal="left" vertical="top" wrapText="1"/>
    </xf>
    <xf numFmtId="0" fontId="16" fillId="2" borderId="12" xfId="253" applyFont="1" applyFill="1" applyBorder="1" applyAlignment="1">
      <alignment horizontal="left" vertical="top" wrapText="1"/>
    </xf>
    <xf numFmtId="167" fontId="16" fillId="5" borderId="6" xfId="253" applyNumberFormat="1" applyFont="1" applyFill="1" applyBorder="1" applyAlignment="1">
      <alignment horizontal="center" vertical="center"/>
    </xf>
    <xf numFmtId="1" fontId="16" fillId="5" borderId="6" xfId="253" applyNumberFormat="1" applyFont="1" applyFill="1" applyBorder="1" applyAlignment="1">
      <alignment horizontal="center" vertical="center"/>
    </xf>
    <xf numFmtId="3" fontId="16" fillId="5" borderId="6" xfId="253" applyNumberFormat="1" applyFont="1" applyFill="1" applyBorder="1" applyAlignment="1">
      <alignment vertical="center"/>
    </xf>
    <xf numFmtId="167" fontId="22" fillId="0" borderId="6" xfId="253" applyNumberFormat="1" applyFont="1" applyBorder="1" applyAlignment="1">
      <alignment horizontal="left" vertical="top" wrapText="1"/>
    </xf>
    <xf numFmtId="0" fontId="22" fillId="0" borderId="12" xfId="253" applyFont="1" applyBorder="1" applyAlignment="1">
      <alignment vertical="top" wrapText="1"/>
    </xf>
    <xf numFmtId="0" fontId="22" fillId="0" borderId="6" xfId="0" applyFont="1" applyBorder="1" applyAlignment="1">
      <alignment vertical="top" wrapText="1"/>
    </xf>
    <xf numFmtId="167" fontId="17" fillId="0" borderId="12" xfId="253" applyNumberFormat="1" applyFont="1" applyBorder="1" applyAlignment="1">
      <alignment horizontal="left" vertical="top" wrapText="1"/>
    </xf>
    <xf numFmtId="0" fontId="22" fillId="0" borderId="6" xfId="253" applyFont="1" applyBorder="1" applyAlignment="1">
      <alignment vertical="top" wrapText="1"/>
    </xf>
    <xf numFmtId="167" fontId="17" fillId="0" borderId="11" xfId="253" applyNumberFormat="1" applyFont="1" applyBorder="1" applyAlignment="1">
      <alignment horizontal="left" vertical="center" wrapText="1"/>
    </xf>
    <xf numFmtId="44" fontId="30" fillId="0" borderId="12" xfId="0" applyNumberFormat="1" applyFont="1" applyBorder="1" applyAlignment="1">
      <alignment horizontal="center" vertical="center" wrapText="1"/>
    </xf>
    <xf numFmtId="44" fontId="0" fillId="0" borderId="12" xfId="0" applyNumberFormat="1" applyBorder="1" applyAlignment="1">
      <alignment vertical="top"/>
    </xf>
    <xf numFmtId="44" fontId="0" fillId="0" borderId="12" xfId="0" applyNumberFormat="1" applyBorder="1"/>
    <xf numFmtId="44" fontId="0" fillId="0" borderId="12" xfId="0" applyNumberFormat="1" applyBorder="1" applyAlignment="1">
      <alignment vertical="center"/>
    </xf>
    <xf numFmtId="44" fontId="30" fillId="0" borderId="7" xfId="0" applyNumberFormat="1" applyFont="1" applyBorder="1"/>
    <xf numFmtId="0" fontId="17" fillId="0" borderId="11" xfId="253" applyFont="1" applyBorder="1" applyAlignment="1">
      <alignment horizontal="left" vertical="top" wrapText="1"/>
    </xf>
    <xf numFmtId="0" fontId="30" fillId="0" borderId="0" xfId="0" applyFont="1" applyAlignment="1">
      <alignment horizontal="right" vertical="center" wrapText="1"/>
    </xf>
    <xf numFmtId="0" fontId="16" fillId="0" borderId="6" xfId="249" applyFont="1" applyBorder="1" applyAlignment="1">
      <alignment horizontal="right" vertical="top"/>
    </xf>
    <xf numFmtId="0" fontId="0" fillId="0" borderId="0" xfId="0" applyAlignment="1">
      <alignment horizontal="right"/>
    </xf>
    <xf numFmtId="0" fontId="16" fillId="0" borderId="0" xfId="0" applyFont="1" applyAlignment="1">
      <alignment horizontal="center" vertical="top" wrapText="1"/>
    </xf>
    <xf numFmtId="44" fontId="30" fillId="0" borderId="12" xfId="0" applyNumberFormat="1" applyFont="1" applyBorder="1"/>
    <xf numFmtId="44" fontId="30" fillId="0" borderId="7" xfId="0" applyNumberFormat="1" applyFont="1" applyBorder="1" applyAlignment="1">
      <alignment vertical="center"/>
    </xf>
    <xf numFmtId="0" fontId="0" fillId="0" borderId="11" xfId="253" applyFont="1" applyBorder="1" applyAlignment="1">
      <alignment horizontal="left" vertical="top" wrapText="1"/>
    </xf>
    <xf numFmtId="0" fontId="16" fillId="0" borderId="0" xfId="0" applyFont="1"/>
    <xf numFmtId="0" fontId="17" fillId="0" borderId="8" xfId="249" applyFont="1" applyBorder="1" applyAlignment="1">
      <alignment horizontal="left"/>
    </xf>
    <xf numFmtId="175" fontId="24" fillId="0" borderId="8" xfId="134" applyNumberFormat="1" applyFont="1" applyFill="1" applyBorder="1" applyAlignment="1">
      <alignment horizontal="center" wrapText="1"/>
    </xf>
    <xf numFmtId="173" fontId="17" fillId="0" borderId="8" xfId="249" applyNumberFormat="1" applyFont="1" applyBorder="1" applyAlignment="1">
      <alignment horizontal="center" wrapText="1"/>
    </xf>
    <xf numFmtId="3" fontId="17" fillId="0" borderId="8" xfId="249" applyNumberFormat="1" applyFont="1" applyBorder="1" applyAlignment="1">
      <alignment horizontal="center" wrapText="1"/>
    </xf>
    <xf numFmtId="3" fontId="26" fillId="0" borderId="6" xfId="294" applyNumberFormat="1" applyFont="1" applyFill="1" applyBorder="1" applyAlignment="1">
      <alignment horizontal="right" vertical="center"/>
    </xf>
    <xf numFmtId="0" fontId="1" fillId="0" borderId="6" xfId="249" applyBorder="1" applyAlignment="1">
      <alignment horizontal="center" vertical="top" wrapText="1"/>
    </xf>
    <xf numFmtId="0" fontId="13" fillId="0" borderId="6" xfId="249" applyFont="1" applyBorder="1" applyAlignment="1">
      <alignment horizontal="left" vertical="top" wrapText="1"/>
    </xf>
    <xf numFmtId="0" fontId="13" fillId="0" borderId="6" xfId="249" applyFont="1" applyBorder="1" applyAlignment="1">
      <alignment horizontal="center" vertical="top" wrapText="1"/>
    </xf>
    <xf numFmtId="0" fontId="13" fillId="0" borderId="11" xfId="249" applyFont="1" applyBorder="1" applyAlignment="1">
      <alignment horizontal="center" vertical="top" wrapText="1"/>
    </xf>
    <xf numFmtId="170" fontId="1" fillId="0" borderId="6" xfId="249" applyNumberFormat="1" applyBorder="1" applyAlignment="1">
      <alignment vertical="center"/>
    </xf>
    <xf numFmtId="1" fontId="1" fillId="0" borderId="6" xfId="263" applyNumberFormat="1" applyBorder="1" applyAlignment="1">
      <alignment vertical="top" wrapText="1"/>
    </xf>
    <xf numFmtId="1" fontId="1" fillId="0" borderId="12" xfId="249" quotePrefix="1" applyNumberFormat="1" applyBorder="1"/>
    <xf numFmtId="0" fontId="12" fillId="0" borderId="6" xfId="249" applyFont="1" applyBorder="1" applyAlignment="1">
      <alignment horizontal="center" vertical="top" wrapText="1"/>
    </xf>
    <xf numFmtId="0" fontId="38" fillId="0" borderId="6" xfId="249" applyFont="1" applyBorder="1" applyAlignment="1">
      <alignment horizontal="left" vertical="top" wrapText="1"/>
    </xf>
    <xf numFmtId="2" fontId="1" fillId="0" borderId="6" xfId="279" applyNumberFormat="1" applyBorder="1" applyAlignment="1">
      <alignment horizontal="center" vertical="top" wrapText="1"/>
    </xf>
    <xf numFmtId="2" fontId="1" fillId="0" borderId="6" xfId="279" applyNumberFormat="1" applyBorder="1" applyAlignment="1">
      <alignment horizontal="center" vertical="top"/>
    </xf>
    <xf numFmtId="1" fontId="1" fillId="0" borderId="6" xfId="249" applyNumberFormat="1" applyBorder="1" applyAlignment="1">
      <alignment horizontal="center" vertical="top" wrapText="1"/>
    </xf>
    <xf numFmtId="0" fontId="39" fillId="0" borderId="6" xfId="249" applyFont="1" applyBorder="1" applyAlignment="1">
      <alignment horizontal="left" vertical="top" wrapText="1"/>
    </xf>
    <xf numFmtId="1" fontId="1" fillId="0" borderId="6" xfId="249" applyNumberFormat="1" applyBorder="1" applyAlignment="1">
      <alignment vertical="top" wrapText="1"/>
    </xf>
    <xf numFmtId="3" fontId="1" fillId="0" borderId="6" xfId="249" applyNumberFormat="1" applyBorder="1" applyAlignment="1">
      <alignment horizontal="center" vertical="top" wrapText="1"/>
    </xf>
    <xf numFmtId="170" fontId="1" fillId="0" borderId="6" xfId="249" applyNumberFormat="1" applyBorder="1" applyAlignment="1">
      <alignment vertical="top"/>
    </xf>
    <xf numFmtId="0" fontId="38" fillId="0" borderId="6" xfId="249" applyFont="1" applyBorder="1" applyAlignment="1">
      <alignment horizontal="center" vertical="top" wrapText="1"/>
    </xf>
    <xf numFmtId="4" fontId="1" fillId="0" borderId="6" xfId="249" applyNumberFormat="1" applyBorder="1" applyAlignment="1">
      <alignment horizontal="left" vertical="top" wrapText="1"/>
    </xf>
    <xf numFmtId="1" fontId="1" fillId="0" borderId="6" xfId="51" applyNumberFormat="1" applyFont="1" applyBorder="1" applyAlignment="1">
      <alignment horizontal="center" vertical="top" wrapText="1"/>
    </xf>
    <xf numFmtId="0" fontId="20" fillId="0" borderId="6" xfId="249" applyFont="1" applyBorder="1" applyAlignment="1">
      <alignment horizontal="center" vertical="top" wrapText="1"/>
    </xf>
    <xf numFmtId="0" fontId="1" fillId="0" borderId="6" xfId="0" applyFont="1" applyBorder="1" applyAlignment="1">
      <alignment horizontal="center" vertical="top" wrapText="1"/>
    </xf>
    <xf numFmtId="0" fontId="12" fillId="0" borderId="6" xfId="0" applyFont="1" applyBorder="1" applyAlignment="1">
      <alignment horizontal="left" vertical="top" wrapText="1"/>
    </xf>
    <xf numFmtId="4" fontId="1" fillId="0" borderId="6" xfId="4" applyNumberFormat="1" applyFont="1" applyFill="1" applyBorder="1" applyAlignment="1">
      <alignment vertical="top"/>
    </xf>
    <xf numFmtId="0" fontId="1" fillId="0" borderId="6" xfId="0" applyFont="1" applyBorder="1" applyAlignment="1">
      <alignment horizontal="left" vertical="top" wrapText="1"/>
    </xf>
    <xf numFmtId="0" fontId="1" fillId="0" borderId="6" xfId="0" applyFont="1" applyBorder="1" applyAlignment="1">
      <alignment horizontal="center" vertical="top"/>
    </xf>
    <xf numFmtId="0" fontId="1" fillId="0" borderId="6" xfId="0" applyFont="1" applyBorder="1" applyAlignment="1">
      <alignment vertical="top" wrapText="1"/>
    </xf>
    <xf numFmtId="0" fontId="1" fillId="0" borderId="6" xfId="0" applyFont="1" applyBorder="1" applyAlignment="1">
      <alignment vertical="top"/>
    </xf>
    <xf numFmtId="0" fontId="34" fillId="0" borderId="6" xfId="0" applyFont="1" applyBorder="1" applyAlignment="1">
      <alignment vertical="top" wrapText="1"/>
    </xf>
    <xf numFmtId="0" fontId="34" fillId="0" borderId="6" xfId="0" applyFont="1" applyBorder="1" applyAlignment="1">
      <alignment horizontal="center" vertical="top" wrapText="1"/>
    </xf>
    <xf numFmtId="1" fontId="34" fillId="0" borderId="6" xfId="0" applyNumberFormat="1" applyFont="1" applyBorder="1" applyAlignment="1">
      <alignment horizontal="center" vertical="top"/>
    </xf>
    <xf numFmtId="4" fontId="34" fillId="0" borderId="6" xfId="4" applyNumberFormat="1" applyFont="1" applyFill="1" applyBorder="1" applyAlignment="1">
      <alignment vertical="top"/>
    </xf>
    <xf numFmtId="4" fontId="34" fillId="0" borderId="6" xfId="134" applyNumberFormat="1" applyFont="1" applyFill="1" applyBorder="1" applyAlignment="1">
      <alignment vertical="top"/>
    </xf>
    <xf numFmtId="0" fontId="1" fillId="0" borderId="6" xfId="0" quotePrefix="1" applyFont="1" applyBorder="1" applyAlignment="1">
      <alignment horizontal="center" vertical="top"/>
    </xf>
    <xf numFmtId="44" fontId="32" fillId="6" borderId="0" xfId="0" applyNumberFormat="1" applyFont="1" applyFill="1"/>
    <xf numFmtId="1" fontId="1" fillId="0" borderId="6" xfId="0" applyNumberFormat="1" applyFont="1" applyBorder="1" applyAlignment="1">
      <alignment horizontal="center"/>
    </xf>
    <xf numFmtId="4" fontId="1" fillId="0" borderId="6" xfId="134" applyNumberFormat="1" applyFont="1" applyFill="1" applyBorder="1" applyAlignment="1"/>
    <xf numFmtId="1" fontId="1" fillId="0" borderId="6" xfId="249" applyNumberFormat="1" applyBorder="1" applyAlignment="1">
      <alignment horizontal="center" vertical="top"/>
    </xf>
    <xf numFmtId="4" fontId="1" fillId="0" borderId="6" xfId="4" applyNumberFormat="1" applyFont="1" applyFill="1" applyBorder="1" applyAlignment="1">
      <alignment horizontal="center"/>
    </xf>
    <xf numFmtId="0" fontId="1" fillId="5" borderId="6" xfId="249" applyFill="1" applyBorder="1" applyAlignment="1">
      <alignment horizontal="left" wrapText="1"/>
    </xf>
    <xf numFmtId="0" fontId="1" fillId="5" borderId="6" xfId="249" applyFill="1" applyBorder="1" applyAlignment="1">
      <alignment horizontal="center" vertical="center"/>
    </xf>
    <xf numFmtId="1" fontId="1" fillId="5" borderId="6" xfId="249" applyNumberFormat="1" applyFill="1" applyBorder="1" applyAlignment="1">
      <alignment horizontal="center" vertical="center"/>
    </xf>
    <xf numFmtId="0" fontId="30" fillId="0" borderId="22" xfId="0" applyFont="1" applyBorder="1" applyAlignment="1">
      <alignment horizontal="center"/>
    </xf>
    <xf numFmtId="44" fontId="30" fillId="0" borderId="18" xfId="0" applyNumberFormat="1" applyFont="1" applyBorder="1" applyAlignment="1">
      <alignment horizontal="center" wrapText="1"/>
    </xf>
    <xf numFmtId="44" fontId="0" fillId="0" borderId="18" xfId="0" applyNumberFormat="1" applyBorder="1"/>
    <xf numFmtId="0" fontId="0" fillId="0" borderId="24" xfId="0" applyBorder="1"/>
    <xf numFmtId="0" fontId="30" fillId="7" borderId="25" xfId="0" applyFont="1" applyFill="1" applyBorder="1" applyAlignment="1">
      <alignment horizontal="center" vertical="center"/>
    </xf>
    <xf numFmtId="0" fontId="30" fillId="7" borderId="26" xfId="0" applyFont="1" applyFill="1" applyBorder="1" applyAlignment="1">
      <alignment horizontal="center" vertical="center"/>
    </xf>
    <xf numFmtId="44" fontId="30" fillId="7" borderId="27" xfId="0" applyNumberFormat="1" applyFont="1" applyFill="1" applyBorder="1" applyAlignment="1">
      <alignment horizontal="center" vertical="center" wrapText="1"/>
    </xf>
    <xf numFmtId="0" fontId="30" fillId="7" borderId="7" xfId="0" applyFont="1" applyFill="1" applyBorder="1"/>
    <xf numFmtId="44" fontId="30" fillId="7" borderId="29" xfId="0" applyNumberFormat="1" applyFont="1" applyFill="1" applyBorder="1"/>
    <xf numFmtId="0" fontId="30" fillId="7" borderId="31" xfId="0" applyFont="1" applyFill="1" applyBorder="1"/>
    <xf numFmtId="44" fontId="30" fillId="7" borderId="32" xfId="0" applyNumberFormat="1" applyFont="1" applyFill="1" applyBorder="1"/>
    <xf numFmtId="0" fontId="30" fillId="0" borderId="23" xfId="0" applyFont="1" applyBorder="1" applyAlignment="1">
      <alignment horizontal="center"/>
    </xf>
    <xf numFmtId="0" fontId="30" fillId="7" borderId="28" xfId="0" applyFont="1" applyFill="1" applyBorder="1" applyAlignment="1">
      <alignment horizontal="center"/>
    </xf>
    <xf numFmtId="0" fontId="30" fillId="7" borderId="30" xfId="0" applyFont="1" applyFill="1" applyBorder="1" applyAlignment="1">
      <alignment horizontal="center"/>
    </xf>
    <xf numFmtId="0" fontId="12" fillId="0" borderId="6" xfId="249" applyFont="1" applyBorder="1" applyAlignment="1">
      <alignment horizontal="left" vertical="center" wrapText="1"/>
    </xf>
    <xf numFmtId="49" fontId="0" fillId="0" borderId="6" xfId="0" applyNumberFormat="1" applyBorder="1" applyAlignment="1">
      <alignment horizontal="center" vertical="center" wrapText="1"/>
    </xf>
    <xf numFmtId="0" fontId="0" fillId="0" borderId="6" xfId="0" applyBorder="1" applyAlignment="1">
      <alignment vertical="center"/>
    </xf>
    <xf numFmtId="40" fontId="0" fillId="0" borderId="6" xfId="0" applyNumberFormat="1" applyBorder="1" applyAlignment="1">
      <alignment vertical="center"/>
    </xf>
    <xf numFmtId="0" fontId="0" fillId="0" borderId="6" xfId="0" applyBorder="1" applyAlignment="1">
      <alignment vertical="top" wrapText="1"/>
    </xf>
    <xf numFmtId="0" fontId="31" fillId="0" borderId="6" xfId="0" applyFont="1" applyBorder="1" applyAlignment="1">
      <alignment vertical="center"/>
    </xf>
    <xf numFmtId="49" fontId="22" fillId="0" borderId="6" xfId="0" applyNumberFormat="1" applyFont="1" applyBorder="1" applyAlignment="1">
      <alignment vertical="top"/>
    </xf>
    <xf numFmtId="167" fontId="1" fillId="0" borderId="0" xfId="0" applyNumberFormat="1" applyFont="1" applyAlignment="1">
      <alignment horizontal="right" vertical="top"/>
    </xf>
    <xf numFmtId="167" fontId="1" fillId="0" borderId="0" xfId="0" applyNumberFormat="1" applyFont="1" applyAlignment="1">
      <alignment vertical="top" wrapText="1"/>
    </xf>
    <xf numFmtId="167" fontId="1" fillId="0" borderId="0" xfId="0" applyNumberFormat="1" applyFont="1" applyAlignment="1">
      <alignment horizontal="center" vertical="top"/>
    </xf>
    <xf numFmtId="1" fontId="1" fillId="0" borderId="0" xfId="0" applyNumberFormat="1" applyFont="1" applyAlignment="1">
      <alignment horizontal="center" vertical="top"/>
    </xf>
    <xf numFmtId="3" fontId="1" fillId="0" borderId="0" xfId="4" applyNumberFormat="1" applyFont="1" applyFill="1" applyBorder="1" applyAlignment="1">
      <alignment vertical="top"/>
    </xf>
    <xf numFmtId="4" fontId="1" fillId="0" borderId="0" xfId="134" applyNumberFormat="1" applyFont="1" applyFill="1" applyBorder="1" applyAlignment="1">
      <alignment vertical="top"/>
    </xf>
    <xf numFmtId="0" fontId="34" fillId="0" borderId="0" xfId="0" applyFont="1" applyAlignment="1">
      <alignment horizontal="center" vertical="top"/>
    </xf>
    <xf numFmtId="167" fontId="1" fillId="0" borderId="0" xfId="0" applyNumberFormat="1" applyFont="1" applyAlignment="1">
      <alignment vertical="top"/>
    </xf>
    <xf numFmtId="0" fontId="17" fillId="0" borderId="11" xfId="253" applyFont="1" applyBorder="1" applyAlignment="1">
      <alignment horizontal="right" vertical="top"/>
    </xf>
    <xf numFmtId="9" fontId="0" fillId="0" borderId="0" xfId="292" applyFont="1"/>
    <xf numFmtId="44" fontId="16" fillId="0" borderId="18" xfId="0" applyNumberFormat="1" applyFont="1" applyBorder="1"/>
    <xf numFmtId="166" fontId="1" fillId="0" borderId="6" xfId="9" applyFont="1" applyFill="1" applyBorder="1" applyAlignment="1">
      <alignment horizontal="center"/>
    </xf>
    <xf numFmtId="0" fontId="13" fillId="0" borderId="6" xfId="249" applyFont="1" applyBorder="1" applyAlignment="1">
      <alignment horizontal="left" vertical="center" wrapText="1"/>
    </xf>
    <xf numFmtId="49" fontId="16" fillId="0" borderId="6" xfId="0" applyNumberFormat="1" applyFont="1" applyBorder="1" applyAlignment="1">
      <alignment vertical="center"/>
    </xf>
    <xf numFmtId="49" fontId="30" fillId="0" borderId="6" xfId="0" applyNumberFormat="1" applyFont="1" applyBorder="1" applyAlignment="1">
      <alignment vertical="center"/>
    </xf>
    <xf numFmtId="0" fontId="17" fillId="0" borderId="6" xfId="249" applyFont="1" applyBorder="1" applyAlignment="1">
      <alignment horizontal="right" vertical="top"/>
    </xf>
    <xf numFmtId="0" fontId="17"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49" fontId="16" fillId="0" borderId="9" xfId="0" applyNumberFormat="1" applyFont="1" applyBorder="1" applyAlignment="1">
      <alignment vertical="top"/>
    </xf>
    <xf numFmtId="0" fontId="16" fillId="0" borderId="7" xfId="0" applyFont="1" applyBorder="1"/>
    <xf numFmtId="166" fontId="14" fillId="0" borderId="6" xfId="9" applyFont="1" applyFill="1" applyBorder="1" applyAlignment="1">
      <alignment horizontal="center"/>
    </xf>
    <xf numFmtId="166" fontId="1" fillId="0" borderId="6" xfId="9" applyFont="1" applyFill="1" applyBorder="1" applyAlignment="1">
      <alignment horizontal="center" vertical="center"/>
    </xf>
    <xf numFmtId="0" fontId="30" fillId="0" borderId="14" xfId="0" applyFont="1" applyBorder="1" applyAlignment="1">
      <alignment horizontal="center" vertical="center" wrapText="1"/>
    </xf>
    <xf numFmtId="0" fontId="0" fillId="0" borderId="6" xfId="253" applyFont="1" applyBorder="1" applyAlignment="1">
      <alignment vertical="top" wrapText="1"/>
    </xf>
    <xf numFmtId="0" fontId="0" fillId="0" borderId="11" xfId="253" applyFont="1" applyBorder="1" applyAlignment="1">
      <alignment vertical="top" wrapText="1"/>
    </xf>
    <xf numFmtId="0" fontId="0" fillId="0" borderId="0" xfId="0" applyAlignment="1">
      <alignment vertical="top" wrapText="1"/>
    </xf>
    <xf numFmtId="1" fontId="0" fillId="0" borderId="6" xfId="0" applyNumberFormat="1" applyBorder="1" applyAlignment="1">
      <alignment vertical="top"/>
    </xf>
    <xf numFmtId="1" fontId="0" fillId="0" borderId="6" xfId="302" applyNumberFormat="1" applyFont="1" applyBorder="1" applyAlignment="1">
      <alignment vertical="top"/>
    </xf>
    <xf numFmtId="1" fontId="30" fillId="0" borderId="0" xfId="0" applyNumberFormat="1" applyFont="1" applyAlignment="1">
      <alignment horizontal="center" vertical="center" wrapText="1"/>
    </xf>
    <xf numFmtId="1" fontId="30" fillId="0" borderId="7" xfId="0" applyNumberFormat="1" applyFont="1" applyBorder="1" applyAlignment="1">
      <alignment horizontal="center" vertical="center" wrapText="1"/>
    </xf>
    <xf numFmtId="1" fontId="30" fillId="0" borderId="8" xfId="0" applyNumberFormat="1" applyFont="1" applyBorder="1" applyAlignment="1">
      <alignment horizontal="center" vertical="center" wrapText="1"/>
    </xf>
    <xf numFmtId="1" fontId="0" fillId="0" borderId="0" xfId="0" applyNumberFormat="1"/>
    <xf numFmtId="44" fontId="14" fillId="0" borderId="6" xfId="9" applyNumberFormat="1" applyFont="1" applyFill="1" applyBorder="1" applyAlignment="1">
      <alignment horizontal="center"/>
    </xf>
    <xf numFmtId="44" fontId="1" fillId="0" borderId="6" xfId="9" applyNumberFormat="1" applyFont="1" applyFill="1" applyBorder="1" applyAlignment="1">
      <alignment horizontal="center"/>
    </xf>
    <xf numFmtId="44" fontId="1" fillId="0" borderId="6" xfId="9" applyNumberFormat="1" applyFont="1" applyFill="1" applyBorder="1" applyAlignment="1">
      <alignment horizontal="center" vertical="center"/>
    </xf>
    <xf numFmtId="44" fontId="1" fillId="5" borderId="6" xfId="9" applyNumberFormat="1" applyFont="1" applyFill="1" applyBorder="1" applyAlignment="1">
      <alignment horizontal="center" vertical="center"/>
    </xf>
    <xf numFmtId="0" fontId="31" fillId="0" borderId="0" xfId="0" applyFont="1" applyAlignment="1">
      <alignment wrapText="1"/>
    </xf>
    <xf numFmtId="0" fontId="17" fillId="0" borderId="10" xfId="249" applyFont="1" applyBorder="1" applyAlignment="1">
      <alignment vertical="center"/>
    </xf>
    <xf numFmtId="0" fontId="17" fillId="0" borderId="4" xfId="249" applyFont="1" applyBorder="1" applyAlignment="1">
      <alignment vertical="center"/>
    </xf>
    <xf numFmtId="49" fontId="30" fillId="0" borderId="10" xfId="0" applyNumberFormat="1" applyFont="1" applyBorder="1" applyAlignment="1">
      <alignment horizontal="left" vertical="top" wrapText="1"/>
    </xf>
    <xf numFmtId="49" fontId="30" fillId="0" borderId="4" xfId="0" applyNumberFormat="1" applyFont="1" applyBorder="1" applyAlignment="1">
      <alignment horizontal="left" vertical="top" wrapText="1"/>
    </xf>
    <xf numFmtId="49" fontId="30" fillId="0" borderId="13" xfId="0" applyNumberFormat="1" applyFont="1" applyBorder="1" applyAlignment="1">
      <alignment horizontal="left" vertical="top" wrapText="1"/>
    </xf>
    <xf numFmtId="49" fontId="30" fillId="0" borderId="10" xfId="0" applyNumberFormat="1" applyFont="1" applyBorder="1" applyAlignment="1">
      <alignment vertical="top" wrapText="1"/>
    </xf>
    <xf numFmtId="49" fontId="30" fillId="0" borderId="4" xfId="0" applyNumberFormat="1" applyFont="1" applyBorder="1" applyAlignment="1">
      <alignment vertical="top" wrapText="1"/>
    </xf>
    <xf numFmtId="49" fontId="30" fillId="0" borderId="13" xfId="0" applyNumberFormat="1" applyFont="1" applyBorder="1" applyAlignment="1">
      <alignment vertical="top" wrapText="1"/>
    </xf>
    <xf numFmtId="2" fontId="16" fillId="0" borderId="6" xfId="0" applyNumberFormat="1" applyFont="1" applyBorder="1" applyAlignment="1">
      <alignment horizontal="left" vertical="top" wrapText="1"/>
    </xf>
    <xf numFmtId="0" fontId="17" fillId="0" borderId="10" xfId="249" applyFont="1" applyBorder="1" applyAlignment="1">
      <alignment horizontal="left"/>
    </xf>
    <xf numFmtId="0" fontId="17" fillId="0" borderId="4" xfId="249" applyFont="1" applyBorder="1" applyAlignment="1">
      <alignment horizontal="left"/>
    </xf>
    <xf numFmtId="0" fontId="31" fillId="0" borderId="20" xfId="0" applyFont="1" applyBorder="1" applyAlignment="1">
      <alignment horizontal="center"/>
    </xf>
    <xf numFmtId="0" fontId="31" fillId="0" borderId="15" xfId="0" applyFont="1" applyBorder="1" applyAlignment="1">
      <alignment horizontal="center"/>
    </xf>
    <xf numFmtId="0" fontId="0" fillId="0" borderId="0" xfId="0" applyBorder="1" applyAlignment="1">
      <alignment vertical="top"/>
    </xf>
    <xf numFmtId="40" fontId="0" fillId="0" borderId="0" xfId="0" applyNumberFormat="1" applyBorder="1" applyAlignment="1">
      <alignment vertical="top"/>
    </xf>
    <xf numFmtId="44" fontId="0" fillId="0" borderId="0" xfId="0" applyNumberFormat="1" applyBorder="1" applyAlignment="1">
      <alignment vertical="top"/>
    </xf>
    <xf numFmtId="49" fontId="0" fillId="0" borderId="6" xfId="0" applyNumberFormat="1" applyBorder="1" applyAlignment="1">
      <alignment horizontal="center" vertical="top"/>
    </xf>
    <xf numFmtId="0" fontId="1" fillId="0" borderId="11" xfId="249" applyBorder="1" applyAlignment="1">
      <alignment horizontal="left" wrapText="1"/>
    </xf>
    <xf numFmtId="0" fontId="12" fillId="0" borderId="11" xfId="249" applyFont="1" applyBorder="1" applyAlignment="1">
      <alignment horizontal="left" wrapText="1"/>
    </xf>
    <xf numFmtId="0" fontId="1" fillId="0" borderId="9" xfId="249" applyBorder="1" applyAlignment="1">
      <alignment horizontal="center"/>
    </xf>
    <xf numFmtId="1" fontId="1" fillId="0" borderId="9" xfId="249" applyNumberFormat="1" applyBorder="1" applyAlignment="1">
      <alignment horizontal="center"/>
    </xf>
    <xf numFmtId="0" fontId="1" fillId="0" borderId="0" xfId="249" applyBorder="1" applyAlignment="1">
      <alignment horizontal="left" wrapText="1"/>
    </xf>
    <xf numFmtId="49" fontId="30" fillId="0" borderId="10" xfId="0" applyNumberFormat="1" applyFont="1" applyBorder="1" applyAlignment="1">
      <alignment horizontal="left" wrapText="1"/>
    </xf>
    <xf numFmtId="49" fontId="30" fillId="0" borderId="4" xfId="0" applyNumberFormat="1" applyFont="1" applyBorder="1" applyAlignment="1">
      <alignment horizontal="left" wrapText="1"/>
    </xf>
    <xf numFmtId="49" fontId="30" fillId="0" borderId="13" xfId="0" applyNumberFormat="1" applyFont="1" applyBorder="1" applyAlignment="1">
      <alignment horizontal="left" wrapText="1"/>
    </xf>
  </cellXfs>
  <cellStyles count="303">
    <cellStyle name="args.style" xfId="1" xr:uid="{53A9995A-B35E-432C-B435-7AE9E5DE1B88}"/>
    <cellStyle name="Comma" xfId="302" builtinId="3"/>
    <cellStyle name="Comma 10" xfId="2" xr:uid="{3016CD0E-34DF-4288-9EA4-32EC78B261A4}"/>
    <cellStyle name="Comma 10 2" xfId="3" xr:uid="{1BCBA198-B8FE-400A-8722-8813562717A4}"/>
    <cellStyle name="Comma 11" xfId="4" xr:uid="{48F591B6-4FA4-46C4-9D8A-2F9A59F1833D}"/>
    <cellStyle name="Comma 12" xfId="5" xr:uid="{6AC437AF-CA92-47F8-93D2-AE857548297A}"/>
    <cellStyle name="Comma 13" xfId="6" xr:uid="{0C710F11-1977-4E07-ACFC-75C34C8BB05F}"/>
    <cellStyle name="Comma 14" xfId="7" xr:uid="{3B45EE8B-345E-42E7-A89D-C1425FCA477D}"/>
    <cellStyle name="Comma 2" xfId="8" xr:uid="{46349709-9C0F-4504-8551-65F8E34FCA3F}"/>
    <cellStyle name="Comma 2 2" xfId="9" xr:uid="{CD2F2A87-95D7-4DEE-ADBB-4A7741049F38}"/>
    <cellStyle name="Comma 2 2 2" xfId="10" xr:uid="{E2B284C6-C7BD-431F-9A88-911B40E061B8}"/>
    <cellStyle name="Comma 2 3" xfId="11" xr:uid="{6DAEC9EF-984D-484A-A91F-13728DE6D52D}"/>
    <cellStyle name="Comma 20" xfId="12" xr:uid="{A14F7919-49E4-4D14-9EA2-45138956E00A}"/>
    <cellStyle name="Comma 28" xfId="13" xr:uid="{8B220D0F-4953-4404-8ED6-FA1B50110498}"/>
    <cellStyle name="Comma 29" xfId="14" xr:uid="{3E0B87D8-AF5A-49C9-B5C6-5B9B414CB99F}"/>
    <cellStyle name="Comma 3" xfId="15" xr:uid="{8690547C-A1AC-4E85-8BDD-43645D366270}"/>
    <cellStyle name="Comma 3 2" xfId="16" xr:uid="{CC34EF91-1EE4-4E90-A032-F6E8843DE96B}"/>
    <cellStyle name="Comma 3 3" xfId="17" xr:uid="{2C1E8D90-8D7E-4943-B521-93FDC3F36A19}"/>
    <cellStyle name="Comma 31" xfId="18" xr:uid="{503F2E58-9EDF-4C8A-B06C-C2D94FDBC8FD}"/>
    <cellStyle name="Comma 33" xfId="19" xr:uid="{50A9A73A-69C2-4014-959A-777BFD4E9DFB}"/>
    <cellStyle name="Comma 34" xfId="20" xr:uid="{0BA3DA5E-ABCF-45EA-AA2A-F46EB68BE9F0}"/>
    <cellStyle name="Comma 35" xfId="21" xr:uid="{8356FC78-4D8C-4C3D-8AC2-2BED9E3831AB}"/>
    <cellStyle name="Comma 37" xfId="22" xr:uid="{9590F6B1-EBB7-4AC2-BCC9-9A4CB216C242}"/>
    <cellStyle name="Comma 4" xfId="23" xr:uid="{C29B5AFE-EAE2-4AB3-B606-B57ADF7220DD}"/>
    <cellStyle name="Comma 5" xfId="24" xr:uid="{2FEDB543-46E1-4E87-94F9-CC3BFB34C290}"/>
    <cellStyle name="Comma 6" xfId="25" xr:uid="{44D63DD6-87A0-4EDF-987E-A1BD7D9F95AB}"/>
    <cellStyle name="Comma 7" xfId="26" xr:uid="{BB3DF1D1-086A-4566-94FE-5D79B8E7E30F}"/>
    <cellStyle name="Comma 8" xfId="27" xr:uid="{AB1D1F6F-F1DF-4D47-8506-69C105911F81}"/>
    <cellStyle name="Comma 9" xfId="28" xr:uid="{9EA28C31-8B26-4D60-8F7B-BA6614149E53}"/>
    <cellStyle name="Comma 9 10" xfId="29" xr:uid="{26FC764D-DEEA-4805-A044-C7AB38741FB6}"/>
    <cellStyle name="Comma 9 11" xfId="30" xr:uid="{484C7FC7-BCF7-499B-AC47-AEBA329DF72A}"/>
    <cellStyle name="Comma 9 12" xfId="31" xr:uid="{AD6BBF2D-FDB9-4292-9961-A410146DAC4A}"/>
    <cellStyle name="Comma 9 13" xfId="32" xr:uid="{F3648AF2-0FF9-4A2B-BFD7-D3506690CAD4}"/>
    <cellStyle name="Comma 9 14" xfId="33" xr:uid="{9CE990B2-0934-4C20-A6B7-A10FA0FB662C}"/>
    <cellStyle name="Comma 9 15" xfId="34" xr:uid="{F41998FC-DDFF-4C87-8740-913782157C9F}"/>
    <cellStyle name="Comma 9 16" xfId="35" xr:uid="{1575E696-9021-4820-A550-B7F688D192C2}"/>
    <cellStyle name="Comma 9 17" xfId="36" xr:uid="{AA65B906-AF72-4E90-A79B-24C718B04A70}"/>
    <cellStyle name="Comma 9 18" xfId="37" xr:uid="{54F76E5A-664C-492F-9682-5D2600D67A52}"/>
    <cellStyle name="Comma 9 19" xfId="38" xr:uid="{762054CA-18D5-40B3-9C2D-10AF850D3FB0}"/>
    <cellStyle name="Comma 9 2" xfId="39" xr:uid="{68735E43-70A3-408E-8B61-90BF8CF0EBA8}"/>
    <cellStyle name="Comma 9 20" xfId="40" xr:uid="{91AEB4E2-DAD4-4479-8347-D0FC8CA000F3}"/>
    <cellStyle name="Comma 9 21" xfId="41" xr:uid="{17004193-3A19-4477-899A-E9B649A1AF9C}"/>
    <cellStyle name="Comma 9 22" xfId="42" xr:uid="{62FADF4D-2C69-4EF6-84F2-A2C5D74340EB}"/>
    <cellStyle name="Comma 9 23" xfId="43" xr:uid="{E2357916-BEFB-4F2A-BDDF-10FD085497DF}"/>
    <cellStyle name="Comma 9 24" xfId="44" xr:uid="{4300A367-836A-43BA-8683-A8D825D8D053}"/>
    <cellStyle name="Comma 9 25" xfId="45" xr:uid="{3FAC04AF-6F31-442E-BFFE-EAA8C61EEE8F}"/>
    <cellStyle name="Comma 9 26" xfId="46" xr:uid="{B6C48212-9C24-4A05-A075-7512C0620912}"/>
    <cellStyle name="Comma 9 27" xfId="47" xr:uid="{59FB0400-41DB-4A0A-A059-08A6137065D4}"/>
    <cellStyle name="Comma 9 28" xfId="48" xr:uid="{DA9BB8DD-9425-4868-9B6E-EFE440106835}"/>
    <cellStyle name="Comma 9 29" xfId="49" xr:uid="{052E928D-3522-4354-931B-7DEBF911C370}"/>
    <cellStyle name="Comma 9 3" xfId="50" xr:uid="{6013E032-107D-4F14-AB7B-6CAE7A4A27A3}"/>
    <cellStyle name="Comma 9 30" xfId="51" xr:uid="{27AE151F-1858-4C7A-8F3A-A05DD45F0E8E}"/>
    <cellStyle name="Comma 9 4" xfId="52" xr:uid="{FCE0439E-7047-4D36-A5F3-703442D52EEB}"/>
    <cellStyle name="Comma 9 5" xfId="53" xr:uid="{8F8A5098-53E2-4438-A5E3-7DFD46518464}"/>
    <cellStyle name="Comma 9 6" xfId="54" xr:uid="{6BE43481-F2EA-4917-A19E-40AA24A808BC}"/>
    <cellStyle name="Comma 9 7" xfId="55" xr:uid="{D3293917-F139-4F57-B312-97C92AFA7253}"/>
    <cellStyle name="Comma 9 8" xfId="56" xr:uid="{6AC53A14-D3A6-4C6E-B746-630FB5F78D46}"/>
    <cellStyle name="Comma 9 9" xfId="57" xr:uid="{3346B980-B1D0-4450-8658-CCC2F0740F53}"/>
    <cellStyle name="Comma0" xfId="58" xr:uid="{F6637808-B06D-495B-8D59-7A63BF2B8EE5}"/>
    <cellStyle name="Comma0 10" xfId="59" xr:uid="{2E172701-6F33-407B-9B84-F4A3F682C482}"/>
    <cellStyle name="Comma0 11" xfId="60" xr:uid="{A15193C6-C1C2-4E5A-AB44-596CDCE03B24}"/>
    <cellStyle name="Comma0 12" xfId="61" xr:uid="{7D090FD9-07CC-484B-84F9-EDF2906C710D}"/>
    <cellStyle name="Comma0 13" xfId="62" xr:uid="{2E94C6E7-071D-4B8F-B9A3-0E02AAE2A70F}"/>
    <cellStyle name="Comma0 14" xfId="63" xr:uid="{0B3D4309-D539-4BC7-883B-0B264F05CBE8}"/>
    <cellStyle name="Comma0 15" xfId="64" xr:uid="{6A3821EB-0DBE-4CEE-81E2-CB7FDA0A39EA}"/>
    <cellStyle name="Comma0 16" xfId="65" xr:uid="{D550D00C-0183-4411-A576-FF17A1794C78}"/>
    <cellStyle name="Comma0 17" xfId="66" xr:uid="{723454AA-A004-4920-AB4C-A5B791D04C04}"/>
    <cellStyle name="Comma0 18" xfId="67" xr:uid="{FB5C623E-420F-4B76-9D52-DDD251E2A648}"/>
    <cellStyle name="Comma0 19" xfId="68" xr:uid="{6AB17B45-EFDA-43CE-A6F1-06D9297217FF}"/>
    <cellStyle name="Comma0 2" xfId="69" xr:uid="{39A9D274-C52F-4497-96E0-4D384A1C2474}"/>
    <cellStyle name="Comma0 2 2" xfId="70" xr:uid="{C1D7C9EC-ECA0-4794-AF8F-1385317D87CB}"/>
    <cellStyle name="Comma0 20" xfId="71" xr:uid="{16D22B5E-87F9-4659-A8DF-E14C585412E8}"/>
    <cellStyle name="Comma0 21" xfId="72" xr:uid="{8B4EECE8-7197-477E-A77A-A4E8AC41468A}"/>
    <cellStyle name="Comma0 22" xfId="73" xr:uid="{ABA465BF-E752-4EE6-9AE7-16A1D970CC06}"/>
    <cellStyle name="Comma0 23" xfId="74" xr:uid="{680FD9A7-ADC2-46AA-BEEE-B8F4689137A0}"/>
    <cellStyle name="Comma0 24" xfId="75" xr:uid="{76E7F7B8-5D7B-4F1A-9264-9704F5FEFAD1}"/>
    <cellStyle name="Comma0 25" xfId="76" xr:uid="{80F60216-DF0F-4CA9-9089-83F7B36ED8D5}"/>
    <cellStyle name="Comma0 26" xfId="77" xr:uid="{6CA36054-8610-4A00-877D-7B4B936EC6FE}"/>
    <cellStyle name="Comma0 27" xfId="78" xr:uid="{F83651CD-CBA7-4407-8A3A-C59621BBEC9E}"/>
    <cellStyle name="Comma0 28" xfId="79" xr:uid="{D8619390-7282-44F7-B200-A38BBFD9F276}"/>
    <cellStyle name="Comma0 29" xfId="80" xr:uid="{CC5CE97C-1738-4714-864C-19FF37E1B742}"/>
    <cellStyle name="Comma0 3" xfId="81" xr:uid="{99C5EFB9-2FE6-417E-B2F4-2AA617A7902D}"/>
    <cellStyle name="Comma0 30" xfId="82" xr:uid="{16939E73-ED31-4D31-B558-A2AC5E08BB02}"/>
    <cellStyle name="Comma0 31" xfId="83" xr:uid="{FE7337CC-8023-4671-AFAF-B81D06D4DDD2}"/>
    <cellStyle name="Comma0 32" xfId="84" xr:uid="{E3B5A0EE-20FB-4571-840B-47FB9F823313}"/>
    <cellStyle name="Comma0 33" xfId="85" xr:uid="{5C5A5F74-33C7-4D6E-8BA8-42DAEC7A701D}"/>
    <cellStyle name="Comma0 34" xfId="86" xr:uid="{76A75F67-2770-48F2-A57F-A86B59A06338}"/>
    <cellStyle name="Comma0 35" xfId="87" xr:uid="{BF524116-B04C-4397-9802-2E5969B18365}"/>
    <cellStyle name="Comma0 36" xfId="88" xr:uid="{C08FD3A4-382E-4A9E-96AC-C32075D56278}"/>
    <cellStyle name="Comma0 37" xfId="89" xr:uid="{60C75711-8CD9-48D4-947E-EA5BDD1FD107}"/>
    <cellStyle name="Comma0 38" xfId="90" xr:uid="{575E9F55-4AB8-4FC2-89EE-DA0FC26CB6EE}"/>
    <cellStyle name="Comma0 39" xfId="91" xr:uid="{3D5FBB65-A3F1-4958-8E1C-19C84B3F834A}"/>
    <cellStyle name="Comma0 4" xfId="92" xr:uid="{C36CBF44-D1C3-425B-8F7A-26A2FE7FADFA}"/>
    <cellStyle name="Comma0 40" xfId="93" xr:uid="{7E928121-0680-4B46-B1CE-48ADE7C88D9E}"/>
    <cellStyle name="Comma0 41" xfId="94" xr:uid="{1FE077E7-A954-49DF-8F17-09CC11F2DAFF}"/>
    <cellStyle name="Comma0 42" xfId="95" xr:uid="{19F2530D-2710-4B9A-8298-503ADCC6592A}"/>
    <cellStyle name="Comma0 43" xfId="96" xr:uid="{D62F483B-D100-4DF0-A423-C742F1FB1DE3}"/>
    <cellStyle name="Comma0 44" xfId="97" xr:uid="{76225625-518D-48FA-98A6-A90705D2D955}"/>
    <cellStyle name="Comma0 45" xfId="98" xr:uid="{DAE62E1F-0E1C-4388-AD97-A39017617BA9}"/>
    <cellStyle name="Comma0 46" xfId="99" xr:uid="{C1877C46-8C78-4339-BABE-1DEAFC9183EF}"/>
    <cellStyle name="Comma0 47" xfId="100" xr:uid="{3ED35973-EE2B-463C-BBE4-C3C28418BBC8}"/>
    <cellStyle name="Comma0 48" xfId="101" xr:uid="{C62F090C-997F-4C8A-95F4-1A73180DD438}"/>
    <cellStyle name="Comma0 49" xfId="102" xr:uid="{1A5495B6-F26A-41FC-9536-D9614082F3A9}"/>
    <cellStyle name="Comma0 5" xfId="103" xr:uid="{8AC4A387-A23D-4EEC-BDE4-EB99868132B8}"/>
    <cellStyle name="Comma0 50" xfId="104" xr:uid="{3CF0C76B-6350-4CFD-8BF7-F00037C23DE2}"/>
    <cellStyle name="Comma0 51" xfId="105" xr:uid="{8AC6977C-8B89-4E46-9C6B-2727AA29C119}"/>
    <cellStyle name="Comma0 52" xfId="106" xr:uid="{57C13F99-8F62-41B4-8D7C-72661FD2EE23}"/>
    <cellStyle name="Comma0 53" xfId="107" xr:uid="{D24E5DE5-8E50-4383-96AD-EB4CA881572D}"/>
    <cellStyle name="Comma0 54" xfId="108" xr:uid="{409A7DE5-D73F-46C2-BF58-B9496B754815}"/>
    <cellStyle name="Comma0 55" xfId="109" xr:uid="{D5DC82BA-DD1C-4018-A50F-C87670184CCD}"/>
    <cellStyle name="Comma0 56" xfId="110" xr:uid="{7E5CFB8D-2E3A-4B2F-96D9-A19E23243216}"/>
    <cellStyle name="Comma0 57" xfId="111" xr:uid="{E2DB6D79-9EB0-41DB-B252-186F5A1E54A0}"/>
    <cellStyle name="Comma0 58" xfId="112" xr:uid="{CE6BE8DF-9696-4BE5-8FFB-89288DE25D56}"/>
    <cellStyle name="Comma0 59" xfId="113" xr:uid="{35BE3845-AC2F-4B38-A34E-BE9338CAD5EB}"/>
    <cellStyle name="Comma0 6" xfId="114" xr:uid="{3D708DEE-3414-4467-825D-B04F857329AE}"/>
    <cellStyle name="Comma0 60" xfId="115" xr:uid="{467FB80B-E0DF-4ACF-834C-F6FC343D8BBB}"/>
    <cellStyle name="Comma0 61" xfId="116" xr:uid="{1DB38790-5018-4685-9910-0203E6A16801}"/>
    <cellStyle name="Comma0 62" xfId="117" xr:uid="{90599ECA-7A3D-4C22-AB75-D564E42DA418}"/>
    <cellStyle name="Comma0 63" xfId="118" xr:uid="{C39D5160-0171-4922-AA8A-6FCC6629F942}"/>
    <cellStyle name="Comma0 64" xfId="119" xr:uid="{E7981609-3D5A-4085-B5D9-7326AA96BEFA}"/>
    <cellStyle name="Comma0 65" xfId="120" xr:uid="{B30BFDA0-3C44-464B-B653-3B8777EE4FBE}"/>
    <cellStyle name="Comma0 66" xfId="121" xr:uid="{9B10CF01-C56F-4A0E-952F-2831C56ED992}"/>
    <cellStyle name="Comma0 7" xfId="122" xr:uid="{2613EB04-3991-4BA1-8B96-16D73E908C2F}"/>
    <cellStyle name="Comma0 8" xfId="123" xr:uid="{244106BE-71F3-4230-9E01-318D8B7A9A01}"/>
    <cellStyle name="Comma0 9" xfId="124" xr:uid="{D3786778-383C-4CB1-BF00-EDF80DCE6277}"/>
    <cellStyle name="Comma0_Summary of Corrected Tenders - 4" xfId="125" xr:uid="{4483F31C-F265-4955-9D63-EE543575182F}"/>
    <cellStyle name="Comma1" xfId="126" xr:uid="{4B3C9184-4EC1-4B00-9E5B-464D584D09B8}"/>
    <cellStyle name="Comma1 2" xfId="127" xr:uid="{6FDF38EB-F094-42BD-8925-4D1F21F584F4}"/>
    <cellStyle name="Comma1 3" xfId="128" xr:uid="{6756B0FC-ACDB-4CF5-9E0C-BFF2AC02961B}"/>
    <cellStyle name="Comma2" xfId="129" xr:uid="{E027F5B9-20AA-48E5-95C9-97911DB7681B}"/>
    <cellStyle name="Comma3" xfId="130" xr:uid="{A2EA80DF-3DFE-41D3-AC1B-4EA5E0ECD8D7}"/>
    <cellStyle name="Comma3 2" xfId="131" xr:uid="{C5127407-EDB0-4282-B267-4C17E4B705A9}"/>
    <cellStyle name="Comma3 3" xfId="132" xr:uid="{E4138B0A-8211-465C-94B7-26BF5B7DEAD8}"/>
    <cellStyle name="Currency 2" xfId="133" xr:uid="{4D710016-26ED-47B2-B54F-7F36A8822230}"/>
    <cellStyle name="Currency 2 2" xfId="134" xr:uid="{F5BC1603-BD90-44AE-A30C-0D9C64CF2D0B}"/>
    <cellStyle name="Currency 3" xfId="135" xr:uid="{BE38F11F-F89A-44DE-81F5-C80AE6749EBB}"/>
    <cellStyle name="Currency 3 10" xfId="136" xr:uid="{312A7160-7DD7-4B92-9528-D4F54482FF0D}"/>
    <cellStyle name="Currency 3 11" xfId="137" xr:uid="{7F961C6A-1B80-4B24-B988-C383BF3D1AA5}"/>
    <cellStyle name="Currency 3 12" xfId="138" xr:uid="{DDD2D662-94A1-44B9-A4F6-214CDA4C271A}"/>
    <cellStyle name="Currency 3 13" xfId="139" xr:uid="{69A06C58-AFC7-48F1-9761-43ADC8081059}"/>
    <cellStyle name="Currency 3 14" xfId="140" xr:uid="{C12AF4AA-69A5-4623-A54F-7804C9A832F5}"/>
    <cellStyle name="Currency 3 15" xfId="141" xr:uid="{B77B003D-E5AA-4E45-B25A-03C9AD423691}"/>
    <cellStyle name="Currency 3 16" xfId="142" xr:uid="{AB1F162C-6964-4E5A-AF92-BED3903CEAE4}"/>
    <cellStyle name="Currency 3 17" xfId="143" xr:uid="{35D034DC-3C74-44B1-9342-52B3F3B333EC}"/>
    <cellStyle name="Currency 3 18" xfId="144" xr:uid="{D494E989-AFE9-46EA-B36A-8BB9E2C70A03}"/>
    <cellStyle name="Currency 3 19" xfId="145" xr:uid="{60C1ACBF-E72A-40AB-99FE-82338451008F}"/>
    <cellStyle name="Currency 3 2" xfId="146" xr:uid="{F42F17AD-E888-4564-8AA3-1A6E347F55C5}"/>
    <cellStyle name="Currency 3 20" xfId="147" xr:uid="{6C947673-82ED-4BBB-B6E4-918CA2F1B904}"/>
    <cellStyle name="Currency 3 21" xfId="148" xr:uid="{C808C3DF-CC82-46CC-AC18-703923ACF5B9}"/>
    <cellStyle name="Currency 3 22" xfId="149" xr:uid="{EEFBCA54-E725-4929-91E4-B6E6FF3453FC}"/>
    <cellStyle name="Currency 3 23" xfId="150" xr:uid="{CA0986C9-16D9-4C3C-A5B5-742CE841C53A}"/>
    <cellStyle name="Currency 3 24" xfId="151" xr:uid="{4AC71A0A-126D-49B2-BAEB-1EFDBB84D99B}"/>
    <cellStyle name="Currency 3 25" xfId="152" xr:uid="{5BDAF11A-FEF7-4F05-8FA2-82DE93101740}"/>
    <cellStyle name="Currency 3 26" xfId="153" xr:uid="{EDEC32D0-AF0A-4C6B-A9EE-3F745EB5A466}"/>
    <cellStyle name="Currency 3 27" xfId="154" xr:uid="{59DC8738-482F-4116-A054-0038636F10F2}"/>
    <cellStyle name="Currency 3 28" xfId="155" xr:uid="{A57F925B-04EF-4A12-9285-6DAC461CD776}"/>
    <cellStyle name="Currency 3 29" xfId="156" xr:uid="{7D2AE971-0639-4519-8ACF-3BC03A5F7D50}"/>
    <cellStyle name="Currency 3 3" xfId="157" xr:uid="{7753AF5F-35C1-4426-BF34-AF8380637505}"/>
    <cellStyle name="Currency 3 30" xfId="158" xr:uid="{D6690AAE-C5A9-4257-A5D8-AC4A81F6D07B}"/>
    <cellStyle name="Currency 3 4" xfId="159" xr:uid="{83767825-B131-49E7-90C7-C1E1BDDA41C9}"/>
    <cellStyle name="Currency 3 5" xfId="160" xr:uid="{AB065DBA-BC82-4566-B33F-A055D3C4215E}"/>
    <cellStyle name="Currency 3 6" xfId="161" xr:uid="{D23F91B6-3D63-41C1-8461-CAD58554C177}"/>
    <cellStyle name="Currency 3 7" xfId="162" xr:uid="{461099C0-9923-423E-ADF2-DDB3261C8B46}"/>
    <cellStyle name="Currency 3 8" xfId="163" xr:uid="{4A40785D-3579-47A3-91D2-24B9A3545606}"/>
    <cellStyle name="Currency 3 9" xfId="164" xr:uid="{2AF8E2E1-A43C-459F-90C6-08A76C7930C4}"/>
    <cellStyle name="Currency 4" xfId="165" xr:uid="{C56ABA64-EB8B-44F4-AA85-423602494A57}"/>
    <cellStyle name="Currency0" xfId="166" xr:uid="{945AEA1F-25DA-453C-A9AC-F1A92DB10ED1}"/>
    <cellStyle name="Currency0 10" xfId="167" xr:uid="{DD004ACB-F11F-4050-A571-10806259AA24}"/>
    <cellStyle name="Currency0 11" xfId="168" xr:uid="{47012677-B9A4-4C72-896A-0947082C7133}"/>
    <cellStyle name="Currency0 12" xfId="169" xr:uid="{DC253B8F-315E-4CC8-81C9-72217546C9D5}"/>
    <cellStyle name="Currency0 13" xfId="170" xr:uid="{65074C44-9A87-4B79-B501-A8824F276341}"/>
    <cellStyle name="Currency0 14" xfId="171" xr:uid="{BBF38BD5-5F23-4522-B3D8-FF238B163F75}"/>
    <cellStyle name="Currency0 15" xfId="172" xr:uid="{561D60FB-2D40-4629-B508-54BB81DE6706}"/>
    <cellStyle name="Currency0 16" xfId="173" xr:uid="{3BDB48A9-6FD1-4987-8404-59251BB5A874}"/>
    <cellStyle name="Currency0 17" xfId="174" xr:uid="{30BAB072-9DC4-4B1E-9EB1-636691C088FF}"/>
    <cellStyle name="Currency0 18" xfId="175" xr:uid="{DA3C216F-2BC6-4365-9D97-CAFCEC7A8D0F}"/>
    <cellStyle name="Currency0 19" xfId="176" xr:uid="{8083473F-1FFD-46F2-80B6-EFFC0B10776A}"/>
    <cellStyle name="Currency0 2" xfId="177" xr:uid="{026A9629-07BA-4D46-B729-19AAC512DCBB}"/>
    <cellStyle name="Currency0 2 2" xfId="178" xr:uid="{BCC64791-C49D-446B-8926-EEE7714067A2}"/>
    <cellStyle name="Currency0 20" xfId="179" xr:uid="{10C1062D-6896-4F6D-BDB6-7ED5A3884168}"/>
    <cellStyle name="Currency0 21" xfId="180" xr:uid="{AAE2363E-CB17-46EF-8840-C61854A6879C}"/>
    <cellStyle name="Currency0 22" xfId="181" xr:uid="{86471CCB-AAEE-4FA5-8C09-515CCA5E520C}"/>
    <cellStyle name="Currency0 23" xfId="182" xr:uid="{6A784F68-E047-4D84-BC82-8C22B1F31825}"/>
    <cellStyle name="Currency0 24" xfId="183" xr:uid="{30499C6A-21D3-424C-B12F-C8AE2881B89F}"/>
    <cellStyle name="Currency0 25" xfId="184" xr:uid="{F26550D7-EC20-4E67-97FC-48B91F87F851}"/>
    <cellStyle name="Currency0 26" xfId="185" xr:uid="{32904D73-5041-4D3C-B065-5A8957BED42F}"/>
    <cellStyle name="Currency0 27" xfId="186" xr:uid="{60CBD88E-F20E-4E39-92DF-339353D93765}"/>
    <cellStyle name="Currency0 28" xfId="187" xr:uid="{F6909413-DAAF-483F-B290-DE4D36AF24BB}"/>
    <cellStyle name="Currency0 29" xfId="188" xr:uid="{88F01FFF-FB96-46BE-8EA3-D3D1CFD05372}"/>
    <cellStyle name="Currency0 3" xfId="189" xr:uid="{66FB1BDB-DFD9-4571-B58D-249738ED793B}"/>
    <cellStyle name="Currency0 30" xfId="190" xr:uid="{4D2646E7-3E7F-4DFC-9E72-23460C5433DB}"/>
    <cellStyle name="Currency0 31" xfId="191" xr:uid="{B0BB74DE-D5A0-4DB1-8F77-EB712777A022}"/>
    <cellStyle name="Currency0 32" xfId="192" xr:uid="{31BD3227-6F74-44E5-ABB2-E33C1EBCA3C8}"/>
    <cellStyle name="Currency0 33" xfId="193" xr:uid="{171E10DA-D337-4332-8361-5DC093CB8A7C}"/>
    <cellStyle name="Currency0 34" xfId="194" xr:uid="{EFF62DBA-BF22-4F67-9102-8C2042A2ABF1}"/>
    <cellStyle name="Currency0 35" xfId="195" xr:uid="{E1AEC132-F338-4412-8F85-311277E0E48A}"/>
    <cellStyle name="Currency0 36" xfId="196" xr:uid="{B8A19D48-F782-4E7D-BD3F-AC9BA3DDA40E}"/>
    <cellStyle name="Currency0 37" xfId="197" xr:uid="{B6585D8B-937E-4654-A519-3BE2999DE1D1}"/>
    <cellStyle name="Currency0 38" xfId="198" xr:uid="{29C8C7F3-CF71-4450-B780-F3565EBDB8CA}"/>
    <cellStyle name="Currency0 39" xfId="199" xr:uid="{C8581C65-5063-40D5-9BDA-1E094F9F2734}"/>
    <cellStyle name="Currency0 4" xfId="200" xr:uid="{7C398C05-EA02-4442-AB81-B643EA9A47D2}"/>
    <cellStyle name="Currency0 40" xfId="201" xr:uid="{C06CB192-B038-42BF-807F-7B430C4910CB}"/>
    <cellStyle name="Currency0 41" xfId="202" xr:uid="{8EE816D4-DD8D-49D3-8FA8-EF70AC55F482}"/>
    <cellStyle name="Currency0 42" xfId="203" xr:uid="{5FF111F7-90F5-4636-B7CD-0BB633DC09AE}"/>
    <cellStyle name="Currency0 43" xfId="204" xr:uid="{D2C8AC9E-94DA-4313-AF05-8684EA6AD130}"/>
    <cellStyle name="Currency0 44" xfId="205" xr:uid="{23514BBF-8EF6-4D06-8798-EA409F549BB0}"/>
    <cellStyle name="Currency0 45" xfId="206" xr:uid="{9391F193-5ED6-4E38-AB5C-86E054C6A068}"/>
    <cellStyle name="Currency0 46" xfId="207" xr:uid="{69726BD6-B4EF-42C2-A7E9-0AA2CF92F858}"/>
    <cellStyle name="Currency0 47" xfId="208" xr:uid="{AE7B96BD-3588-4B03-8C24-F12553D6220C}"/>
    <cellStyle name="Currency0 48" xfId="209" xr:uid="{DDA86837-BCEB-4659-B0D0-14EF51D226A0}"/>
    <cellStyle name="Currency0 49" xfId="210" xr:uid="{D2C3318C-1821-4CD8-AAB2-8AB4B38CC42F}"/>
    <cellStyle name="Currency0 5" xfId="211" xr:uid="{76B1DF4E-2595-4E0E-8BDA-195116C3AA5E}"/>
    <cellStyle name="Currency0 50" xfId="212" xr:uid="{1B84C5D1-2818-4473-BBB1-460E13B850D9}"/>
    <cellStyle name="Currency0 51" xfId="213" xr:uid="{A4016FA7-DEFB-44B3-A27E-9E5EE1F73007}"/>
    <cellStyle name="Currency0 52" xfId="214" xr:uid="{C55CF546-91E2-4DEA-9181-192A3EA6D7DE}"/>
    <cellStyle name="Currency0 53" xfId="215" xr:uid="{5E3BD6E1-C76B-49FF-8DEE-EE8CF41298ED}"/>
    <cellStyle name="Currency0 54" xfId="216" xr:uid="{CF7D5AC4-4F5C-49D9-9FA3-AAEB2034A759}"/>
    <cellStyle name="Currency0 55" xfId="217" xr:uid="{6283DDE2-D747-4F5A-86B2-FD55F64B50F3}"/>
    <cellStyle name="Currency0 56" xfId="218" xr:uid="{FA461B84-5037-46C2-A1D3-666E0158FB1F}"/>
    <cellStyle name="Currency0 57" xfId="219" xr:uid="{BEA8EF5B-FA6E-4DFC-8C12-B9CFB54377DC}"/>
    <cellStyle name="Currency0 58" xfId="220" xr:uid="{51276E73-E554-410F-A225-D22F2BAB2192}"/>
    <cellStyle name="Currency0 59" xfId="221" xr:uid="{9841B7E1-DD57-4F52-BEEE-9A30A0CDDF52}"/>
    <cellStyle name="Currency0 6" xfId="222" xr:uid="{C0D62A0A-1E49-4AF9-B103-145838CD0440}"/>
    <cellStyle name="Currency0 60" xfId="223" xr:uid="{E1D19AB8-173A-411E-9910-FC8A601C0EFC}"/>
    <cellStyle name="Currency0 61" xfId="224" xr:uid="{B03DFAE2-5ADD-4509-9526-2657B777B64C}"/>
    <cellStyle name="Currency0 62" xfId="225" xr:uid="{AE9B9DE4-9DC7-4B97-9FE9-6132255179EE}"/>
    <cellStyle name="Currency0 63" xfId="226" xr:uid="{D599B878-8B45-47B6-BD81-78BD53214ECB}"/>
    <cellStyle name="Currency0 64" xfId="227" xr:uid="{0C00FDDC-9632-490B-B3B9-07915B4BD2A6}"/>
    <cellStyle name="Currency0 65" xfId="228" xr:uid="{D82C0DED-2F49-41C6-A970-13CA9E61FFBB}"/>
    <cellStyle name="Currency0 7" xfId="229" xr:uid="{E050E7FC-01B6-4A25-8EA9-F04AA2DA4BCC}"/>
    <cellStyle name="Currency0 8" xfId="230" xr:uid="{EAA2C5CE-F5BD-4670-A894-86779AF4D4EE}"/>
    <cellStyle name="Currency0 9" xfId="231" xr:uid="{3F09E57D-B868-423E-9CF4-4B5766D41EF7}"/>
    <cellStyle name="Currency0_Summary of Corrected Tenders - 4" xfId="232" xr:uid="{0D61CDC3-AC25-4970-8951-B88F74D98AD7}"/>
    <cellStyle name="Date" xfId="233" xr:uid="{854FD8A0-2A75-4271-9BE1-BD7607E3BFAA}"/>
    <cellStyle name="Date 2" xfId="234" xr:uid="{7DE65814-C927-46C5-A6F8-19E8CD4CFC29}"/>
    <cellStyle name="Date 3" xfId="235" xr:uid="{E4D8903A-590A-4A46-8154-238430CE379A}"/>
    <cellStyle name="Fixed" xfId="236" xr:uid="{FE1D6C36-F224-4B4D-A85B-921C8DB01C7F}"/>
    <cellStyle name="Fixed 2" xfId="237" xr:uid="{8CC8D930-F2FF-4E97-8957-179BE2D5C070}"/>
    <cellStyle name="Fixed 3" xfId="238" xr:uid="{C390D22E-8A1B-45B1-A67F-EE9F60AF64F2}"/>
    <cellStyle name="Header1" xfId="239" xr:uid="{F31258D4-D0C3-4649-A6F4-BC99D17D9133}"/>
    <cellStyle name="Header2" xfId="240" xr:uid="{2BE1391F-FA85-4C6A-99CD-CB6283C27CD9}"/>
    <cellStyle name="Heading 1 2" xfId="241" xr:uid="{060373F6-E7E1-4878-AA33-4827495B8992}"/>
    <cellStyle name="Heading 2 2" xfId="242" xr:uid="{640218A4-CA03-44C3-875C-CD21C02C787C}"/>
    <cellStyle name="HEADING1" xfId="243" xr:uid="{C56CA700-28B9-4262-9D18-185189C197B6}"/>
    <cellStyle name="HEADING2" xfId="244" xr:uid="{EAA18BC6-BCA1-4523-905C-3B9DF2F19C90}"/>
    <cellStyle name="Hyperlink 2" xfId="245" xr:uid="{DE96E095-F06B-41EB-B1E6-F5475FD98700}"/>
    <cellStyle name="Hyperlink 3" xfId="246" xr:uid="{BB0FB7CA-3A30-48A6-BBF4-D4456F51B2D7}"/>
    <cellStyle name="Input Cells" xfId="247" xr:uid="{2C1BA17E-05BE-4ACC-B2F3-C1308EDBF5C1}"/>
    <cellStyle name="Normal" xfId="0" builtinId="0" customBuiltin="1"/>
    <cellStyle name="Normal 10" xfId="248" xr:uid="{018644F8-52AC-45BA-BB7E-2BFF9CC937D3}"/>
    <cellStyle name="Normal 10 2" xfId="249" xr:uid="{1390307F-5402-4C74-8D59-05D4F41A1206}"/>
    <cellStyle name="Normal 11" xfId="250" xr:uid="{134350CA-1BBE-4D1E-B0A7-9B2080C9EBBF}"/>
    <cellStyle name="Normal 15" xfId="251" xr:uid="{3F4378FF-6E6C-442B-A46A-F4BAEBF28FA1}"/>
    <cellStyle name="Normal 2" xfId="252" xr:uid="{F375D50C-630D-4589-818D-1B6689C771DF}"/>
    <cellStyle name="Normal 2 2" xfId="253" xr:uid="{0EB933D7-3C01-4A4B-9412-6DED72243C59}"/>
    <cellStyle name="Normal 2 2 2" xfId="254" xr:uid="{3C8066F2-4603-455A-B2BB-9C8D32AF82D9}"/>
    <cellStyle name="Normal 2 3" xfId="255" xr:uid="{AE20EB75-7789-4FCA-AB0A-92AD5929DE28}"/>
    <cellStyle name="Normal 2 4" xfId="256" xr:uid="{67092657-3EB4-424D-8692-B5B3D993D979}"/>
    <cellStyle name="Normal 20" xfId="257" xr:uid="{B7B1E087-0B04-43A9-859E-036ED016A506}"/>
    <cellStyle name="Normal 21" xfId="258" xr:uid="{6E91B6CF-25D0-483F-93FF-568C81AFD877}"/>
    <cellStyle name="Normal 27" xfId="259" xr:uid="{3B360DEE-D6C8-4669-97EE-647339242150}"/>
    <cellStyle name="Normal 29" xfId="260" xr:uid="{88E54DDB-1A56-4925-B063-08394E025A71}"/>
    <cellStyle name="Normal 3" xfId="261" xr:uid="{C93228E6-62C8-4273-AF08-4A999B9E84C5}"/>
    <cellStyle name="Normal 3 2" xfId="262" xr:uid="{8837AF7E-EBC6-4B0D-912D-29F951FFB45C}"/>
    <cellStyle name="Normal 3 2 2" xfId="263" xr:uid="{624B1275-8D74-4FFE-A88B-C9916D7A717C}"/>
    <cellStyle name="Normal 3 2 2 2" xfId="264" xr:uid="{B6EAA112-4F56-412F-AF61-94605DFF0134}"/>
    <cellStyle name="Normal 3 2 3" xfId="265" xr:uid="{03B3A74D-F0D2-4A90-A79C-93A964F71648}"/>
    <cellStyle name="Normal 3 2 3 2" xfId="266" xr:uid="{9E5AC2B5-BE00-4FA5-8EE3-9FA819664972}"/>
    <cellStyle name="Normal 3 2 3 3" xfId="267" xr:uid="{2602895D-F38C-406D-A299-4E329E604F4A}"/>
    <cellStyle name="Normal 3 2 4" xfId="268" xr:uid="{7023CAA9-F726-403C-A4AE-BE21FB38CE80}"/>
    <cellStyle name="Normal 30" xfId="269" xr:uid="{A8E6CCF7-83C9-4C66-B269-3E627BA659F5}"/>
    <cellStyle name="Normal 32" xfId="270" xr:uid="{92677958-A375-4FF6-A07C-EC87487AF80A}"/>
    <cellStyle name="Normal 34" xfId="271" xr:uid="{5856B2F9-6A10-4D70-8DB9-E9982B53AEE0}"/>
    <cellStyle name="Normal 35" xfId="272" xr:uid="{4DA77A91-97AF-4071-923C-DD7FC1C9CC5C}"/>
    <cellStyle name="Normal 36" xfId="273" xr:uid="{F10F7D26-4367-4AD1-BFE3-16C63FBA83E8}"/>
    <cellStyle name="Normal 38" xfId="274" xr:uid="{7598AA1E-CA00-462C-A3A7-1D9761CF30BD}"/>
    <cellStyle name="Normal 4" xfId="275" xr:uid="{55C6ABCB-2DFE-4694-ADCA-3AD9EB4E6155}"/>
    <cellStyle name="Normal 4 2" xfId="276" xr:uid="{D8DB074F-13C1-4D19-9F52-4DC5DA36C202}"/>
    <cellStyle name="Normal 5" xfId="277" xr:uid="{09C2787C-D097-433B-A735-9FE3172F591B}"/>
    <cellStyle name="Normal 5 2" xfId="278" xr:uid="{85D3A4FA-96BD-469A-B36E-3F75D262C0FE}"/>
    <cellStyle name="Normal 5 2 2" xfId="279" xr:uid="{367F05AB-FA87-4577-8FF2-B1202552E849}"/>
    <cellStyle name="Normal 6" xfId="280" xr:uid="{118FB8CE-F76C-4B15-AF97-5F7051809274}"/>
    <cellStyle name="Normal 6 2" xfId="281" xr:uid="{E6057038-C4EB-4ACA-8E22-28C65BC68290}"/>
    <cellStyle name="Normal 7" xfId="282" xr:uid="{24A5FB0D-3347-4CE2-B6EB-2117A97FBD73}"/>
    <cellStyle name="Normal 7 2" xfId="283" xr:uid="{BB8F72DC-6A44-47E7-8160-16044FFCCE9B}"/>
    <cellStyle name="Normal 7 2 2" xfId="284" xr:uid="{B21BE223-1606-4779-91A6-50CAF5BC7D21}"/>
    <cellStyle name="Normal 8" xfId="285" xr:uid="{75136F3A-A6CB-4466-9AD4-214E28570F79}"/>
    <cellStyle name="Normal 8 2" xfId="286" xr:uid="{9DB35BE2-537D-490B-AD95-1F12D2A829EE}"/>
    <cellStyle name="Normal 9" xfId="287" xr:uid="{393885DB-3F0C-4FE8-A2D0-290C46AB72FC}"/>
    <cellStyle name="OPSKRIF" xfId="288" xr:uid="{EDBD3F3F-6DCF-4050-89E5-AD7A2B0CD77E}"/>
    <cellStyle name="OPSKRIFTE" xfId="289" xr:uid="{826176B5-EEAA-48FC-8EA3-39C49999BDCB}"/>
    <cellStyle name="or" xfId="290" xr:uid="{CFEECF32-3402-4662-8BE4-2E472821A62F}"/>
    <cellStyle name="per.style" xfId="291" xr:uid="{EA8B83AA-6DE7-4BB3-B7E6-EEAB852827A0}"/>
    <cellStyle name="Percent" xfId="292" builtinId="5"/>
    <cellStyle name="Percent 2" xfId="293" xr:uid="{7821C8C9-BB4D-4693-BDBE-E7B9D583CB9B}"/>
    <cellStyle name="Percent 2 2" xfId="294" xr:uid="{9EEEB377-5985-431C-874D-6243218F5C5A}"/>
    <cellStyle name="Percent 3" xfId="295" xr:uid="{7737E5A1-2F46-4415-A632-406E63625085}"/>
    <cellStyle name="Percent 3 2" xfId="296" xr:uid="{5E4CA861-F9C4-4D9C-9D48-506E796D8E86}"/>
    <cellStyle name="Percent 3 3" xfId="297" xr:uid="{37DB041B-558D-4728-874C-38DFF6251C4A}"/>
    <cellStyle name="Percent 4" xfId="298" xr:uid="{8FEBCD78-7A8D-4BAE-B972-659E3080D9C4}"/>
    <cellStyle name="Percent 5" xfId="299" xr:uid="{E2D6C838-A453-4C83-B776-A51C073683B5}"/>
    <cellStyle name="Total 2" xfId="300" xr:uid="{4CD39D0B-2DE4-49CD-9B55-B0AD66C8148E}"/>
    <cellStyle name="Total 3" xfId="301" xr:uid="{662E7C00-D5EE-4BDA-A058-73879CD064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07D0C-CF0F-4C68-BABE-167881B40BA3}">
  <sheetPr codeName="Sheet1">
    <pageSetUpPr fitToPage="1"/>
  </sheetPr>
  <dimension ref="A1:L223"/>
  <sheetViews>
    <sheetView tabSelected="1" view="pageBreakPreview" topLeftCell="A43" zoomScale="70" zoomScaleNormal="190" zoomScaleSheetLayoutView="70" workbookViewId="0">
      <selection activeCell="C67" sqref="C67"/>
    </sheetView>
  </sheetViews>
  <sheetFormatPr defaultRowHeight="11.4" x14ac:dyDescent="0.2"/>
  <cols>
    <col min="1" max="2" width="11.875" customWidth="1"/>
    <col min="3" max="3" width="52.25" customWidth="1"/>
    <col min="4" max="4" width="10.5" customWidth="1"/>
    <col min="5" max="5" width="14" bestFit="1" customWidth="1"/>
    <col min="6" max="6" width="11.25" customWidth="1"/>
    <col min="7" max="7" width="18.125" style="29" bestFit="1" customWidth="1"/>
  </cols>
  <sheetData>
    <row r="1" spans="1:7" ht="12" x14ac:dyDescent="0.2">
      <c r="A1" s="1"/>
      <c r="B1" s="1"/>
      <c r="C1" s="1"/>
      <c r="D1" s="1"/>
      <c r="E1" s="1"/>
      <c r="F1" s="1"/>
      <c r="G1" s="22"/>
    </row>
    <row r="2" spans="1:7" ht="25.2" customHeight="1" x14ac:dyDescent="0.2">
      <c r="A2" s="15" t="s">
        <v>34</v>
      </c>
      <c r="B2" s="15" t="s">
        <v>634</v>
      </c>
      <c r="C2" s="15" t="s">
        <v>205</v>
      </c>
      <c r="D2" s="15" t="s">
        <v>66</v>
      </c>
      <c r="E2" s="15" t="s">
        <v>81</v>
      </c>
      <c r="F2" s="15" t="s">
        <v>58</v>
      </c>
      <c r="G2" s="23" t="s">
        <v>236</v>
      </c>
    </row>
    <row r="3" spans="1:7" ht="12" x14ac:dyDescent="0.2">
      <c r="A3" s="4"/>
      <c r="B3" s="4"/>
      <c r="C3" s="4"/>
      <c r="D3" s="4"/>
      <c r="E3" s="4"/>
      <c r="F3" s="4"/>
      <c r="G3" s="24"/>
    </row>
    <row r="4" spans="1:7" ht="24" x14ac:dyDescent="0.2">
      <c r="A4" s="4"/>
      <c r="B4" s="4" t="s">
        <v>239</v>
      </c>
      <c r="C4" s="16" t="s">
        <v>238</v>
      </c>
      <c r="D4" s="4"/>
      <c r="E4" s="4"/>
      <c r="F4" s="4"/>
      <c r="G4" s="24"/>
    </row>
    <row r="5" spans="1:7" ht="12" x14ac:dyDescent="0.2">
      <c r="A5" s="4"/>
      <c r="B5" s="4"/>
      <c r="C5" s="4"/>
      <c r="D5" s="4"/>
      <c r="E5" s="4"/>
      <c r="F5" s="4"/>
      <c r="G5" s="24"/>
    </row>
    <row r="6" spans="1:7" ht="12" x14ac:dyDescent="0.2">
      <c r="A6" s="5" t="s">
        <v>104</v>
      </c>
      <c r="B6" s="6"/>
      <c r="C6" s="7" t="s">
        <v>14</v>
      </c>
      <c r="D6" s="8"/>
      <c r="E6" s="9"/>
      <c r="F6" s="10"/>
      <c r="G6" s="25"/>
    </row>
    <row r="7" spans="1:7" ht="12" x14ac:dyDescent="0.2">
      <c r="A7" s="6"/>
      <c r="B7" s="6"/>
      <c r="C7" s="7"/>
      <c r="D7" s="8"/>
      <c r="E7" s="9"/>
      <c r="F7" s="10"/>
      <c r="G7" s="25"/>
    </row>
    <row r="8" spans="1:7" x14ac:dyDescent="0.2">
      <c r="A8" s="5" t="s">
        <v>38</v>
      </c>
      <c r="B8" s="5"/>
      <c r="C8" s="11" t="s">
        <v>95</v>
      </c>
      <c r="D8" s="12"/>
      <c r="E8" s="13"/>
      <c r="F8" s="10"/>
      <c r="G8" s="25"/>
    </row>
    <row r="9" spans="1:7" x14ac:dyDescent="0.2">
      <c r="A9" s="5"/>
      <c r="B9" s="5"/>
      <c r="C9" s="11"/>
      <c r="D9" s="12"/>
      <c r="E9" s="13"/>
      <c r="F9" s="10"/>
      <c r="G9" s="25"/>
    </row>
    <row r="10" spans="1:7" x14ac:dyDescent="0.2">
      <c r="A10" s="5" t="s">
        <v>215</v>
      </c>
      <c r="B10" s="5"/>
      <c r="C10" s="11" t="s">
        <v>100</v>
      </c>
      <c r="D10" s="12" t="s">
        <v>139</v>
      </c>
      <c r="E10" s="13">
        <v>1</v>
      </c>
      <c r="F10" s="10"/>
      <c r="G10" s="25"/>
    </row>
    <row r="11" spans="1:7" x14ac:dyDescent="0.2">
      <c r="A11" s="5"/>
      <c r="B11" s="5"/>
      <c r="C11" s="11"/>
      <c r="D11" s="12"/>
      <c r="E11" s="13"/>
      <c r="F11" s="10"/>
      <c r="G11" s="25"/>
    </row>
    <row r="12" spans="1:7" ht="12" x14ac:dyDescent="0.2">
      <c r="A12" s="5" t="s">
        <v>74</v>
      </c>
      <c r="B12" s="5"/>
      <c r="C12" s="7" t="s">
        <v>35</v>
      </c>
      <c r="D12" s="12"/>
      <c r="E12" s="13"/>
      <c r="F12" s="10"/>
      <c r="G12" s="25"/>
    </row>
    <row r="13" spans="1:7" ht="12" x14ac:dyDescent="0.2">
      <c r="A13" s="5"/>
      <c r="B13" s="5"/>
      <c r="C13" s="7"/>
      <c r="D13" s="12"/>
      <c r="E13" s="13"/>
      <c r="F13" s="10"/>
      <c r="G13" s="25"/>
    </row>
    <row r="14" spans="1:7" x14ac:dyDescent="0.2">
      <c r="A14" s="5" t="s">
        <v>74</v>
      </c>
      <c r="B14" s="5"/>
      <c r="C14" s="11" t="s">
        <v>169</v>
      </c>
      <c r="D14" s="12"/>
      <c r="E14" s="13"/>
      <c r="F14" s="10"/>
      <c r="G14" s="25"/>
    </row>
    <row r="15" spans="1:7" x14ac:dyDescent="0.2">
      <c r="A15" s="5"/>
      <c r="B15" s="5"/>
      <c r="C15" s="11"/>
      <c r="D15" s="12"/>
      <c r="E15" s="13"/>
      <c r="F15" s="10"/>
      <c r="G15" s="25"/>
    </row>
    <row r="16" spans="1:7" ht="34.200000000000003" x14ac:dyDescent="0.2">
      <c r="A16" s="5" t="s">
        <v>43</v>
      </c>
      <c r="B16" s="5"/>
      <c r="C16" s="11" t="s">
        <v>159</v>
      </c>
      <c r="D16" s="12" t="s">
        <v>139</v>
      </c>
      <c r="E16" s="13">
        <v>1</v>
      </c>
      <c r="F16" s="10"/>
      <c r="G16" s="25"/>
    </row>
    <row r="17" spans="1:12" x14ac:dyDescent="0.2">
      <c r="A17" s="5"/>
      <c r="B17" s="5"/>
      <c r="C17" s="11"/>
      <c r="D17" s="12"/>
      <c r="E17" s="13"/>
      <c r="F17" s="10"/>
      <c r="G17" s="25"/>
    </row>
    <row r="18" spans="1:12" x14ac:dyDescent="0.2">
      <c r="A18" s="5" t="s">
        <v>63</v>
      </c>
      <c r="B18" s="5"/>
      <c r="C18" s="11" t="s">
        <v>201</v>
      </c>
      <c r="D18" s="12" t="s">
        <v>139</v>
      </c>
      <c r="E18" s="13">
        <v>1</v>
      </c>
      <c r="F18" s="10"/>
      <c r="G18" s="25"/>
    </row>
    <row r="19" spans="1:12" x14ac:dyDescent="0.2">
      <c r="A19" s="5"/>
      <c r="B19" s="5"/>
      <c r="C19" s="11"/>
      <c r="D19" s="12"/>
      <c r="E19" s="13"/>
      <c r="F19" s="10"/>
      <c r="G19" s="25"/>
    </row>
    <row r="20" spans="1:12" ht="12" x14ac:dyDescent="0.2">
      <c r="A20" s="5" t="s">
        <v>74</v>
      </c>
      <c r="B20" s="5"/>
      <c r="C20" s="7" t="s">
        <v>216</v>
      </c>
      <c r="D20" s="12"/>
      <c r="E20" s="13"/>
      <c r="F20" s="10"/>
      <c r="G20" s="25"/>
    </row>
    <row r="21" spans="1:12" ht="12" x14ac:dyDescent="0.2">
      <c r="A21" s="5"/>
      <c r="B21" s="5"/>
      <c r="C21" s="7"/>
      <c r="D21" s="12"/>
      <c r="E21" s="13"/>
      <c r="F21" s="10"/>
      <c r="G21" s="25"/>
    </row>
    <row r="22" spans="1:12" x14ac:dyDescent="0.2">
      <c r="A22" s="5" t="s">
        <v>83</v>
      </c>
      <c r="B22" s="5"/>
      <c r="C22" s="11" t="s">
        <v>76</v>
      </c>
      <c r="D22" s="12" t="s">
        <v>139</v>
      </c>
      <c r="E22" s="13">
        <v>1</v>
      </c>
      <c r="F22" s="10"/>
      <c r="G22" s="25"/>
    </row>
    <row r="23" spans="1:12" x14ac:dyDescent="0.2">
      <c r="A23" s="5"/>
      <c r="B23" s="5"/>
      <c r="C23" s="11"/>
      <c r="D23" s="12"/>
      <c r="E23" s="13"/>
      <c r="F23" s="10"/>
      <c r="G23" s="25"/>
    </row>
    <row r="24" spans="1:12" x14ac:dyDescent="0.2">
      <c r="A24" s="5" t="s">
        <v>106</v>
      </c>
      <c r="B24" s="5"/>
      <c r="C24" s="11" t="s">
        <v>21</v>
      </c>
      <c r="D24" s="12" t="s">
        <v>139</v>
      </c>
      <c r="E24" s="13">
        <v>1</v>
      </c>
      <c r="F24" s="10"/>
      <c r="G24" s="25"/>
      <c r="L24">
        <f>90+17</f>
        <v>107</v>
      </c>
    </row>
    <row r="25" spans="1:12" x14ac:dyDescent="0.2">
      <c r="A25" s="5"/>
      <c r="B25" s="5"/>
      <c r="C25" s="11"/>
      <c r="D25" s="12"/>
      <c r="E25" s="13"/>
      <c r="F25" s="10"/>
      <c r="G25" s="25"/>
    </row>
    <row r="26" spans="1:12" x14ac:dyDescent="0.2">
      <c r="A26" s="5" t="s">
        <v>179</v>
      </c>
      <c r="B26" s="5"/>
      <c r="C26" s="11" t="s">
        <v>176</v>
      </c>
      <c r="D26" s="12" t="s">
        <v>139</v>
      </c>
      <c r="E26" s="13">
        <v>1</v>
      </c>
      <c r="F26" s="10"/>
      <c r="G26" s="25"/>
    </row>
    <row r="27" spans="1:12" x14ac:dyDescent="0.2">
      <c r="A27" s="5"/>
      <c r="B27" s="5"/>
      <c r="C27" s="11"/>
      <c r="D27" s="12"/>
      <c r="E27" s="13"/>
      <c r="F27" s="10"/>
      <c r="G27" s="25"/>
    </row>
    <row r="28" spans="1:12" x14ac:dyDescent="0.2">
      <c r="A28" s="5" t="s">
        <v>198</v>
      </c>
      <c r="B28" s="5"/>
      <c r="C28" s="11" t="s">
        <v>9</v>
      </c>
      <c r="D28" s="12" t="s">
        <v>139</v>
      </c>
      <c r="E28" s="13">
        <v>1</v>
      </c>
      <c r="F28" s="10"/>
      <c r="G28" s="25"/>
    </row>
    <row r="29" spans="1:12" x14ac:dyDescent="0.2">
      <c r="A29" s="5"/>
      <c r="B29" s="5"/>
      <c r="C29" s="11"/>
      <c r="D29" s="12"/>
      <c r="E29" s="13"/>
      <c r="F29" s="10"/>
      <c r="G29" s="25"/>
    </row>
    <row r="30" spans="1:12" x14ac:dyDescent="0.2">
      <c r="A30" s="5" t="s">
        <v>217</v>
      </c>
      <c r="B30" s="5"/>
      <c r="C30" s="11" t="s">
        <v>68</v>
      </c>
      <c r="D30" s="12" t="s">
        <v>139</v>
      </c>
      <c r="E30" s="13">
        <v>1</v>
      </c>
      <c r="F30" s="10"/>
      <c r="G30" s="25"/>
    </row>
    <row r="31" spans="1:12" x14ac:dyDescent="0.2">
      <c r="A31" s="5"/>
      <c r="B31" s="5"/>
      <c r="C31" s="11"/>
      <c r="D31" s="12"/>
      <c r="E31" s="13"/>
      <c r="F31" s="10"/>
      <c r="G31" s="25"/>
    </row>
    <row r="32" spans="1:12" x14ac:dyDescent="0.2">
      <c r="A32" s="5" t="s">
        <v>230</v>
      </c>
      <c r="B32" s="5"/>
      <c r="C32" s="11" t="s">
        <v>42</v>
      </c>
      <c r="D32" s="12" t="s">
        <v>139</v>
      </c>
      <c r="E32" s="13">
        <v>1</v>
      </c>
      <c r="F32" s="10"/>
      <c r="G32" s="25"/>
    </row>
    <row r="33" spans="1:7" x14ac:dyDescent="0.2">
      <c r="A33" s="5"/>
      <c r="B33" s="5"/>
      <c r="C33" s="11"/>
      <c r="D33" s="12"/>
      <c r="E33" s="13"/>
      <c r="F33" s="10"/>
      <c r="G33" s="25"/>
    </row>
    <row r="34" spans="1:7" x14ac:dyDescent="0.2">
      <c r="A34" s="5" t="s">
        <v>180</v>
      </c>
      <c r="B34" s="5"/>
      <c r="C34" s="11" t="s">
        <v>172</v>
      </c>
      <c r="D34" s="12" t="s">
        <v>139</v>
      </c>
      <c r="E34" s="13">
        <v>1</v>
      </c>
      <c r="F34" s="10"/>
      <c r="G34" s="25"/>
    </row>
    <row r="35" spans="1:7" x14ac:dyDescent="0.2">
      <c r="A35" s="5"/>
      <c r="B35" s="5"/>
      <c r="C35" s="11"/>
      <c r="D35" s="12"/>
      <c r="E35" s="13"/>
      <c r="F35" s="10"/>
      <c r="G35" s="25"/>
    </row>
    <row r="36" spans="1:7" x14ac:dyDescent="0.2">
      <c r="A36" s="5" t="s">
        <v>1</v>
      </c>
      <c r="B36" s="5"/>
      <c r="C36" s="11" t="s">
        <v>94</v>
      </c>
      <c r="D36" s="12" t="s">
        <v>139</v>
      </c>
      <c r="E36" s="13">
        <v>1</v>
      </c>
      <c r="F36" s="10"/>
      <c r="G36" s="25"/>
    </row>
    <row r="37" spans="1:7" x14ac:dyDescent="0.2">
      <c r="A37" s="5"/>
      <c r="B37" s="5"/>
      <c r="C37" s="11"/>
      <c r="D37" s="12"/>
      <c r="E37" s="13"/>
      <c r="F37" s="10"/>
      <c r="G37" s="25"/>
    </row>
    <row r="38" spans="1:7" x14ac:dyDescent="0.2">
      <c r="A38" s="5" t="s">
        <v>20</v>
      </c>
      <c r="B38" s="5"/>
      <c r="C38" s="11" t="s">
        <v>200</v>
      </c>
      <c r="D38" s="12" t="s">
        <v>139</v>
      </c>
      <c r="E38" s="13">
        <v>1</v>
      </c>
      <c r="F38" s="10"/>
      <c r="G38" s="25"/>
    </row>
    <row r="39" spans="1:7" x14ac:dyDescent="0.2">
      <c r="A39" s="5"/>
      <c r="B39" s="5"/>
      <c r="C39" s="11"/>
      <c r="D39" s="12"/>
      <c r="E39" s="13"/>
      <c r="F39" s="10"/>
      <c r="G39" s="25"/>
    </row>
    <row r="40" spans="1:7" x14ac:dyDescent="0.2">
      <c r="A40" s="5" t="s">
        <v>45</v>
      </c>
      <c r="B40" s="5"/>
      <c r="C40" s="11" t="s">
        <v>59</v>
      </c>
      <c r="D40" s="12" t="s">
        <v>139</v>
      </c>
      <c r="E40" s="13">
        <v>1</v>
      </c>
      <c r="F40" s="10"/>
      <c r="G40" s="25"/>
    </row>
    <row r="41" spans="1:7" x14ac:dyDescent="0.2">
      <c r="A41" s="5"/>
      <c r="B41" s="5"/>
      <c r="C41" s="11"/>
      <c r="D41" s="12"/>
      <c r="E41" s="13"/>
      <c r="F41" s="10"/>
      <c r="G41" s="25"/>
    </row>
    <row r="42" spans="1:7" x14ac:dyDescent="0.2">
      <c r="A42" s="5" t="s">
        <v>67</v>
      </c>
      <c r="B42" s="5"/>
      <c r="C42" s="11" t="s">
        <v>209</v>
      </c>
      <c r="D42" s="12" t="s">
        <v>139</v>
      </c>
      <c r="E42" s="13">
        <v>1</v>
      </c>
      <c r="F42" s="10"/>
      <c r="G42" s="25"/>
    </row>
    <row r="43" spans="1:7" x14ac:dyDescent="0.2">
      <c r="A43" s="5"/>
      <c r="B43" s="5"/>
      <c r="C43" s="11"/>
      <c r="D43" s="12"/>
      <c r="E43" s="13"/>
      <c r="F43" s="10"/>
      <c r="G43" s="25"/>
    </row>
    <row r="44" spans="1:7" x14ac:dyDescent="0.2">
      <c r="A44" s="5" t="s">
        <v>138</v>
      </c>
      <c r="B44" s="5"/>
      <c r="C44" s="11" t="s">
        <v>64</v>
      </c>
      <c r="D44" s="12" t="s">
        <v>109</v>
      </c>
      <c r="E44" s="13">
        <v>1</v>
      </c>
      <c r="F44" s="10"/>
      <c r="G44" s="25"/>
    </row>
    <row r="45" spans="1:7" x14ac:dyDescent="0.2">
      <c r="A45" s="5"/>
      <c r="B45" s="5"/>
      <c r="C45" s="11"/>
      <c r="D45" s="12"/>
      <c r="E45" s="13"/>
      <c r="F45" s="10"/>
      <c r="G45" s="25"/>
    </row>
    <row r="46" spans="1:7" ht="22.8" x14ac:dyDescent="0.2">
      <c r="A46" s="5" t="s">
        <v>158</v>
      </c>
      <c r="B46" s="5"/>
      <c r="C46" s="11" t="s">
        <v>73</v>
      </c>
      <c r="D46" s="12" t="s">
        <v>139</v>
      </c>
      <c r="E46" s="13">
        <v>1</v>
      </c>
      <c r="F46" s="10"/>
      <c r="G46" s="25"/>
    </row>
    <row r="47" spans="1:7" x14ac:dyDescent="0.2">
      <c r="A47" s="5"/>
      <c r="B47" s="5"/>
      <c r="C47" s="11"/>
      <c r="D47" s="12"/>
      <c r="E47" s="13"/>
      <c r="F47" s="10"/>
      <c r="G47" s="25"/>
    </row>
    <row r="48" spans="1:7" ht="34.200000000000003" x14ac:dyDescent="0.2">
      <c r="A48" s="5" t="s">
        <v>181</v>
      </c>
      <c r="B48" s="5"/>
      <c r="C48" s="11" t="s">
        <v>167</v>
      </c>
      <c r="D48" s="12" t="s">
        <v>109</v>
      </c>
      <c r="E48" s="13">
        <v>1</v>
      </c>
      <c r="F48" s="10"/>
      <c r="G48" s="25"/>
    </row>
    <row r="49" spans="1:7" x14ac:dyDescent="0.2">
      <c r="A49" s="5"/>
      <c r="B49" s="5"/>
      <c r="C49" s="11"/>
      <c r="D49" s="12"/>
      <c r="E49" s="13"/>
      <c r="F49" s="10"/>
      <c r="G49" s="25"/>
    </row>
    <row r="50" spans="1:7" ht="22.8" x14ac:dyDescent="0.2">
      <c r="A50" s="5" t="s">
        <v>199</v>
      </c>
      <c r="B50" s="5"/>
      <c r="C50" s="11" t="s">
        <v>140</v>
      </c>
      <c r="D50" s="12" t="s">
        <v>109</v>
      </c>
      <c r="E50" s="13">
        <v>1</v>
      </c>
      <c r="F50" s="10"/>
      <c r="G50" s="25"/>
    </row>
    <row r="51" spans="1:7" x14ac:dyDescent="0.2">
      <c r="A51" s="5"/>
      <c r="B51" s="5"/>
      <c r="C51" s="11"/>
      <c r="D51" s="12"/>
      <c r="E51" s="13"/>
      <c r="F51" s="10"/>
      <c r="G51" s="25"/>
    </row>
    <row r="52" spans="1:7" ht="12" x14ac:dyDescent="0.25">
      <c r="A52" s="5"/>
      <c r="B52" s="5"/>
      <c r="C52" s="2"/>
      <c r="D52" s="12"/>
      <c r="E52" s="13"/>
      <c r="F52" s="10"/>
      <c r="G52" s="25"/>
    </row>
    <row r="53" spans="1:7" ht="12" x14ac:dyDescent="0.2">
      <c r="A53" s="5"/>
      <c r="B53" s="5"/>
      <c r="C53" s="7"/>
      <c r="D53" s="12"/>
      <c r="E53" s="13"/>
      <c r="F53" s="10"/>
      <c r="G53" s="25"/>
    </row>
    <row r="54" spans="1:7" ht="13.8" customHeight="1" x14ac:dyDescent="0.2">
      <c r="A54" s="5"/>
      <c r="B54" s="5"/>
      <c r="C54" s="368"/>
      <c r="D54" s="12"/>
      <c r="E54" s="369"/>
      <c r="F54" s="14"/>
      <c r="G54" s="25"/>
    </row>
    <row r="55" spans="1:7" x14ac:dyDescent="0.2">
      <c r="A55" s="5"/>
      <c r="B55" s="5"/>
      <c r="C55" s="11"/>
      <c r="D55" s="12"/>
      <c r="E55" s="13"/>
      <c r="F55" s="10"/>
      <c r="G55" s="25"/>
    </row>
    <row r="56" spans="1:7" x14ac:dyDescent="0.2">
      <c r="A56" s="5"/>
      <c r="B56" s="5"/>
      <c r="C56" s="11"/>
      <c r="D56" s="12"/>
      <c r="E56" s="13"/>
      <c r="F56" s="10"/>
      <c r="G56" s="25"/>
    </row>
    <row r="57" spans="1:7" x14ac:dyDescent="0.2">
      <c r="A57" s="5"/>
      <c r="B57" s="5"/>
      <c r="C57" s="11"/>
      <c r="D57" s="12"/>
      <c r="E57" s="13"/>
      <c r="F57" s="10"/>
      <c r="G57" s="25"/>
    </row>
    <row r="58" spans="1:7" x14ac:dyDescent="0.2">
      <c r="A58" s="5"/>
      <c r="B58" s="5"/>
      <c r="C58" s="11"/>
      <c r="D58" s="12"/>
      <c r="E58" s="13"/>
      <c r="F58" s="10"/>
      <c r="G58" s="25"/>
    </row>
    <row r="59" spans="1:7" x14ac:dyDescent="0.2">
      <c r="A59" s="5"/>
      <c r="B59" s="5"/>
      <c r="C59" s="11"/>
      <c r="D59" s="12"/>
      <c r="E59" s="13"/>
      <c r="F59" s="10"/>
      <c r="G59" s="25"/>
    </row>
    <row r="60" spans="1:7" x14ac:dyDescent="0.2">
      <c r="A60" s="5"/>
      <c r="B60" s="5"/>
      <c r="C60" s="11"/>
      <c r="D60" s="12"/>
      <c r="E60" s="13"/>
      <c r="F60" s="10"/>
      <c r="G60" s="25"/>
    </row>
    <row r="61" spans="1:7" x14ac:dyDescent="0.2">
      <c r="A61" s="5"/>
      <c r="B61" s="5"/>
      <c r="C61" s="11"/>
      <c r="D61" s="12"/>
      <c r="E61" s="13"/>
      <c r="F61" s="10"/>
      <c r="G61" s="25"/>
    </row>
    <row r="62" spans="1:7" x14ac:dyDescent="0.2">
      <c r="A62" s="5"/>
      <c r="B62" s="5"/>
      <c r="C62" s="11"/>
      <c r="D62" s="12"/>
      <c r="E62" s="13"/>
      <c r="F62" s="10"/>
      <c r="G62" s="25"/>
    </row>
    <row r="63" spans="1:7" x14ac:dyDescent="0.2">
      <c r="A63" s="5"/>
      <c r="B63" s="5"/>
      <c r="C63" s="11"/>
      <c r="D63" s="12"/>
      <c r="E63" s="13"/>
      <c r="F63" s="10"/>
      <c r="G63" s="25"/>
    </row>
    <row r="64" spans="1:7" ht="18" customHeight="1" x14ac:dyDescent="0.2">
      <c r="A64" s="21"/>
      <c r="B64" s="21"/>
      <c r="C64" s="382" t="s">
        <v>241</v>
      </c>
      <c r="D64" s="383"/>
      <c r="E64" s="383"/>
      <c r="F64" s="384"/>
      <c r="G64" s="28"/>
    </row>
    <row r="65" spans="1:10" ht="18" customHeight="1" x14ac:dyDescent="0.2">
      <c r="A65" s="17"/>
      <c r="B65" s="17"/>
      <c r="C65" s="382" t="s">
        <v>242</v>
      </c>
      <c r="D65" s="383"/>
      <c r="E65" s="383"/>
      <c r="F65" s="384"/>
      <c r="G65" s="26"/>
    </row>
    <row r="66" spans="1:10" ht="12" x14ac:dyDescent="0.2">
      <c r="A66" s="5" t="s">
        <v>57</v>
      </c>
      <c r="B66" s="5"/>
      <c r="C66" s="7" t="s">
        <v>86</v>
      </c>
      <c r="D66" s="12"/>
      <c r="E66" s="13"/>
      <c r="F66" s="10"/>
      <c r="G66" s="25"/>
    </row>
    <row r="67" spans="1:10" x14ac:dyDescent="0.2">
      <c r="A67" s="5" t="s">
        <v>145</v>
      </c>
      <c r="B67" s="5"/>
      <c r="C67" s="11" t="s">
        <v>100</v>
      </c>
      <c r="D67" s="12" t="s">
        <v>240</v>
      </c>
      <c r="E67" s="13">
        <v>12</v>
      </c>
      <c r="F67" s="10"/>
      <c r="G67" s="25"/>
    </row>
    <row r="68" spans="1:10" x14ac:dyDescent="0.2">
      <c r="A68" s="5"/>
      <c r="B68" s="5"/>
      <c r="C68" s="11"/>
      <c r="D68" s="12"/>
      <c r="E68" s="13"/>
      <c r="F68" s="10"/>
      <c r="G68" s="25"/>
    </row>
    <row r="69" spans="1:10" x14ac:dyDescent="0.2">
      <c r="A69" s="5" t="s">
        <v>74</v>
      </c>
      <c r="B69" s="5"/>
      <c r="C69" s="11" t="s">
        <v>99</v>
      </c>
      <c r="D69" s="12"/>
      <c r="E69" s="13"/>
      <c r="F69" s="10"/>
      <c r="G69" s="25"/>
    </row>
    <row r="70" spans="1:10" x14ac:dyDescent="0.2">
      <c r="A70" s="5"/>
      <c r="B70" s="5"/>
      <c r="C70" s="11"/>
      <c r="D70" s="12"/>
      <c r="E70" s="13"/>
      <c r="F70" s="10"/>
      <c r="G70" s="25"/>
    </row>
    <row r="71" spans="1:10" ht="22.8" x14ac:dyDescent="0.2">
      <c r="A71" s="5" t="s">
        <v>74</v>
      </c>
      <c r="B71" s="5"/>
      <c r="C71" s="11" t="s">
        <v>2</v>
      </c>
      <c r="D71" s="12"/>
      <c r="E71" s="13"/>
      <c r="F71" s="10"/>
      <c r="G71" s="25"/>
    </row>
    <row r="72" spans="1:10" x14ac:dyDescent="0.2">
      <c r="A72" s="5"/>
      <c r="B72" s="5"/>
      <c r="C72" s="11"/>
      <c r="D72" s="12"/>
      <c r="E72" s="13"/>
      <c r="F72" s="10"/>
      <c r="G72" s="25"/>
    </row>
    <row r="73" spans="1:10" ht="34.200000000000003" x14ac:dyDescent="0.2">
      <c r="A73" s="5" t="s">
        <v>164</v>
      </c>
      <c r="B73" s="5"/>
      <c r="C73" s="11" t="s">
        <v>159</v>
      </c>
      <c r="D73" s="12" t="s">
        <v>240</v>
      </c>
      <c r="E73" s="13">
        <v>12</v>
      </c>
      <c r="F73" s="10"/>
      <c r="G73" s="25"/>
    </row>
    <row r="74" spans="1:10" x14ac:dyDescent="0.2">
      <c r="A74" s="5"/>
      <c r="B74" s="5"/>
      <c r="C74" s="11"/>
      <c r="D74" s="12"/>
      <c r="E74" s="13"/>
      <c r="F74" s="10"/>
      <c r="G74" s="25"/>
    </row>
    <row r="75" spans="1:10" x14ac:dyDescent="0.2">
      <c r="A75" s="5"/>
      <c r="B75" s="5"/>
      <c r="C75" t="s">
        <v>778</v>
      </c>
      <c r="D75" s="12"/>
      <c r="E75" s="13"/>
      <c r="F75" s="10"/>
      <c r="G75" s="25"/>
    </row>
    <row r="76" spans="1:10" x14ac:dyDescent="0.2">
      <c r="A76" s="5"/>
      <c r="B76" s="5"/>
      <c r="D76" s="12"/>
      <c r="E76" s="13"/>
      <c r="F76" s="10"/>
      <c r="G76" s="25"/>
    </row>
    <row r="77" spans="1:10" x14ac:dyDescent="0.2">
      <c r="A77" s="5" t="s">
        <v>780</v>
      </c>
      <c r="B77" s="5"/>
      <c r="C77" t="s">
        <v>779</v>
      </c>
      <c r="D77" s="12" t="s">
        <v>182</v>
      </c>
      <c r="E77" s="13">
        <v>1</v>
      </c>
      <c r="F77" s="13">
        <v>50000</v>
      </c>
      <c r="G77" s="25"/>
    </row>
    <row r="78" spans="1:10" x14ac:dyDescent="0.2">
      <c r="A78" s="5"/>
      <c r="B78" s="5"/>
      <c r="C78" s="5"/>
      <c r="D78" s="5"/>
      <c r="E78" s="5"/>
      <c r="F78" s="11"/>
      <c r="G78" s="12"/>
      <c r="H78" s="13"/>
      <c r="I78" s="10"/>
      <c r="J78" s="25"/>
    </row>
    <row r="79" spans="1:10" x14ac:dyDescent="0.2">
      <c r="A79" s="5"/>
      <c r="B79" s="5"/>
      <c r="C79" t="s">
        <v>781</v>
      </c>
      <c r="D79" s="396" t="s">
        <v>193</v>
      </c>
      <c r="E79" s="13">
        <v>50000</v>
      </c>
      <c r="F79" s="11"/>
      <c r="G79" s="12"/>
      <c r="H79" s="393"/>
      <c r="I79" s="394"/>
      <c r="J79" s="395"/>
    </row>
    <row r="80" spans="1:10" x14ac:dyDescent="0.2">
      <c r="A80" s="5"/>
      <c r="B80" s="5"/>
      <c r="C80" s="5"/>
      <c r="D80" s="5"/>
      <c r="E80" s="5"/>
      <c r="F80" s="11"/>
      <c r="G80" s="12"/>
      <c r="H80" s="393"/>
      <c r="I80" s="394"/>
      <c r="J80" s="395"/>
    </row>
    <row r="81" spans="1:7" x14ac:dyDescent="0.2">
      <c r="A81" s="5" t="s">
        <v>187</v>
      </c>
      <c r="B81" s="5"/>
      <c r="C81" s="11" t="s">
        <v>201</v>
      </c>
      <c r="D81" s="12" t="s">
        <v>240</v>
      </c>
      <c r="E81" s="13">
        <v>12</v>
      </c>
      <c r="F81" s="10"/>
      <c r="G81" s="25"/>
    </row>
    <row r="82" spans="1:7" x14ac:dyDescent="0.2">
      <c r="A82" s="5"/>
      <c r="B82" s="5"/>
      <c r="C82" s="11"/>
      <c r="D82" s="12"/>
      <c r="E82" s="13"/>
      <c r="F82" s="10"/>
      <c r="G82" s="25"/>
    </row>
    <row r="83" spans="1:7" ht="22.8" x14ac:dyDescent="0.2">
      <c r="A83" s="5" t="s">
        <v>74</v>
      </c>
      <c r="B83" s="5"/>
      <c r="C83" s="11" t="s">
        <v>80</v>
      </c>
      <c r="D83" s="12"/>
      <c r="E83" s="13"/>
      <c r="F83" s="10"/>
      <c r="G83" s="25"/>
    </row>
    <row r="84" spans="1:7" x14ac:dyDescent="0.2">
      <c r="A84" s="5"/>
      <c r="B84" s="5"/>
      <c r="C84" s="11"/>
      <c r="D84" s="12"/>
      <c r="E84" s="13"/>
      <c r="F84" s="10"/>
      <c r="G84" s="25"/>
    </row>
    <row r="85" spans="1:7" x14ac:dyDescent="0.2">
      <c r="A85" s="5" t="s">
        <v>8</v>
      </c>
      <c r="B85" s="5"/>
      <c r="C85" s="11" t="s">
        <v>76</v>
      </c>
      <c r="D85" s="12" t="s">
        <v>240</v>
      </c>
      <c r="E85" s="13">
        <v>12</v>
      </c>
      <c r="F85" s="10"/>
      <c r="G85" s="25"/>
    </row>
    <row r="86" spans="1:7" x14ac:dyDescent="0.2">
      <c r="A86" s="5"/>
      <c r="B86" s="5"/>
      <c r="C86" s="11"/>
      <c r="D86" s="12"/>
      <c r="E86" s="13"/>
      <c r="F86" s="10"/>
      <c r="G86" s="25"/>
    </row>
    <row r="87" spans="1:7" x14ac:dyDescent="0.2">
      <c r="A87" s="5" t="s">
        <v>29</v>
      </c>
      <c r="B87" s="5"/>
      <c r="C87" s="11" t="s">
        <v>21</v>
      </c>
      <c r="D87" s="12" t="s">
        <v>240</v>
      </c>
      <c r="E87" s="13">
        <v>12</v>
      </c>
      <c r="F87" s="10"/>
      <c r="G87" s="25"/>
    </row>
    <row r="88" spans="1:7" x14ac:dyDescent="0.2">
      <c r="A88" s="5"/>
      <c r="B88" s="5"/>
      <c r="C88" s="11"/>
      <c r="D88" s="12"/>
      <c r="E88" s="13"/>
      <c r="F88" s="10"/>
      <c r="G88" s="25"/>
    </row>
    <row r="89" spans="1:7" x14ac:dyDescent="0.2">
      <c r="A89" s="5" t="s">
        <v>50</v>
      </c>
      <c r="B89" s="5"/>
      <c r="C89" s="11" t="s">
        <v>176</v>
      </c>
      <c r="D89" s="12" t="s">
        <v>240</v>
      </c>
      <c r="E89" s="13">
        <v>12</v>
      </c>
      <c r="F89" s="10"/>
      <c r="G89" s="25"/>
    </row>
    <row r="90" spans="1:7" x14ac:dyDescent="0.2">
      <c r="A90" s="5"/>
      <c r="B90" s="5"/>
      <c r="C90" s="11"/>
      <c r="D90" s="12"/>
      <c r="E90" s="13"/>
      <c r="F90" s="10"/>
      <c r="G90" s="25"/>
    </row>
    <row r="91" spans="1:7" x14ac:dyDescent="0.2">
      <c r="A91" s="5" t="s">
        <v>70</v>
      </c>
      <c r="B91" s="5"/>
      <c r="C91" s="11" t="s">
        <v>9</v>
      </c>
      <c r="D91" s="12" t="s">
        <v>240</v>
      </c>
      <c r="E91" s="13">
        <v>12</v>
      </c>
      <c r="F91" s="10"/>
      <c r="G91" s="25"/>
    </row>
    <row r="92" spans="1:7" x14ac:dyDescent="0.2">
      <c r="A92" s="5"/>
      <c r="B92" s="5"/>
      <c r="C92" s="11"/>
      <c r="D92" s="12"/>
      <c r="E92" s="13"/>
      <c r="F92" s="10"/>
      <c r="G92" s="25"/>
    </row>
    <row r="93" spans="1:7" x14ac:dyDescent="0.2">
      <c r="A93" s="5" t="s">
        <v>148</v>
      </c>
      <c r="B93" s="5"/>
      <c r="C93" s="11" t="s">
        <v>68</v>
      </c>
      <c r="D93" s="12" t="s">
        <v>240</v>
      </c>
      <c r="E93" s="13">
        <v>12</v>
      </c>
      <c r="F93" s="10"/>
      <c r="G93" s="25"/>
    </row>
    <row r="94" spans="1:7" x14ac:dyDescent="0.2">
      <c r="A94" s="5"/>
      <c r="B94" s="5"/>
      <c r="C94" s="11"/>
      <c r="D94" s="12"/>
      <c r="E94" s="13"/>
      <c r="F94" s="10"/>
      <c r="G94" s="25"/>
    </row>
    <row r="95" spans="1:7" x14ac:dyDescent="0.2">
      <c r="A95" s="5" t="s">
        <v>168</v>
      </c>
      <c r="B95" s="5"/>
      <c r="C95" s="11" t="s">
        <v>42</v>
      </c>
      <c r="D95" s="12" t="s">
        <v>240</v>
      </c>
      <c r="E95" s="13">
        <v>12</v>
      </c>
      <c r="F95" s="10"/>
      <c r="G95" s="25"/>
    </row>
    <row r="96" spans="1:7" x14ac:dyDescent="0.2">
      <c r="A96" s="5"/>
      <c r="B96" s="5"/>
      <c r="C96" s="11"/>
      <c r="D96" s="12"/>
      <c r="E96" s="13"/>
      <c r="F96" s="10"/>
      <c r="G96" s="25"/>
    </row>
    <row r="97" spans="1:7" x14ac:dyDescent="0.2">
      <c r="A97" s="5" t="s">
        <v>71</v>
      </c>
      <c r="B97" s="5"/>
      <c r="C97" s="11" t="s">
        <v>172</v>
      </c>
      <c r="D97" s="12" t="s">
        <v>240</v>
      </c>
      <c r="E97" s="13">
        <v>12</v>
      </c>
      <c r="F97" s="10"/>
      <c r="G97" s="25"/>
    </row>
    <row r="98" spans="1:7" x14ac:dyDescent="0.2">
      <c r="A98" s="5"/>
      <c r="B98" s="5"/>
      <c r="C98" s="11"/>
      <c r="D98" s="12"/>
      <c r="E98" s="13"/>
      <c r="F98" s="10"/>
      <c r="G98" s="25"/>
    </row>
    <row r="99" spans="1:7" x14ac:dyDescent="0.2">
      <c r="A99" s="5" t="s">
        <v>149</v>
      </c>
      <c r="B99" s="5"/>
      <c r="C99" s="11" t="s">
        <v>94</v>
      </c>
      <c r="D99" s="12" t="s">
        <v>240</v>
      </c>
      <c r="E99" s="13">
        <v>12</v>
      </c>
      <c r="F99" s="10"/>
      <c r="G99" s="25"/>
    </row>
    <row r="100" spans="1:7" x14ac:dyDescent="0.2">
      <c r="A100" s="5"/>
      <c r="B100" s="5"/>
      <c r="C100" s="11"/>
      <c r="D100" s="12"/>
      <c r="E100" s="13"/>
      <c r="F100" s="10"/>
      <c r="G100" s="25"/>
    </row>
    <row r="101" spans="1:7" x14ac:dyDescent="0.2">
      <c r="A101" s="5" t="s">
        <v>170</v>
      </c>
      <c r="B101" s="5"/>
      <c r="C101" s="11" t="s">
        <v>200</v>
      </c>
      <c r="D101" s="12" t="s">
        <v>240</v>
      </c>
      <c r="E101" s="13">
        <v>12</v>
      </c>
      <c r="F101" s="10"/>
      <c r="G101" s="25"/>
    </row>
    <row r="102" spans="1:7" x14ac:dyDescent="0.2">
      <c r="A102" s="5"/>
      <c r="B102" s="5"/>
      <c r="C102" s="11"/>
      <c r="D102" s="12"/>
      <c r="E102" s="13"/>
      <c r="F102" s="10"/>
      <c r="G102" s="25"/>
    </row>
    <row r="103" spans="1:7" x14ac:dyDescent="0.2">
      <c r="A103" s="5" t="s">
        <v>189</v>
      </c>
      <c r="B103" s="5"/>
      <c r="C103" s="11" t="s">
        <v>59</v>
      </c>
      <c r="D103" s="12" t="s">
        <v>240</v>
      </c>
      <c r="E103" s="13">
        <v>12</v>
      </c>
      <c r="F103" s="10"/>
      <c r="G103" s="25"/>
    </row>
    <row r="104" spans="1:7" x14ac:dyDescent="0.2">
      <c r="A104" s="5"/>
      <c r="B104" s="5"/>
      <c r="C104" s="11"/>
      <c r="D104" s="12"/>
      <c r="E104" s="13"/>
      <c r="F104" s="10"/>
      <c r="G104" s="25"/>
    </row>
    <row r="105" spans="1:7" x14ac:dyDescent="0.2">
      <c r="A105" s="5" t="s">
        <v>208</v>
      </c>
      <c r="B105" s="5"/>
      <c r="C105" s="11" t="s">
        <v>13</v>
      </c>
      <c r="D105" s="12" t="s">
        <v>240</v>
      </c>
      <c r="E105" s="13">
        <v>12</v>
      </c>
      <c r="F105" s="10"/>
      <c r="G105" s="25"/>
    </row>
    <row r="106" spans="1:7" x14ac:dyDescent="0.2">
      <c r="A106" s="5"/>
      <c r="B106" s="5"/>
      <c r="C106" s="11"/>
      <c r="D106" s="12"/>
      <c r="E106" s="13"/>
      <c r="F106" s="10"/>
      <c r="G106" s="25"/>
    </row>
    <row r="107" spans="1:7" x14ac:dyDescent="0.2">
      <c r="A107" s="5" t="s">
        <v>31</v>
      </c>
      <c r="B107" s="5"/>
      <c r="C107" s="11" t="s">
        <v>185</v>
      </c>
      <c r="D107" s="12" t="s">
        <v>240</v>
      </c>
      <c r="E107" s="13">
        <v>12</v>
      </c>
      <c r="F107" s="10"/>
      <c r="G107" s="25"/>
    </row>
    <row r="108" spans="1:7" x14ac:dyDescent="0.2">
      <c r="A108" s="5"/>
      <c r="B108" s="5"/>
      <c r="C108" s="11"/>
      <c r="D108" s="12"/>
      <c r="E108" s="13"/>
      <c r="F108" s="10"/>
      <c r="G108" s="25"/>
    </row>
    <row r="109" spans="1:7" ht="12" x14ac:dyDescent="0.2">
      <c r="A109" s="5" t="s">
        <v>52</v>
      </c>
      <c r="B109" s="5"/>
      <c r="C109" s="7" t="s">
        <v>196</v>
      </c>
      <c r="D109" s="12"/>
      <c r="E109" s="13"/>
      <c r="F109" s="10"/>
      <c r="G109" s="25"/>
    </row>
    <row r="110" spans="1:7" x14ac:dyDescent="0.2">
      <c r="A110" s="5"/>
      <c r="B110" s="5"/>
      <c r="C110" s="11"/>
      <c r="D110" s="12"/>
      <c r="E110" s="13"/>
      <c r="F110" s="10"/>
      <c r="G110" s="25"/>
    </row>
    <row r="111" spans="1:7" ht="57" x14ac:dyDescent="0.2">
      <c r="A111" s="5" t="s">
        <v>72</v>
      </c>
      <c r="B111" s="5"/>
      <c r="C111" s="11" t="s">
        <v>219</v>
      </c>
      <c r="D111" s="12" t="s">
        <v>240</v>
      </c>
      <c r="E111" s="13">
        <v>12</v>
      </c>
      <c r="F111" s="10"/>
      <c r="G111" s="25"/>
    </row>
    <row r="112" spans="1:7" x14ac:dyDescent="0.2">
      <c r="A112" s="5"/>
      <c r="B112" s="5"/>
      <c r="C112" s="11"/>
      <c r="D112" s="12"/>
      <c r="E112" s="13"/>
      <c r="F112" s="10"/>
      <c r="G112" s="25"/>
    </row>
    <row r="113" spans="1:7" ht="12" x14ac:dyDescent="0.2">
      <c r="A113" s="5" t="s">
        <v>77</v>
      </c>
      <c r="B113" s="5"/>
      <c r="C113" s="7" t="s">
        <v>4</v>
      </c>
      <c r="D113" s="12"/>
      <c r="E113" s="13"/>
      <c r="F113" s="10"/>
      <c r="G113" s="25"/>
    </row>
    <row r="114" spans="1:7" ht="12" x14ac:dyDescent="0.2">
      <c r="A114" s="5" t="s">
        <v>74</v>
      </c>
      <c r="B114" s="5"/>
      <c r="C114" s="7" t="s">
        <v>130</v>
      </c>
      <c r="D114" s="12"/>
      <c r="E114" s="13"/>
      <c r="F114" s="10"/>
      <c r="G114" s="25"/>
    </row>
    <row r="115" spans="1:7" x14ac:dyDescent="0.2">
      <c r="A115" s="5" t="s">
        <v>19</v>
      </c>
      <c r="B115" s="5"/>
      <c r="C115" s="11" t="s">
        <v>210</v>
      </c>
      <c r="D115" s="12" t="s">
        <v>109</v>
      </c>
      <c r="E115" s="13">
        <v>1</v>
      </c>
      <c r="F115" s="10"/>
      <c r="G115" s="25"/>
    </row>
    <row r="116" spans="1:7" x14ac:dyDescent="0.2">
      <c r="A116" s="5" t="s">
        <v>92</v>
      </c>
      <c r="B116" s="5"/>
      <c r="C116" s="11" t="s">
        <v>771</v>
      </c>
      <c r="D116" s="12" t="s">
        <v>193</v>
      </c>
      <c r="E116" s="13"/>
      <c r="F116" s="14"/>
      <c r="G116" s="25"/>
    </row>
    <row r="117" spans="1:7" x14ac:dyDescent="0.2">
      <c r="A117" s="5" t="s">
        <v>113</v>
      </c>
      <c r="B117" s="5"/>
      <c r="C117" s="11" t="s">
        <v>132</v>
      </c>
      <c r="D117" s="12" t="s">
        <v>109</v>
      </c>
      <c r="E117" s="13">
        <v>1</v>
      </c>
      <c r="F117" s="10"/>
      <c r="G117" s="25"/>
    </row>
    <row r="118" spans="1:7" x14ac:dyDescent="0.2">
      <c r="A118" s="5" t="s">
        <v>134</v>
      </c>
      <c r="B118" s="5"/>
      <c r="C118" s="11" t="s">
        <v>770</v>
      </c>
      <c r="D118" s="12" t="s">
        <v>193</v>
      </c>
      <c r="E118" s="13"/>
      <c r="F118" s="14"/>
      <c r="G118" s="25"/>
    </row>
    <row r="119" spans="1:7" x14ac:dyDescent="0.2">
      <c r="A119" s="5" t="s">
        <v>155</v>
      </c>
      <c r="B119" s="5"/>
      <c r="C119" s="11" t="s">
        <v>59</v>
      </c>
      <c r="D119" s="12" t="s">
        <v>109</v>
      </c>
      <c r="E119" s="13">
        <v>1</v>
      </c>
      <c r="F119" s="10"/>
      <c r="G119" s="25"/>
    </row>
    <row r="120" spans="1:7" x14ac:dyDescent="0.2">
      <c r="A120" s="5" t="s">
        <v>221</v>
      </c>
      <c r="B120" s="5"/>
      <c r="C120" s="11" t="s">
        <v>772</v>
      </c>
      <c r="D120" s="12" t="s">
        <v>193</v>
      </c>
      <c r="E120" s="13"/>
      <c r="F120" s="14"/>
      <c r="G120" s="25"/>
    </row>
    <row r="121" spans="1:7" x14ac:dyDescent="0.2">
      <c r="A121" s="5"/>
      <c r="B121" s="5"/>
      <c r="C121" s="11"/>
      <c r="D121" s="12"/>
      <c r="E121" s="13"/>
      <c r="F121" s="14"/>
      <c r="G121" s="25"/>
    </row>
    <row r="122" spans="1:7" ht="12" x14ac:dyDescent="0.2">
      <c r="A122" s="5" t="s">
        <v>102</v>
      </c>
      <c r="B122" s="5"/>
      <c r="C122" s="7" t="s">
        <v>183</v>
      </c>
      <c r="D122" s="12"/>
      <c r="E122" s="13"/>
      <c r="F122" s="10"/>
      <c r="G122" s="25"/>
    </row>
    <row r="123" spans="1:7" ht="12" x14ac:dyDescent="0.2">
      <c r="A123" s="5" t="s">
        <v>74</v>
      </c>
      <c r="B123" s="5"/>
      <c r="C123" s="7" t="s">
        <v>28</v>
      </c>
      <c r="D123" s="12"/>
      <c r="E123" s="13"/>
      <c r="F123" s="10"/>
      <c r="G123" s="25"/>
    </row>
    <row r="124" spans="1:7" ht="45.6" x14ac:dyDescent="0.2">
      <c r="A124" s="5" t="s">
        <v>192</v>
      </c>
      <c r="B124" s="5"/>
      <c r="C124" s="11" t="s">
        <v>126</v>
      </c>
      <c r="D124" s="12" t="s">
        <v>178</v>
      </c>
      <c r="E124" s="13">
        <v>25</v>
      </c>
      <c r="F124" s="10"/>
      <c r="G124" s="25"/>
    </row>
    <row r="125" spans="1:7" x14ac:dyDescent="0.2">
      <c r="A125" s="5"/>
      <c r="B125" s="5"/>
      <c r="C125" s="11"/>
      <c r="D125" s="12"/>
      <c r="E125" s="13"/>
      <c r="F125" s="10"/>
      <c r="G125" s="25"/>
    </row>
    <row r="126" spans="1:7" ht="12" x14ac:dyDescent="0.2">
      <c r="A126" s="5" t="s">
        <v>74</v>
      </c>
      <c r="B126" s="5"/>
      <c r="C126" s="7" t="s">
        <v>33</v>
      </c>
      <c r="D126" s="12"/>
      <c r="E126" s="13"/>
      <c r="F126" s="10"/>
      <c r="G126" s="25"/>
    </row>
    <row r="127" spans="1:7" ht="34.200000000000003" x14ac:dyDescent="0.2">
      <c r="A127" s="5" t="s">
        <v>174</v>
      </c>
      <c r="B127" s="5"/>
      <c r="C127" s="11" t="s">
        <v>224</v>
      </c>
      <c r="D127" s="12" t="s">
        <v>178</v>
      </c>
      <c r="E127" s="13">
        <v>80</v>
      </c>
      <c r="F127" s="10"/>
      <c r="G127" s="25"/>
    </row>
    <row r="128" spans="1:7" x14ac:dyDescent="0.2">
      <c r="A128" s="5"/>
      <c r="B128" s="5"/>
      <c r="C128" s="11"/>
      <c r="D128" s="12"/>
      <c r="E128" s="13"/>
      <c r="F128" s="10"/>
      <c r="G128" s="25"/>
    </row>
    <row r="129" spans="1:7" ht="12" x14ac:dyDescent="0.2">
      <c r="A129" s="5" t="s">
        <v>74</v>
      </c>
      <c r="B129" s="5"/>
      <c r="C129" s="7" t="s">
        <v>232</v>
      </c>
      <c r="D129" s="12"/>
      <c r="E129" s="13"/>
      <c r="F129" s="10"/>
      <c r="G129" s="25"/>
    </row>
    <row r="130" spans="1:7" x14ac:dyDescent="0.2">
      <c r="A130" s="5" t="s">
        <v>195</v>
      </c>
      <c r="B130" s="5"/>
      <c r="C130" s="11" t="s">
        <v>766</v>
      </c>
      <c r="D130" s="12" t="s">
        <v>182</v>
      </c>
      <c r="E130" s="13">
        <v>1</v>
      </c>
      <c r="F130" s="10">
        <v>120000</v>
      </c>
      <c r="G130" s="25"/>
    </row>
    <row r="131" spans="1:7" x14ac:dyDescent="0.2">
      <c r="A131" s="5" t="s">
        <v>231</v>
      </c>
      <c r="B131" s="5"/>
      <c r="C131" s="11" t="s">
        <v>62</v>
      </c>
      <c r="D131" s="12" t="s">
        <v>193</v>
      </c>
      <c r="E131" s="10">
        <v>120000</v>
      </c>
      <c r="F131" s="14"/>
      <c r="G131" s="25"/>
    </row>
    <row r="132" spans="1:7" x14ac:dyDescent="0.2">
      <c r="A132" s="5"/>
      <c r="B132" s="5"/>
      <c r="C132" s="11"/>
      <c r="D132" s="12"/>
      <c r="E132" s="13"/>
      <c r="F132" s="14"/>
      <c r="G132" s="25"/>
    </row>
    <row r="133" spans="1:7" ht="18" customHeight="1" x14ac:dyDescent="0.2">
      <c r="A133" s="21"/>
      <c r="B133" s="21"/>
      <c r="C133" s="382" t="s">
        <v>241</v>
      </c>
      <c r="D133" s="383"/>
      <c r="E133" s="383"/>
      <c r="F133" s="384"/>
      <c r="G133" s="28"/>
    </row>
    <row r="134" spans="1:7" ht="18" customHeight="1" x14ac:dyDescent="0.2">
      <c r="A134" s="17"/>
      <c r="B134" s="17"/>
      <c r="C134" s="385" t="s">
        <v>242</v>
      </c>
      <c r="D134" s="386"/>
      <c r="E134" s="386"/>
      <c r="F134" s="387"/>
      <c r="G134" s="26"/>
    </row>
    <row r="135" spans="1:7" ht="12" x14ac:dyDescent="0.2">
      <c r="A135" s="5"/>
      <c r="B135" s="5"/>
      <c r="C135" s="7"/>
      <c r="D135" s="12"/>
      <c r="E135" s="13"/>
      <c r="F135" s="10"/>
      <c r="G135" s="27"/>
    </row>
    <row r="136" spans="1:7" ht="12" x14ac:dyDescent="0.2">
      <c r="A136" s="5" t="s">
        <v>74</v>
      </c>
      <c r="B136" s="5"/>
      <c r="C136" s="7" t="s">
        <v>105</v>
      </c>
      <c r="D136" s="12"/>
      <c r="E136" s="13"/>
      <c r="F136" s="10"/>
      <c r="G136" s="25"/>
    </row>
    <row r="137" spans="1:7" ht="12" x14ac:dyDescent="0.2">
      <c r="A137" s="5"/>
      <c r="B137" s="5"/>
      <c r="C137" s="7"/>
      <c r="D137" s="12"/>
      <c r="E137" s="13"/>
      <c r="F137" s="10"/>
      <c r="G137" s="25"/>
    </row>
    <row r="138" spans="1:7" ht="34.200000000000003" x14ac:dyDescent="0.2">
      <c r="A138" s="5" t="s">
        <v>214</v>
      </c>
      <c r="B138" s="5"/>
      <c r="C138" s="11" t="s">
        <v>777</v>
      </c>
      <c r="D138" s="12" t="s">
        <v>182</v>
      </c>
      <c r="E138" s="13">
        <v>1</v>
      </c>
      <c r="F138" s="10">
        <v>170000</v>
      </c>
      <c r="G138" s="25"/>
    </row>
    <row r="139" spans="1:7" x14ac:dyDescent="0.2">
      <c r="A139" s="5"/>
      <c r="B139" s="5"/>
      <c r="C139" s="11"/>
      <c r="D139" s="12"/>
      <c r="E139" s="13"/>
      <c r="F139" s="10"/>
      <c r="G139" s="25"/>
    </row>
    <row r="140" spans="1:7" ht="22.8" x14ac:dyDescent="0.2">
      <c r="A140" s="5" t="s">
        <v>117</v>
      </c>
      <c r="B140" s="5"/>
      <c r="C140" s="11" t="s">
        <v>40</v>
      </c>
      <c r="D140" s="12" t="s">
        <v>193</v>
      </c>
      <c r="E140" s="10">
        <v>170000</v>
      </c>
      <c r="F140" s="14"/>
      <c r="G140" s="25"/>
    </row>
    <row r="141" spans="1:7" x14ac:dyDescent="0.2">
      <c r="A141" s="5"/>
      <c r="B141" s="5"/>
      <c r="C141" s="11"/>
      <c r="D141" s="12"/>
      <c r="E141" s="13"/>
      <c r="F141" s="14"/>
      <c r="G141" s="25"/>
    </row>
    <row r="142" spans="1:7" ht="12" x14ac:dyDescent="0.2">
      <c r="A142" s="5" t="s">
        <v>74</v>
      </c>
      <c r="B142" s="5"/>
      <c r="C142" s="7" t="s">
        <v>624</v>
      </c>
      <c r="D142" s="12"/>
      <c r="E142" s="13"/>
      <c r="F142" s="10"/>
      <c r="G142" s="25"/>
    </row>
    <row r="143" spans="1:7" ht="12" x14ac:dyDescent="0.2">
      <c r="A143" s="5"/>
      <c r="B143" s="5"/>
      <c r="C143" s="7"/>
      <c r="D143" s="12"/>
      <c r="E143" s="13"/>
      <c r="F143" s="10"/>
      <c r="G143" s="25"/>
    </row>
    <row r="144" spans="1:7" ht="22.8" x14ac:dyDescent="0.2">
      <c r="A144" s="5" t="s">
        <v>228</v>
      </c>
      <c r="B144" s="5"/>
      <c r="C144" s="11" t="s">
        <v>625</v>
      </c>
      <c r="D144" s="12" t="s">
        <v>182</v>
      </c>
      <c r="E144" s="13">
        <v>1</v>
      </c>
      <c r="F144" s="10">
        <v>150000</v>
      </c>
      <c r="G144" s="25"/>
    </row>
    <row r="145" spans="1:7" x14ac:dyDescent="0.2">
      <c r="A145" s="5"/>
      <c r="B145" s="5"/>
      <c r="C145" s="11"/>
      <c r="D145" s="12"/>
      <c r="E145" s="13"/>
      <c r="F145" s="10"/>
      <c r="G145" s="25"/>
    </row>
    <row r="146" spans="1:7" ht="22.8" x14ac:dyDescent="0.2">
      <c r="A146" s="5" t="s">
        <v>44</v>
      </c>
      <c r="B146" s="5"/>
      <c r="C146" s="11" t="s">
        <v>40</v>
      </c>
      <c r="D146" s="12" t="s">
        <v>193</v>
      </c>
      <c r="E146" s="10">
        <v>150000</v>
      </c>
      <c r="F146" s="14"/>
      <c r="G146" s="25"/>
    </row>
    <row r="147" spans="1:7" x14ac:dyDescent="0.2">
      <c r="A147" s="5"/>
      <c r="B147" s="5"/>
      <c r="C147" s="11"/>
      <c r="D147" s="12"/>
      <c r="E147" s="13"/>
      <c r="F147" s="14"/>
      <c r="G147" s="25"/>
    </row>
    <row r="148" spans="1:7" ht="12" x14ac:dyDescent="0.2">
      <c r="A148" s="5" t="s">
        <v>74</v>
      </c>
      <c r="B148" s="5"/>
      <c r="C148" s="7" t="s">
        <v>129</v>
      </c>
      <c r="D148" s="12"/>
      <c r="E148" s="13"/>
      <c r="F148" s="10"/>
      <c r="G148" s="25"/>
    </row>
    <row r="149" spans="1:7" ht="12" x14ac:dyDescent="0.2">
      <c r="A149" s="5"/>
      <c r="B149" s="5"/>
      <c r="C149" s="7"/>
      <c r="D149" s="12"/>
      <c r="E149" s="13"/>
      <c r="F149" s="10"/>
      <c r="G149" s="25"/>
    </row>
    <row r="150" spans="1:7" ht="34.200000000000003" x14ac:dyDescent="0.2">
      <c r="A150" s="5" t="s">
        <v>60</v>
      </c>
      <c r="B150" s="5"/>
      <c r="C150" s="11" t="s">
        <v>114</v>
      </c>
      <c r="D150" s="12" t="s">
        <v>182</v>
      </c>
      <c r="E150" s="13">
        <v>1</v>
      </c>
      <c r="F150" s="10">
        <v>480000</v>
      </c>
      <c r="G150" s="25"/>
    </row>
    <row r="151" spans="1:7" x14ac:dyDescent="0.2">
      <c r="A151" s="5"/>
      <c r="B151" s="5"/>
      <c r="C151" s="11"/>
      <c r="D151" s="12"/>
      <c r="E151" s="13"/>
      <c r="F151" s="10"/>
      <c r="G151" s="25"/>
    </row>
    <row r="152" spans="1:7" ht="22.8" x14ac:dyDescent="0.2">
      <c r="A152" s="5" t="s">
        <v>165</v>
      </c>
      <c r="B152" s="5"/>
      <c r="C152" s="11" t="s">
        <v>40</v>
      </c>
      <c r="D152" s="12" t="s">
        <v>193</v>
      </c>
      <c r="E152" s="10">
        <v>480000</v>
      </c>
      <c r="F152" s="14"/>
      <c r="G152" s="25"/>
    </row>
    <row r="153" spans="1:7" x14ac:dyDescent="0.2">
      <c r="A153" s="5"/>
      <c r="B153" s="5"/>
      <c r="C153" s="11"/>
      <c r="D153" s="12"/>
      <c r="E153" s="25"/>
      <c r="F153" s="14"/>
      <c r="G153" s="25"/>
    </row>
    <row r="154" spans="1:7" ht="12" x14ac:dyDescent="0.25">
      <c r="A154" s="5" t="s">
        <v>74</v>
      </c>
      <c r="B154" s="5"/>
      <c r="C154" s="2" t="s">
        <v>768</v>
      </c>
      <c r="D154" s="12"/>
      <c r="E154" s="13"/>
      <c r="F154" s="10"/>
      <c r="G154" s="25"/>
    </row>
    <row r="155" spans="1:7" ht="12" x14ac:dyDescent="0.2">
      <c r="A155" s="5"/>
      <c r="B155" s="5"/>
      <c r="C155" s="7"/>
      <c r="D155" s="12"/>
      <c r="E155" s="13"/>
      <c r="F155" s="10"/>
      <c r="G155" s="25"/>
    </row>
    <row r="156" spans="1:7" ht="22.8" x14ac:dyDescent="0.2">
      <c r="A156" s="5" t="s">
        <v>767</v>
      </c>
      <c r="B156" s="5"/>
      <c r="C156" s="368" t="s">
        <v>769</v>
      </c>
      <c r="D156" s="12" t="s">
        <v>240</v>
      </c>
      <c r="E156" s="369">
        <v>12</v>
      </c>
      <c r="F156" s="369"/>
      <c r="G156" s="25"/>
    </row>
    <row r="157" spans="1:7" x14ac:dyDescent="0.2">
      <c r="A157" s="5"/>
      <c r="B157" s="5"/>
      <c r="C157" s="11"/>
      <c r="D157" s="12"/>
      <c r="E157" s="25"/>
      <c r="F157" s="14"/>
      <c r="G157" s="25"/>
    </row>
    <row r="158" spans="1:7" ht="12" x14ac:dyDescent="0.2">
      <c r="A158" s="5" t="s">
        <v>774</v>
      </c>
      <c r="B158" s="5"/>
      <c r="C158" s="7" t="s">
        <v>773</v>
      </c>
      <c r="D158" s="12" t="s">
        <v>632</v>
      </c>
      <c r="E158" s="370">
        <v>1</v>
      </c>
      <c r="F158" s="369">
        <v>200000</v>
      </c>
      <c r="G158" s="25"/>
    </row>
    <row r="159" spans="1:7" x14ac:dyDescent="0.2">
      <c r="A159" s="5"/>
      <c r="B159" s="5"/>
      <c r="C159" s="11"/>
      <c r="D159" s="12"/>
      <c r="E159" s="25"/>
      <c r="F159" s="14"/>
      <c r="G159" s="25"/>
    </row>
    <row r="160" spans="1:7" ht="22.8" x14ac:dyDescent="0.2">
      <c r="A160" s="5" t="s">
        <v>775</v>
      </c>
      <c r="B160" s="5"/>
      <c r="C160" s="11" t="s">
        <v>40</v>
      </c>
      <c r="D160" s="12" t="s">
        <v>193</v>
      </c>
      <c r="E160" s="369">
        <v>200000</v>
      </c>
      <c r="F160" s="14"/>
      <c r="G160" s="25"/>
    </row>
    <row r="161" spans="1:7" x14ac:dyDescent="0.2">
      <c r="A161" s="5"/>
      <c r="B161" s="5"/>
      <c r="C161" s="11"/>
      <c r="D161" s="12"/>
      <c r="E161" s="25"/>
      <c r="F161" s="14"/>
      <c r="G161" s="25"/>
    </row>
    <row r="162" spans="1:7" x14ac:dyDescent="0.2">
      <c r="A162" s="5"/>
      <c r="B162" s="5"/>
      <c r="C162" s="11"/>
      <c r="D162" s="12"/>
      <c r="E162" s="25"/>
      <c r="F162" s="14"/>
      <c r="G162" s="25"/>
    </row>
    <row r="163" spans="1:7" x14ac:dyDescent="0.2">
      <c r="A163" s="5"/>
      <c r="B163" s="5"/>
      <c r="C163" s="11"/>
      <c r="D163" s="12"/>
      <c r="E163" s="25"/>
      <c r="F163" s="14"/>
      <c r="G163" s="25"/>
    </row>
    <row r="164" spans="1:7" x14ac:dyDescent="0.2">
      <c r="A164" s="5"/>
      <c r="B164" s="5"/>
      <c r="C164" s="11"/>
      <c r="D164" s="12"/>
      <c r="E164" s="25"/>
      <c r="F164" s="14"/>
      <c r="G164" s="25"/>
    </row>
    <row r="165" spans="1:7" x14ac:dyDescent="0.2">
      <c r="A165" s="5"/>
      <c r="B165" s="5"/>
      <c r="C165" s="11"/>
      <c r="D165" s="12"/>
      <c r="E165" s="25"/>
      <c r="F165" s="14"/>
      <c r="G165" s="25"/>
    </row>
    <row r="166" spans="1:7" x14ac:dyDescent="0.2">
      <c r="A166" s="5"/>
      <c r="B166" s="5"/>
      <c r="C166" s="11"/>
      <c r="D166" s="12"/>
      <c r="E166" s="25"/>
      <c r="F166" s="14"/>
      <c r="G166" s="25"/>
    </row>
    <row r="167" spans="1:7" x14ac:dyDescent="0.2">
      <c r="A167" s="5"/>
      <c r="B167" s="5"/>
      <c r="C167" s="11"/>
      <c r="D167" s="12"/>
      <c r="E167" s="25"/>
      <c r="F167" s="14"/>
      <c r="G167" s="25"/>
    </row>
    <row r="168" spans="1:7" x14ac:dyDescent="0.2">
      <c r="A168" s="5"/>
      <c r="B168" s="5"/>
      <c r="C168" s="11"/>
      <c r="D168" s="12"/>
      <c r="E168" s="25"/>
      <c r="F168" s="14"/>
      <c r="G168" s="25"/>
    </row>
    <row r="169" spans="1:7" x14ac:dyDescent="0.2">
      <c r="A169" s="5"/>
      <c r="B169" s="5"/>
      <c r="C169" s="11"/>
      <c r="D169" s="12"/>
      <c r="E169" s="25"/>
      <c r="F169" s="14"/>
      <c r="G169" s="25"/>
    </row>
    <row r="170" spans="1:7" x14ac:dyDescent="0.2">
      <c r="A170" s="5"/>
      <c r="B170" s="5"/>
      <c r="C170" s="11"/>
      <c r="D170" s="12"/>
      <c r="E170" s="25"/>
      <c r="F170" s="14"/>
      <c r="G170" s="25"/>
    </row>
    <row r="171" spans="1:7" x14ac:dyDescent="0.2">
      <c r="A171" s="5"/>
      <c r="B171" s="5"/>
      <c r="C171" s="11"/>
      <c r="D171" s="12"/>
      <c r="E171" s="25"/>
      <c r="F171" s="14"/>
      <c r="G171" s="25"/>
    </row>
    <row r="172" spans="1:7" x14ac:dyDescent="0.2">
      <c r="A172" s="5"/>
      <c r="B172" s="5"/>
      <c r="C172" s="11"/>
      <c r="D172" s="12"/>
      <c r="E172" s="25"/>
      <c r="F172" s="14"/>
      <c r="G172" s="25"/>
    </row>
    <row r="173" spans="1:7" x14ac:dyDescent="0.2">
      <c r="A173" s="5"/>
      <c r="B173" s="5"/>
      <c r="C173" s="11"/>
      <c r="D173" s="12"/>
      <c r="E173" s="25"/>
      <c r="F173" s="14"/>
      <c r="G173" s="25"/>
    </row>
    <row r="174" spans="1:7" x14ac:dyDescent="0.2">
      <c r="A174" s="5"/>
      <c r="B174" s="5"/>
      <c r="C174" s="11"/>
      <c r="D174" s="12"/>
      <c r="E174" s="25"/>
      <c r="F174" s="14"/>
      <c r="G174" s="25"/>
    </row>
    <row r="175" spans="1:7" x14ac:dyDescent="0.2">
      <c r="A175" s="5"/>
      <c r="B175" s="5"/>
      <c r="C175" s="11"/>
      <c r="D175" s="12"/>
      <c r="E175" s="25"/>
      <c r="F175" s="14"/>
      <c r="G175" s="25"/>
    </row>
    <row r="176" spans="1:7" x14ac:dyDescent="0.2">
      <c r="A176" s="5"/>
      <c r="B176" s="5"/>
      <c r="C176" s="11"/>
      <c r="D176" s="12"/>
      <c r="E176" s="25"/>
      <c r="F176" s="14"/>
      <c r="G176" s="25"/>
    </row>
    <row r="177" spans="1:7" x14ac:dyDescent="0.2">
      <c r="A177" s="5"/>
      <c r="B177" s="5"/>
      <c r="C177" s="11"/>
      <c r="D177" s="12"/>
      <c r="E177" s="25"/>
      <c r="F177" s="14"/>
      <c r="G177" s="25"/>
    </row>
    <row r="178" spans="1:7" x14ac:dyDescent="0.2">
      <c r="A178" s="5"/>
      <c r="B178" s="5"/>
      <c r="C178" s="11"/>
      <c r="D178" s="12"/>
      <c r="E178" s="25"/>
      <c r="F178" s="14"/>
      <c r="G178" s="25"/>
    </row>
    <row r="179" spans="1:7" x14ac:dyDescent="0.2">
      <c r="A179" s="5"/>
      <c r="B179" s="5"/>
      <c r="C179" s="11"/>
      <c r="D179" s="12"/>
      <c r="E179" s="25"/>
      <c r="F179" s="14"/>
      <c r="G179" s="25"/>
    </row>
    <row r="180" spans="1:7" x14ac:dyDescent="0.2">
      <c r="A180" s="5"/>
      <c r="B180" s="5"/>
      <c r="C180" s="11"/>
      <c r="D180" s="12"/>
      <c r="E180" s="25"/>
      <c r="F180" s="14"/>
      <c r="G180" s="25"/>
    </row>
    <row r="181" spans="1:7" x14ac:dyDescent="0.2">
      <c r="A181" s="5"/>
      <c r="B181" s="5"/>
      <c r="C181" s="11"/>
      <c r="D181" s="12"/>
      <c r="E181" s="25"/>
      <c r="F181" s="14"/>
      <c r="G181" s="25"/>
    </row>
    <row r="182" spans="1:7" x14ac:dyDescent="0.2">
      <c r="A182" s="5"/>
      <c r="B182" s="5"/>
      <c r="C182" s="11"/>
      <c r="D182" s="12"/>
      <c r="E182" s="25"/>
      <c r="F182" s="14"/>
      <c r="G182" s="25"/>
    </row>
    <row r="183" spans="1:7" x14ac:dyDescent="0.2">
      <c r="A183" s="5"/>
      <c r="B183" s="5"/>
      <c r="C183" s="11"/>
      <c r="D183" s="12"/>
      <c r="E183" s="25"/>
      <c r="F183" s="14"/>
      <c r="G183" s="25"/>
    </row>
    <row r="184" spans="1:7" x14ac:dyDescent="0.2">
      <c r="A184" s="5"/>
      <c r="B184" s="5"/>
      <c r="C184" s="11"/>
      <c r="D184" s="12"/>
      <c r="E184" s="25"/>
      <c r="F184" s="14"/>
      <c r="G184" s="25"/>
    </row>
    <row r="185" spans="1:7" x14ac:dyDescent="0.2">
      <c r="A185" s="5"/>
      <c r="B185" s="5"/>
      <c r="C185" s="11"/>
      <c r="D185" s="12"/>
      <c r="E185" s="25"/>
      <c r="F185" s="14"/>
      <c r="G185" s="25"/>
    </row>
    <row r="186" spans="1:7" x14ac:dyDescent="0.2">
      <c r="A186" s="5"/>
      <c r="B186" s="5"/>
      <c r="C186" s="11"/>
      <c r="D186" s="12"/>
      <c r="E186" s="25"/>
      <c r="F186" s="14"/>
      <c r="G186" s="25"/>
    </row>
    <row r="187" spans="1:7" x14ac:dyDescent="0.2">
      <c r="A187" s="5"/>
      <c r="B187" s="5"/>
      <c r="C187" s="11"/>
      <c r="D187" s="12"/>
      <c r="E187" s="25"/>
      <c r="F187" s="14"/>
      <c r="G187" s="25"/>
    </row>
    <row r="188" spans="1:7" x14ac:dyDescent="0.2">
      <c r="A188" s="5"/>
      <c r="B188" s="5"/>
      <c r="C188" s="11"/>
      <c r="D188" s="12"/>
      <c r="E188" s="25"/>
      <c r="F188" s="14"/>
      <c r="G188" s="25"/>
    </row>
    <row r="189" spans="1:7" x14ac:dyDescent="0.2">
      <c r="A189" s="5"/>
      <c r="B189" s="5"/>
      <c r="C189" s="11"/>
      <c r="D189" s="12"/>
      <c r="E189" s="25"/>
      <c r="F189" s="14"/>
      <c r="G189" s="25"/>
    </row>
    <row r="190" spans="1:7" x14ac:dyDescent="0.2">
      <c r="A190" s="5"/>
      <c r="B190" s="5"/>
      <c r="C190" s="11"/>
      <c r="D190" s="12"/>
      <c r="E190" s="25"/>
      <c r="F190" s="14"/>
      <c r="G190" s="25"/>
    </row>
    <row r="191" spans="1:7" x14ac:dyDescent="0.2">
      <c r="A191" s="5"/>
      <c r="B191" s="5"/>
      <c r="C191" s="11"/>
      <c r="D191" s="12"/>
      <c r="E191" s="25"/>
      <c r="F191" s="14"/>
      <c r="G191" s="25"/>
    </row>
    <row r="192" spans="1:7" x14ac:dyDescent="0.2">
      <c r="A192" s="5"/>
      <c r="B192" s="5"/>
      <c r="C192" s="11"/>
      <c r="D192" s="12"/>
      <c r="E192" s="25"/>
      <c r="F192" s="14"/>
      <c r="G192" s="25"/>
    </row>
    <row r="193" spans="1:7" x14ac:dyDescent="0.2">
      <c r="A193" s="5"/>
      <c r="B193" s="5"/>
      <c r="C193" s="11"/>
      <c r="D193" s="12"/>
      <c r="E193" s="25"/>
      <c r="F193" s="14"/>
      <c r="G193" s="25"/>
    </row>
    <row r="194" spans="1:7" x14ac:dyDescent="0.2">
      <c r="A194" s="5"/>
      <c r="B194" s="5"/>
      <c r="C194" s="11"/>
      <c r="D194" s="12"/>
      <c r="E194" s="25"/>
      <c r="F194" s="14"/>
      <c r="G194" s="25"/>
    </row>
    <row r="195" spans="1:7" x14ac:dyDescent="0.2">
      <c r="A195" s="5"/>
      <c r="B195" s="5"/>
      <c r="C195" s="11"/>
      <c r="D195" s="12"/>
      <c r="E195" s="25"/>
      <c r="F195" s="14"/>
      <c r="G195" s="25"/>
    </row>
    <row r="196" spans="1:7" x14ac:dyDescent="0.2">
      <c r="A196" s="5"/>
      <c r="B196" s="5"/>
      <c r="C196" s="11"/>
      <c r="D196" s="12"/>
      <c r="E196" s="25"/>
      <c r="F196" s="14"/>
      <c r="G196" s="25"/>
    </row>
    <row r="197" spans="1:7" x14ac:dyDescent="0.2">
      <c r="A197" s="5"/>
      <c r="B197" s="5"/>
      <c r="C197" s="11"/>
      <c r="D197" s="12"/>
      <c r="E197" s="25"/>
      <c r="F197" s="14"/>
      <c r="G197" s="25"/>
    </row>
    <row r="198" spans="1:7" x14ac:dyDescent="0.2">
      <c r="A198" s="5"/>
      <c r="B198" s="5"/>
      <c r="C198" s="11"/>
      <c r="D198" s="12"/>
      <c r="E198" s="25"/>
      <c r="F198" s="14"/>
      <c r="G198" s="25"/>
    </row>
    <row r="199" spans="1:7" x14ac:dyDescent="0.2">
      <c r="A199" s="5"/>
      <c r="B199" s="5"/>
      <c r="C199" s="11"/>
      <c r="D199" s="12"/>
      <c r="E199" s="25"/>
      <c r="F199" s="14"/>
      <c r="G199" s="25"/>
    </row>
    <row r="200" spans="1:7" x14ac:dyDescent="0.2">
      <c r="A200" s="5"/>
      <c r="B200" s="5"/>
      <c r="C200" s="11"/>
      <c r="D200" s="12"/>
      <c r="E200" s="25"/>
      <c r="F200" s="14"/>
      <c r="G200" s="25"/>
    </row>
    <row r="201" spans="1:7" x14ac:dyDescent="0.2">
      <c r="A201" s="5"/>
      <c r="B201" s="5"/>
      <c r="C201" s="11"/>
      <c r="D201" s="12"/>
      <c r="E201" s="25"/>
      <c r="F201" s="14"/>
      <c r="G201" s="25"/>
    </row>
    <row r="202" spans="1:7" x14ac:dyDescent="0.2">
      <c r="A202" s="5"/>
      <c r="B202" s="5"/>
      <c r="C202" s="11"/>
      <c r="D202" s="12"/>
      <c r="E202" s="13"/>
      <c r="F202" s="14"/>
      <c r="G202" s="25"/>
    </row>
    <row r="203" spans="1:7" ht="18" customHeight="1" x14ac:dyDescent="0.2">
      <c r="A203" s="21"/>
      <c r="B203" s="21"/>
      <c r="C203" s="382" t="s">
        <v>776</v>
      </c>
      <c r="D203" s="383"/>
      <c r="E203" s="383"/>
      <c r="F203" s="384"/>
      <c r="G203" s="28"/>
    </row>
    <row r="212" spans="5:5" x14ac:dyDescent="0.2">
      <c r="E212" s="29"/>
    </row>
    <row r="213" spans="5:5" x14ac:dyDescent="0.2">
      <c r="E213" s="29"/>
    </row>
    <row r="214" spans="5:5" x14ac:dyDescent="0.2">
      <c r="E214" s="29"/>
    </row>
    <row r="215" spans="5:5" x14ac:dyDescent="0.2">
      <c r="E215" s="29"/>
    </row>
    <row r="216" spans="5:5" x14ac:dyDescent="0.2">
      <c r="E216" s="29"/>
    </row>
    <row r="217" spans="5:5" x14ac:dyDescent="0.2">
      <c r="E217" s="29"/>
    </row>
    <row r="218" spans="5:5" x14ac:dyDescent="0.2">
      <c r="E218" s="29"/>
    </row>
    <row r="219" spans="5:5" x14ac:dyDescent="0.2">
      <c r="E219" s="29"/>
    </row>
    <row r="220" spans="5:5" x14ac:dyDescent="0.2">
      <c r="E220" s="29"/>
    </row>
    <row r="221" spans="5:5" x14ac:dyDescent="0.2">
      <c r="E221" s="29"/>
    </row>
    <row r="222" spans="5:5" x14ac:dyDescent="0.2">
      <c r="E222" s="29"/>
    </row>
    <row r="223" spans="5:5" x14ac:dyDescent="0.2">
      <c r="E223" s="29"/>
    </row>
  </sheetData>
  <mergeCells count="5">
    <mergeCell ref="C64:F64"/>
    <mergeCell ref="C65:F65"/>
    <mergeCell ref="C133:F133"/>
    <mergeCell ref="C134:F134"/>
    <mergeCell ref="C203:F203"/>
  </mergeCells>
  <pageMargins left="0.70866141732283472" right="0.70866141732283472" top="0.74803149606299213" bottom="0.74803149606299213" header="0.31496062992125984" footer="0.31496062992125984"/>
  <pageSetup paperSize="9" scale="75" firstPageNumber="90" fitToHeight="0" orientation="portrait" useFirstPageNumber="1" r:id="rId1"/>
  <headerFooter alignWithMargins="0">
    <oddHeader>&amp;C&amp;"Arial,Bold"Ratlou Local Municipality 
Contract No. NW381/TECH-PMU04/2025/2026&amp;"Arial,Regular"
Rehabilitation of an existing Sports Facility in Kraaipan - Ward 11</oddHeader>
    <oddFooter>&amp;CPage No.&amp;P</oddFooter>
  </headerFooter>
  <rowBreaks count="2" manualBreakCount="2">
    <brk id="64" max="6" man="1"/>
    <brk id="133"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4A77D-C353-4041-AB8C-18256FD9C7C4}">
  <sheetPr codeName="Sheet2">
    <pageSetUpPr fitToPage="1"/>
  </sheetPr>
  <dimension ref="A1:I60"/>
  <sheetViews>
    <sheetView view="pageBreakPreview" zoomScaleNormal="145" zoomScaleSheetLayoutView="100" workbookViewId="0">
      <selection activeCell="G60" sqref="G60"/>
    </sheetView>
  </sheetViews>
  <sheetFormatPr defaultRowHeight="11.4" x14ac:dyDescent="0.2"/>
  <cols>
    <col min="1" max="1" width="8.25" bestFit="1" customWidth="1"/>
    <col min="2" max="2" width="11.125" customWidth="1"/>
    <col min="3" max="3" width="48.125" customWidth="1"/>
    <col min="4" max="4" width="6.125" bestFit="1" customWidth="1"/>
    <col min="5" max="5" width="10.625" customWidth="1"/>
    <col min="6" max="6" width="9.625" customWidth="1"/>
    <col min="7" max="7" width="13.375" style="29" bestFit="1" customWidth="1"/>
  </cols>
  <sheetData>
    <row r="1" spans="1:9" ht="12" x14ac:dyDescent="0.2">
      <c r="A1" s="1"/>
      <c r="B1" s="1"/>
      <c r="C1" s="1"/>
      <c r="D1" s="1"/>
      <c r="E1" s="1"/>
      <c r="F1" s="1"/>
      <c r="G1" s="22"/>
    </row>
    <row r="2" spans="1:9" ht="24" x14ac:dyDescent="0.2">
      <c r="A2" s="15" t="s">
        <v>34</v>
      </c>
      <c r="B2" s="33" t="s">
        <v>237</v>
      </c>
      <c r="C2" s="15" t="s">
        <v>205</v>
      </c>
      <c r="D2" s="15" t="s">
        <v>66</v>
      </c>
      <c r="E2" s="15" t="s">
        <v>81</v>
      </c>
      <c r="F2" s="15" t="s">
        <v>58</v>
      </c>
      <c r="G2" s="23" t="s">
        <v>236</v>
      </c>
    </row>
    <row r="3" spans="1:9" ht="27" customHeight="1" x14ac:dyDescent="0.2">
      <c r="A3" s="6" t="s">
        <v>124</v>
      </c>
      <c r="B3" s="37" t="s">
        <v>245</v>
      </c>
      <c r="C3" s="340" t="s">
        <v>246</v>
      </c>
      <c r="D3" s="8"/>
      <c r="E3" s="9"/>
      <c r="F3" s="10"/>
      <c r="G3" s="25"/>
    </row>
    <row r="4" spans="1:9" x14ac:dyDescent="0.2">
      <c r="A4" s="5" t="s">
        <v>161</v>
      </c>
      <c r="B4" s="34"/>
      <c r="C4" s="11"/>
      <c r="D4" s="12"/>
      <c r="E4" s="31"/>
      <c r="F4" s="10"/>
      <c r="G4" s="25"/>
    </row>
    <row r="5" spans="1:9" ht="13.8" customHeight="1" x14ac:dyDescent="0.2">
      <c r="A5" s="5" t="s">
        <v>115</v>
      </c>
      <c r="B5" s="38" t="s">
        <v>337</v>
      </c>
      <c r="C5" s="7" t="s">
        <v>339</v>
      </c>
      <c r="D5" s="35"/>
      <c r="E5" s="35"/>
      <c r="F5" s="35"/>
      <c r="G5" s="71"/>
      <c r="I5">
        <f>93*86</f>
        <v>7998</v>
      </c>
    </row>
    <row r="6" spans="1:9" x14ac:dyDescent="0.2">
      <c r="A6" s="5"/>
      <c r="B6" s="38"/>
      <c r="C6" s="11"/>
      <c r="D6" s="12"/>
      <c r="E6" s="31"/>
      <c r="F6" s="10"/>
      <c r="G6" s="25"/>
    </row>
    <row r="7" spans="1:9" x14ac:dyDescent="0.2">
      <c r="A7" s="5" t="s">
        <v>759</v>
      </c>
      <c r="B7" s="38" t="s">
        <v>347</v>
      </c>
      <c r="C7" s="11" t="s">
        <v>338</v>
      </c>
      <c r="D7" s="12" t="s">
        <v>127</v>
      </c>
      <c r="E7" s="69">
        <v>2.8</v>
      </c>
      <c r="F7" s="10"/>
      <c r="G7" s="25"/>
    </row>
    <row r="8" spans="1:9" x14ac:dyDescent="0.2">
      <c r="A8" s="5"/>
      <c r="B8" s="38"/>
      <c r="C8" s="11"/>
      <c r="D8" s="12"/>
      <c r="E8" s="31"/>
      <c r="F8" s="10"/>
      <c r="G8" s="25"/>
    </row>
    <row r="9" spans="1:9" ht="24" x14ac:dyDescent="0.2">
      <c r="A9" s="5" t="s">
        <v>760</v>
      </c>
      <c r="B9" s="39" t="s">
        <v>252</v>
      </c>
      <c r="C9" s="7" t="s">
        <v>340</v>
      </c>
      <c r="D9" s="12"/>
      <c r="E9" s="31"/>
      <c r="F9" s="10"/>
      <c r="G9" s="25"/>
    </row>
    <row r="10" spans="1:9" x14ac:dyDescent="0.2">
      <c r="A10" s="5"/>
      <c r="B10" s="32"/>
      <c r="C10" s="11"/>
      <c r="D10" s="12"/>
      <c r="E10" s="31"/>
      <c r="F10" s="10"/>
      <c r="G10" s="25"/>
    </row>
    <row r="11" spans="1:9" x14ac:dyDescent="0.2">
      <c r="A11" s="5" t="s">
        <v>761</v>
      </c>
      <c r="B11" s="32"/>
      <c r="C11" s="11" t="s">
        <v>338</v>
      </c>
      <c r="D11" s="12" t="s">
        <v>127</v>
      </c>
      <c r="E11" s="69">
        <v>1</v>
      </c>
      <c r="F11" s="10"/>
      <c r="G11" s="25"/>
    </row>
    <row r="12" spans="1:9" x14ac:dyDescent="0.2">
      <c r="A12" s="5"/>
      <c r="B12" s="32"/>
      <c r="C12" s="11"/>
      <c r="D12" s="12"/>
      <c r="E12" s="31"/>
      <c r="F12" s="10"/>
      <c r="G12" s="25"/>
    </row>
    <row r="13" spans="1:9" ht="12" x14ac:dyDescent="0.2">
      <c r="A13" s="5" t="s">
        <v>762</v>
      </c>
      <c r="B13" s="39" t="s">
        <v>343</v>
      </c>
      <c r="C13" s="7" t="s">
        <v>341</v>
      </c>
      <c r="D13" s="12"/>
      <c r="E13" s="31"/>
      <c r="F13" s="10"/>
      <c r="G13" s="25"/>
    </row>
    <row r="14" spans="1:9" x14ac:dyDescent="0.2">
      <c r="A14" s="5"/>
      <c r="B14" s="32"/>
      <c r="C14" s="11"/>
      <c r="D14" s="12"/>
      <c r="E14" s="31"/>
      <c r="F14" s="10"/>
      <c r="G14" s="25"/>
    </row>
    <row r="15" spans="1:9" ht="22.8" x14ac:dyDescent="0.2">
      <c r="A15" s="5" t="s">
        <v>763</v>
      </c>
      <c r="B15" s="32"/>
      <c r="C15" s="36" t="s">
        <v>342</v>
      </c>
      <c r="D15" s="12" t="s">
        <v>244</v>
      </c>
      <c r="E15" s="69">
        <v>95</v>
      </c>
      <c r="F15" s="10"/>
      <c r="G15" s="25"/>
    </row>
    <row r="16" spans="1:9" x14ac:dyDescent="0.2">
      <c r="A16" s="5"/>
      <c r="B16" s="34"/>
      <c r="C16" s="11"/>
      <c r="D16" s="12"/>
      <c r="E16" s="13"/>
      <c r="F16" s="10"/>
      <c r="G16" s="25"/>
    </row>
    <row r="17" spans="1:7" ht="23.4" customHeight="1" x14ac:dyDescent="0.2">
      <c r="A17" s="5" t="s">
        <v>764</v>
      </c>
      <c r="B17" s="34"/>
      <c r="C17" s="339" t="s">
        <v>344</v>
      </c>
      <c r="D17" s="12" t="s">
        <v>109</v>
      </c>
      <c r="E17" s="13">
        <v>1</v>
      </c>
      <c r="F17" s="10"/>
      <c r="G17" s="25"/>
    </row>
    <row r="18" spans="1:7" x14ac:dyDescent="0.2">
      <c r="A18" s="5"/>
      <c r="B18" s="34"/>
      <c r="C18" s="11"/>
      <c r="D18" s="12"/>
      <c r="E18" s="13"/>
      <c r="F18" s="10"/>
      <c r="G18" s="25"/>
    </row>
    <row r="19" spans="1:7" ht="35.4" customHeight="1" x14ac:dyDescent="0.2">
      <c r="A19" s="5" t="s">
        <v>765</v>
      </c>
      <c r="B19" s="34"/>
      <c r="C19" s="11" t="s">
        <v>348</v>
      </c>
      <c r="D19" s="12" t="s">
        <v>244</v>
      </c>
      <c r="E19" s="13">
        <v>1000</v>
      </c>
      <c r="F19" s="10"/>
      <c r="G19" s="25"/>
    </row>
    <row r="20" spans="1:7" x14ac:dyDescent="0.2">
      <c r="A20" s="5"/>
      <c r="B20" s="34"/>
      <c r="C20" s="11"/>
      <c r="D20" s="12"/>
      <c r="E20" s="13"/>
      <c r="F20" s="10"/>
      <c r="G20" s="25"/>
    </row>
    <row r="21" spans="1:7" ht="24" x14ac:dyDescent="0.2">
      <c r="A21" s="5" t="s">
        <v>184</v>
      </c>
      <c r="B21" s="38" t="s">
        <v>347</v>
      </c>
      <c r="C21" s="7" t="s">
        <v>345</v>
      </c>
      <c r="D21" s="12" t="s">
        <v>346</v>
      </c>
      <c r="E21" s="69">
        <f>E19+E15</f>
        <v>1095</v>
      </c>
      <c r="F21" s="10"/>
      <c r="G21" s="25"/>
    </row>
    <row r="22" spans="1:7" x14ac:dyDescent="0.2">
      <c r="A22" s="5"/>
      <c r="B22" s="34"/>
      <c r="C22" s="11"/>
      <c r="D22" s="12"/>
      <c r="E22" s="13"/>
      <c r="F22" s="10"/>
      <c r="G22" s="25"/>
    </row>
    <row r="23" spans="1:7" ht="22.8" x14ac:dyDescent="0.2">
      <c r="A23" s="5" t="s">
        <v>41</v>
      </c>
      <c r="B23" s="39" t="s">
        <v>247</v>
      </c>
      <c r="C23" s="36" t="s">
        <v>243</v>
      </c>
      <c r="D23" s="12" t="s">
        <v>244</v>
      </c>
      <c r="E23" s="69">
        <f>10500*0.15</f>
        <v>1575</v>
      </c>
      <c r="F23" s="10"/>
      <c r="G23" s="25"/>
    </row>
    <row r="24" spans="1:7" x14ac:dyDescent="0.2">
      <c r="A24" s="5"/>
      <c r="B24" s="34"/>
      <c r="C24" s="11"/>
      <c r="D24" s="12"/>
      <c r="E24" s="13"/>
      <c r="F24" s="10"/>
      <c r="G24" s="25"/>
    </row>
    <row r="25" spans="1:7" x14ac:dyDescent="0.2">
      <c r="A25" s="5"/>
      <c r="B25" s="34"/>
      <c r="C25" s="11"/>
      <c r="D25" s="12"/>
      <c r="E25" s="13"/>
      <c r="F25" s="10"/>
      <c r="G25" s="25"/>
    </row>
    <row r="26" spans="1:7" x14ac:dyDescent="0.2">
      <c r="A26" s="5"/>
      <c r="B26" s="34"/>
      <c r="C26" s="11"/>
      <c r="D26" s="12"/>
      <c r="E26" s="13"/>
      <c r="F26" s="10"/>
      <c r="G26" s="25"/>
    </row>
    <row r="27" spans="1:7" x14ac:dyDescent="0.2">
      <c r="A27" s="5"/>
      <c r="B27" s="34"/>
      <c r="C27" s="11"/>
      <c r="D27" s="12"/>
      <c r="E27" s="13"/>
      <c r="F27" s="10"/>
      <c r="G27" s="25"/>
    </row>
    <row r="28" spans="1:7" x14ac:dyDescent="0.2">
      <c r="A28" s="5"/>
      <c r="B28" s="34"/>
      <c r="C28" s="11"/>
      <c r="D28" s="12"/>
      <c r="E28" s="13"/>
      <c r="F28" s="10"/>
      <c r="G28" s="25"/>
    </row>
    <row r="29" spans="1:7" x14ac:dyDescent="0.2">
      <c r="A29" s="5"/>
      <c r="B29" s="34"/>
      <c r="C29" s="11"/>
      <c r="D29" s="12"/>
      <c r="E29" s="13"/>
      <c r="F29" s="10"/>
      <c r="G29" s="25"/>
    </row>
    <row r="30" spans="1:7" x14ac:dyDescent="0.2">
      <c r="A30" s="5"/>
      <c r="B30" s="34"/>
      <c r="C30" s="11"/>
      <c r="D30" s="12"/>
      <c r="E30" s="13"/>
      <c r="F30" s="10"/>
      <c r="G30" s="25"/>
    </row>
    <row r="31" spans="1:7" x14ac:dyDescent="0.2">
      <c r="A31" s="5"/>
      <c r="B31" s="34"/>
      <c r="C31" s="11"/>
      <c r="D31" s="12"/>
      <c r="E31" s="13"/>
      <c r="F31" s="10"/>
      <c r="G31" s="25"/>
    </row>
    <row r="32" spans="1:7" x14ac:dyDescent="0.2">
      <c r="A32" s="5"/>
      <c r="B32" s="34"/>
      <c r="C32" s="11"/>
      <c r="D32" s="12"/>
      <c r="E32" s="13"/>
      <c r="F32" s="10"/>
      <c r="G32" s="25"/>
    </row>
    <row r="33" spans="1:7" x14ac:dyDescent="0.2">
      <c r="A33" s="5"/>
      <c r="B33" s="34"/>
      <c r="C33" s="11"/>
      <c r="D33" s="12"/>
      <c r="E33" s="13"/>
      <c r="F33" s="10"/>
      <c r="G33" s="25"/>
    </row>
    <row r="34" spans="1:7" x14ac:dyDescent="0.2">
      <c r="A34" s="5"/>
      <c r="B34" s="34"/>
      <c r="C34" s="11"/>
      <c r="D34" s="12"/>
      <c r="E34" s="13"/>
      <c r="F34" s="10"/>
      <c r="G34" s="25"/>
    </row>
    <row r="35" spans="1:7" x14ac:dyDescent="0.2">
      <c r="A35" s="5"/>
      <c r="B35" s="34"/>
      <c r="C35" s="11"/>
      <c r="D35" s="12"/>
      <c r="E35" s="13"/>
      <c r="F35" s="10"/>
      <c r="G35" s="25"/>
    </row>
    <row r="36" spans="1:7" x14ac:dyDescent="0.2">
      <c r="A36" s="5"/>
      <c r="B36" s="34"/>
      <c r="C36" s="11"/>
      <c r="D36" s="12"/>
      <c r="E36" s="13"/>
      <c r="F36" s="10"/>
      <c r="G36" s="25"/>
    </row>
    <row r="37" spans="1:7" x14ac:dyDescent="0.2">
      <c r="A37" s="5"/>
      <c r="B37" s="34"/>
      <c r="C37" s="11"/>
      <c r="D37" s="12"/>
      <c r="E37" s="13"/>
      <c r="F37" s="10"/>
      <c r="G37" s="25"/>
    </row>
    <row r="38" spans="1:7" x14ac:dyDescent="0.2">
      <c r="A38" s="5"/>
      <c r="B38" s="34"/>
      <c r="C38" s="11"/>
      <c r="D38" s="12"/>
      <c r="E38" s="13"/>
      <c r="F38" s="10"/>
      <c r="G38" s="25"/>
    </row>
    <row r="39" spans="1:7" x14ac:dyDescent="0.2">
      <c r="A39" s="5"/>
      <c r="B39" s="34"/>
      <c r="C39" s="11"/>
      <c r="D39" s="12"/>
      <c r="E39" s="13"/>
      <c r="F39" s="10"/>
      <c r="G39" s="25"/>
    </row>
    <row r="40" spans="1:7" x14ac:dyDescent="0.2">
      <c r="A40" s="5"/>
      <c r="B40" s="34"/>
      <c r="C40" s="11"/>
      <c r="D40" s="12"/>
      <c r="E40" s="13"/>
      <c r="F40" s="10"/>
      <c r="G40" s="25"/>
    </row>
    <row r="41" spans="1:7" x14ac:dyDescent="0.2">
      <c r="A41" s="5"/>
      <c r="B41" s="34"/>
      <c r="C41" s="11"/>
      <c r="D41" s="12"/>
      <c r="E41" s="13"/>
      <c r="F41" s="10"/>
      <c r="G41" s="25"/>
    </row>
    <row r="42" spans="1:7" x14ac:dyDescent="0.2">
      <c r="A42" s="5"/>
      <c r="B42" s="34"/>
      <c r="C42" s="11"/>
      <c r="D42" s="12"/>
      <c r="E42" s="13"/>
      <c r="F42" s="10"/>
      <c r="G42" s="25"/>
    </row>
    <row r="43" spans="1:7" x14ac:dyDescent="0.2">
      <c r="A43" s="5"/>
      <c r="B43" s="34"/>
      <c r="C43" s="11"/>
      <c r="D43" s="12"/>
      <c r="E43" s="13"/>
      <c r="F43" s="10"/>
      <c r="G43" s="25"/>
    </row>
    <row r="44" spans="1:7" x14ac:dyDescent="0.2">
      <c r="A44" s="5"/>
      <c r="B44" s="34"/>
      <c r="C44" s="11"/>
      <c r="D44" s="12"/>
      <c r="E44" s="13"/>
      <c r="F44" s="10"/>
      <c r="G44" s="25"/>
    </row>
    <row r="45" spans="1:7" x14ac:dyDescent="0.2">
      <c r="A45" s="5"/>
      <c r="B45" s="34"/>
      <c r="C45" s="11"/>
      <c r="D45" s="12"/>
      <c r="E45" s="13"/>
      <c r="F45" s="10"/>
      <c r="G45" s="25"/>
    </row>
    <row r="46" spans="1:7" x14ac:dyDescent="0.2">
      <c r="A46" s="5"/>
      <c r="B46" s="34"/>
      <c r="C46" s="11"/>
      <c r="D46" s="12"/>
      <c r="E46" s="13"/>
      <c r="F46" s="10"/>
      <c r="G46" s="25"/>
    </row>
    <row r="47" spans="1:7" x14ac:dyDescent="0.2">
      <c r="A47" s="5"/>
      <c r="B47" s="34"/>
      <c r="C47" s="11"/>
      <c r="D47" s="12"/>
      <c r="E47" s="13"/>
      <c r="F47" s="10"/>
      <c r="G47" s="25"/>
    </row>
    <row r="48" spans="1:7" x14ac:dyDescent="0.2">
      <c r="A48" s="5"/>
      <c r="B48" s="34"/>
      <c r="C48" s="11"/>
      <c r="D48" s="12"/>
      <c r="E48" s="13"/>
      <c r="F48" s="10"/>
      <c r="G48" s="25"/>
    </row>
    <row r="49" spans="1:7" x14ac:dyDescent="0.2">
      <c r="A49" s="5"/>
      <c r="B49" s="34"/>
      <c r="C49" s="11"/>
      <c r="D49" s="12"/>
      <c r="E49" s="13"/>
      <c r="F49" s="10"/>
      <c r="G49" s="25"/>
    </row>
    <row r="50" spans="1:7" x14ac:dyDescent="0.2">
      <c r="A50" s="5"/>
      <c r="B50" s="34"/>
      <c r="C50" s="11"/>
      <c r="D50" s="12"/>
      <c r="E50" s="13"/>
      <c r="F50" s="10"/>
      <c r="G50" s="25"/>
    </row>
    <row r="51" spans="1:7" x14ac:dyDescent="0.2">
      <c r="A51" s="5"/>
      <c r="B51" s="34"/>
      <c r="C51" s="11"/>
      <c r="D51" s="12"/>
      <c r="E51" s="13"/>
      <c r="F51" s="10"/>
      <c r="G51" s="25"/>
    </row>
    <row r="52" spans="1:7" x14ac:dyDescent="0.2">
      <c r="A52" s="5"/>
      <c r="B52" s="34"/>
      <c r="C52" s="11"/>
      <c r="D52" s="12"/>
      <c r="E52" s="13"/>
      <c r="F52" s="10"/>
      <c r="G52" s="25"/>
    </row>
    <row r="53" spans="1:7" x14ac:dyDescent="0.2">
      <c r="A53" s="5"/>
      <c r="B53" s="34"/>
      <c r="C53" s="11"/>
      <c r="D53" s="12"/>
      <c r="E53" s="13"/>
      <c r="F53" s="10"/>
      <c r="G53" s="25"/>
    </row>
    <row r="54" spans="1:7" x14ac:dyDescent="0.2">
      <c r="A54" s="5"/>
      <c r="B54" s="34"/>
      <c r="C54" s="11"/>
      <c r="D54" s="12"/>
      <c r="E54" s="13"/>
      <c r="F54" s="10"/>
      <c r="G54" s="25"/>
    </row>
    <row r="55" spans="1:7" x14ac:dyDescent="0.2">
      <c r="A55" s="5"/>
      <c r="B55" s="34"/>
      <c r="C55" s="11"/>
      <c r="D55" s="12"/>
      <c r="E55" s="13"/>
      <c r="F55" s="10"/>
      <c r="G55" s="25"/>
    </row>
    <row r="56" spans="1:7" x14ac:dyDescent="0.2">
      <c r="A56" s="5"/>
      <c r="B56" s="34"/>
      <c r="C56" s="11"/>
      <c r="D56" s="12"/>
      <c r="E56" s="13"/>
      <c r="F56" s="10"/>
      <c r="G56" s="25"/>
    </row>
    <row r="57" spans="1:7" x14ac:dyDescent="0.2">
      <c r="A57" s="5"/>
      <c r="B57" s="34"/>
      <c r="C57" s="11"/>
      <c r="D57" s="12"/>
      <c r="E57" s="13"/>
      <c r="F57" s="10"/>
      <c r="G57" s="25"/>
    </row>
    <row r="58" spans="1:7" x14ac:dyDescent="0.2">
      <c r="A58" s="5"/>
      <c r="B58" s="34"/>
      <c r="C58" s="11"/>
      <c r="D58" s="12"/>
      <c r="E58" s="13"/>
      <c r="F58" s="10"/>
      <c r="G58" s="25"/>
    </row>
    <row r="59" spans="1:7" x14ac:dyDescent="0.2">
      <c r="A59" s="5"/>
      <c r="B59" s="34"/>
      <c r="C59" s="11"/>
      <c r="D59" s="12"/>
      <c r="E59" s="13"/>
      <c r="F59" s="10"/>
      <c r="G59" s="25"/>
    </row>
    <row r="60" spans="1:7" ht="18" customHeight="1" x14ac:dyDescent="0.2">
      <c r="A60" s="21"/>
      <c r="B60" s="21"/>
      <c r="C60" s="382" t="s">
        <v>776</v>
      </c>
      <c r="D60" s="383"/>
      <c r="E60" s="383"/>
      <c r="F60" s="384"/>
      <c r="G60" s="28"/>
    </row>
  </sheetData>
  <mergeCells count="1">
    <mergeCell ref="C60:F60"/>
  </mergeCells>
  <pageMargins left="0.70866141732283472" right="0.70866141732283472" top="0.74803149606299213" bottom="0.74803149606299213" header="0.31496062992125984" footer="0.31496062992125984"/>
  <pageSetup paperSize="9" scale="91"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D7F7C-1ED6-4AA4-8996-8DDC74C519AA}">
  <sheetPr codeName="Sheet3">
    <pageSetUpPr fitToPage="1"/>
  </sheetPr>
  <dimension ref="A1:N130"/>
  <sheetViews>
    <sheetView view="pageBreakPreview" zoomScale="70" zoomScaleNormal="145" zoomScaleSheetLayoutView="70" workbookViewId="0">
      <selection activeCell="C68" sqref="C68:F68"/>
    </sheetView>
  </sheetViews>
  <sheetFormatPr defaultRowHeight="11.4" x14ac:dyDescent="0.2"/>
  <cols>
    <col min="1" max="2" width="10.25" customWidth="1"/>
    <col min="3" max="3" width="54" customWidth="1"/>
    <col min="4" max="4" width="8.75" customWidth="1"/>
    <col min="5" max="5" width="11" customWidth="1"/>
    <col min="6" max="6" width="10.75" customWidth="1"/>
    <col min="7" max="7" width="13.25" style="29" bestFit="1" customWidth="1"/>
  </cols>
  <sheetData>
    <row r="1" spans="1:14" ht="12" x14ac:dyDescent="0.2">
      <c r="A1" s="1"/>
      <c r="B1" s="1"/>
      <c r="C1" s="1"/>
      <c r="D1" s="1"/>
      <c r="E1" s="1"/>
      <c r="F1" s="1"/>
      <c r="G1" s="22"/>
    </row>
    <row r="2" spans="1:14" ht="24" x14ac:dyDescent="0.2">
      <c r="A2" s="15" t="s">
        <v>34</v>
      </c>
      <c r="B2" s="33" t="s">
        <v>237</v>
      </c>
      <c r="C2" s="15" t="s">
        <v>205</v>
      </c>
      <c r="D2" s="15" t="s">
        <v>66</v>
      </c>
      <c r="E2" s="15" t="s">
        <v>81</v>
      </c>
      <c r="F2" s="15" t="s">
        <v>58</v>
      </c>
      <c r="G2" s="23" t="s">
        <v>236</v>
      </c>
    </row>
    <row r="3" spans="1:14" x14ac:dyDescent="0.2">
      <c r="A3" s="5"/>
      <c r="B3" s="5"/>
      <c r="C3" s="11"/>
      <c r="D3" s="12"/>
      <c r="E3" s="13"/>
      <c r="F3" s="10"/>
      <c r="G3" s="25"/>
    </row>
    <row r="4" spans="1:14" ht="22.8" x14ac:dyDescent="0.2">
      <c r="A4" s="5" t="s">
        <v>144</v>
      </c>
      <c r="B4" s="11" t="s">
        <v>349</v>
      </c>
      <c r="C4" s="92" t="s">
        <v>248</v>
      </c>
      <c r="D4" s="12"/>
      <c r="E4" s="13"/>
      <c r="F4" s="10"/>
      <c r="G4" s="25"/>
    </row>
    <row r="5" spans="1:14" ht="12" x14ac:dyDescent="0.2">
      <c r="A5" s="5"/>
      <c r="B5" s="5"/>
      <c r="C5" s="7"/>
      <c r="D5" s="12"/>
      <c r="E5" s="13"/>
      <c r="F5" s="10"/>
      <c r="G5" s="25"/>
    </row>
    <row r="6" spans="1:14" ht="12" x14ac:dyDescent="0.2">
      <c r="A6" s="5" t="s">
        <v>87</v>
      </c>
      <c r="B6" s="32"/>
      <c r="C6" s="7" t="s">
        <v>334</v>
      </c>
      <c r="D6" s="12"/>
      <c r="E6" s="13"/>
      <c r="F6" s="10"/>
      <c r="G6" s="25"/>
    </row>
    <row r="7" spans="1:14" ht="12" x14ac:dyDescent="0.2">
      <c r="A7" s="5"/>
      <c r="B7" s="32"/>
      <c r="C7" s="7"/>
      <c r="D7" s="12"/>
      <c r="E7" s="13"/>
      <c r="F7" s="10"/>
      <c r="G7" s="25"/>
    </row>
    <row r="8" spans="1:14" ht="42" customHeight="1" x14ac:dyDescent="0.2">
      <c r="A8" s="5" t="s">
        <v>12</v>
      </c>
      <c r="B8" s="94" t="s">
        <v>287</v>
      </c>
      <c r="C8" s="11" t="s">
        <v>350</v>
      </c>
      <c r="D8" s="12" t="s">
        <v>234</v>
      </c>
      <c r="E8" s="13">
        <f>N12*0.15</f>
        <v>2094</v>
      </c>
      <c r="F8" s="10"/>
      <c r="G8" s="25"/>
    </row>
    <row r="9" spans="1:14" x14ac:dyDescent="0.2">
      <c r="A9" s="5"/>
      <c r="B9" s="3"/>
      <c r="C9" s="11"/>
      <c r="D9" s="12"/>
      <c r="E9" s="13"/>
      <c r="F9" s="10"/>
      <c r="G9" s="25"/>
    </row>
    <row r="10" spans="1:14" ht="12" x14ac:dyDescent="0.2">
      <c r="A10" s="5" t="s">
        <v>742</v>
      </c>
      <c r="B10" s="5"/>
      <c r="C10" s="7" t="s">
        <v>190</v>
      </c>
      <c r="D10" s="12"/>
      <c r="E10" s="13"/>
      <c r="F10" s="10"/>
      <c r="G10" s="25"/>
    </row>
    <row r="11" spans="1:14" x14ac:dyDescent="0.2">
      <c r="A11" s="5"/>
      <c r="B11" s="5"/>
      <c r="C11" s="11"/>
      <c r="D11" s="12"/>
      <c r="E11" s="13"/>
      <c r="F11" s="10"/>
      <c r="G11" s="25"/>
      <c r="K11" t="s">
        <v>335</v>
      </c>
      <c r="M11" t="s">
        <v>336</v>
      </c>
    </row>
    <row r="12" spans="1:14" ht="25.2" customHeight="1" x14ac:dyDescent="0.2">
      <c r="A12" s="5" t="s">
        <v>743</v>
      </c>
      <c r="B12" s="5"/>
      <c r="C12" s="11" t="s">
        <v>251</v>
      </c>
      <c r="D12" s="12" t="s">
        <v>234</v>
      </c>
      <c r="E12" s="13">
        <v>700</v>
      </c>
      <c r="F12" s="10"/>
      <c r="G12" s="25"/>
      <c r="K12">
        <f>'SOCCER FIELD'!E25</f>
        <v>10360</v>
      </c>
      <c r="M12">
        <v>3600</v>
      </c>
      <c r="N12">
        <f>M12+K12</f>
        <v>13960</v>
      </c>
    </row>
    <row r="13" spans="1:14" x14ac:dyDescent="0.2">
      <c r="A13" s="5"/>
      <c r="B13" s="5"/>
      <c r="C13" s="11"/>
      <c r="D13" s="12"/>
      <c r="E13" s="13"/>
      <c r="F13" s="10"/>
      <c r="G13" s="25"/>
    </row>
    <row r="14" spans="1:14" ht="24" x14ac:dyDescent="0.2">
      <c r="A14" s="5" t="s">
        <v>744</v>
      </c>
      <c r="B14" s="5"/>
      <c r="C14" s="7" t="s">
        <v>97</v>
      </c>
      <c r="D14" s="12"/>
      <c r="E14" s="13"/>
      <c r="F14" s="10"/>
      <c r="G14" s="25"/>
    </row>
    <row r="15" spans="1:14" x14ac:dyDescent="0.2">
      <c r="A15" s="5"/>
      <c r="B15" s="5"/>
      <c r="C15" s="11"/>
      <c r="D15" s="12"/>
      <c r="E15" s="13"/>
      <c r="F15" s="10"/>
      <c r="G15" s="25"/>
    </row>
    <row r="16" spans="1:14" x14ac:dyDescent="0.2">
      <c r="A16" s="5" t="s">
        <v>745</v>
      </c>
      <c r="B16" s="5"/>
      <c r="C16" s="11" t="s">
        <v>51</v>
      </c>
      <c r="D16" s="12" t="s">
        <v>234</v>
      </c>
      <c r="E16" s="13">
        <f>K12*0.05</f>
        <v>518</v>
      </c>
      <c r="F16" s="10"/>
      <c r="G16" s="25"/>
    </row>
    <row r="17" spans="1:7" x14ac:dyDescent="0.2">
      <c r="A17" s="5"/>
      <c r="B17" s="5"/>
      <c r="C17" s="11"/>
      <c r="D17" s="12"/>
      <c r="E17" s="13"/>
      <c r="F17" s="10"/>
      <c r="G17" s="25"/>
    </row>
    <row r="18" spans="1:7" x14ac:dyDescent="0.2">
      <c r="A18" s="5" t="s">
        <v>747</v>
      </c>
      <c r="B18" s="5"/>
      <c r="C18" s="11" t="s">
        <v>194</v>
      </c>
      <c r="D18" s="12" t="s">
        <v>234</v>
      </c>
      <c r="E18" s="13">
        <v>10</v>
      </c>
      <c r="F18" s="10"/>
      <c r="G18" s="25"/>
    </row>
    <row r="19" spans="1:7" x14ac:dyDescent="0.2">
      <c r="A19" s="5"/>
      <c r="B19" s="5"/>
      <c r="C19" s="11"/>
      <c r="D19" s="12"/>
      <c r="E19" s="13"/>
      <c r="F19" s="10"/>
      <c r="G19" s="25"/>
    </row>
    <row r="20" spans="1:7" x14ac:dyDescent="0.2">
      <c r="A20" s="5" t="s">
        <v>748</v>
      </c>
      <c r="B20" s="5"/>
      <c r="C20" s="11" t="s">
        <v>39</v>
      </c>
      <c r="D20" s="12" t="s">
        <v>234</v>
      </c>
      <c r="E20" s="13">
        <v>10</v>
      </c>
      <c r="F20" s="10"/>
      <c r="G20" s="25"/>
    </row>
    <row r="21" spans="1:7" x14ac:dyDescent="0.2">
      <c r="A21" s="5"/>
      <c r="B21" s="5"/>
      <c r="C21" s="11"/>
      <c r="D21" s="12"/>
      <c r="E21" s="13"/>
      <c r="F21" s="10"/>
      <c r="G21" s="25"/>
    </row>
    <row r="22" spans="1:7" ht="12" x14ac:dyDescent="0.2">
      <c r="A22" s="5" t="s">
        <v>749</v>
      </c>
      <c r="B22" s="5"/>
      <c r="C22" s="7" t="s">
        <v>204</v>
      </c>
      <c r="D22" s="12"/>
      <c r="E22" s="13"/>
      <c r="F22" s="10"/>
      <c r="G22" s="25"/>
    </row>
    <row r="23" spans="1:7" x14ac:dyDescent="0.2">
      <c r="A23" s="5"/>
      <c r="B23" s="5"/>
      <c r="C23" s="11"/>
      <c r="D23" s="12"/>
      <c r="E23" s="13"/>
      <c r="F23" s="10"/>
      <c r="G23" s="25"/>
    </row>
    <row r="24" spans="1:7" x14ac:dyDescent="0.2">
      <c r="A24" s="5" t="s">
        <v>750</v>
      </c>
      <c r="B24" s="5"/>
      <c r="C24" s="11" t="s">
        <v>154</v>
      </c>
      <c r="D24" s="12" t="s">
        <v>234</v>
      </c>
      <c r="E24" s="13">
        <v>10</v>
      </c>
      <c r="F24" s="10"/>
      <c r="G24" s="25"/>
    </row>
    <row r="25" spans="1:7" x14ac:dyDescent="0.2">
      <c r="A25" s="5"/>
      <c r="B25" s="5"/>
      <c r="C25" s="11"/>
      <c r="D25" s="12"/>
      <c r="E25" s="13"/>
      <c r="F25" s="10"/>
      <c r="G25" s="25"/>
    </row>
    <row r="26" spans="1:7" x14ac:dyDescent="0.2">
      <c r="A26" s="5" t="s">
        <v>751</v>
      </c>
      <c r="B26" s="5"/>
      <c r="C26" s="11" t="s">
        <v>10</v>
      </c>
      <c r="D26" s="12" t="s">
        <v>234</v>
      </c>
      <c r="E26" s="13">
        <v>10</v>
      </c>
      <c r="F26" s="10"/>
      <c r="G26" s="25"/>
    </row>
    <row r="27" spans="1:7" x14ac:dyDescent="0.2">
      <c r="A27" s="5"/>
      <c r="B27" s="5"/>
      <c r="C27" s="11"/>
      <c r="D27" s="12"/>
      <c r="E27" s="13"/>
      <c r="F27" s="10"/>
      <c r="G27" s="25"/>
    </row>
    <row r="28" spans="1:7" x14ac:dyDescent="0.2">
      <c r="A28" s="5" t="s">
        <v>752</v>
      </c>
      <c r="B28" s="5"/>
      <c r="C28" s="11" t="s">
        <v>194</v>
      </c>
      <c r="D28" s="12" t="s">
        <v>234</v>
      </c>
      <c r="E28" s="13">
        <v>10</v>
      </c>
      <c r="F28" s="10"/>
      <c r="G28" s="25"/>
    </row>
    <row r="29" spans="1:7" x14ac:dyDescent="0.2">
      <c r="A29" s="5"/>
      <c r="B29" s="5"/>
      <c r="C29" s="11"/>
      <c r="D29" s="12"/>
      <c r="E29" s="13"/>
      <c r="F29" s="10"/>
      <c r="G29" s="25"/>
    </row>
    <row r="30" spans="1:7" x14ac:dyDescent="0.2">
      <c r="A30" s="5" t="s">
        <v>753</v>
      </c>
      <c r="B30" s="5"/>
      <c r="C30" s="11" t="s">
        <v>39</v>
      </c>
      <c r="D30" s="12" t="s">
        <v>234</v>
      </c>
      <c r="E30" s="13">
        <v>10</v>
      </c>
      <c r="F30" s="10"/>
      <c r="G30" s="25"/>
    </row>
    <row r="31" spans="1:7" x14ac:dyDescent="0.2">
      <c r="A31" s="5"/>
      <c r="B31" s="5"/>
      <c r="C31" s="11"/>
      <c r="D31" s="12"/>
      <c r="E31" s="13"/>
      <c r="F31" s="10"/>
      <c r="G31" s="25"/>
    </row>
    <row r="32" spans="1:7" ht="12" x14ac:dyDescent="0.2">
      <c r="A32" s="5" t="s">
        <v>110</v>
      </c>
      <c r="B32" s="5"/>
      <c r="C32" s="7" t="s">
        <v>101</v>
      </c>
      <c r="D32" s="12"/>
      <c r="E32" s="13"/>
      <c r="F32" s="10"/>
      <c r="G32" s="25"/>
    </row>
    <row r="33" spans="1:7" x14ac:dyDescent="0.2">
      <c r="A33" s="5"/>
      <c r="B33" s="5"/>
      <c r="C33" s="11"/>
      <c r="D33" s="12"/>
      <c r="E33" s="13"/>
      <c r="F33" s="10"/>
      <c r="G33" s="25"/>
    </row>
    <row r="34" spans="1:7" ht="22.8" x14ac:dyDescent="0.2">
      <c r="A34" s="5" t="s">
        <v>746</v>
      </c>
      <c r="B34" s="5"/>
      <c r="C34" s="11" t="s">
        <v>118</v>
      </c>
      <c r="D34" s="12" t="s">
        <v>91</v>
      </c>
      <c r="E34" s="13">
        <f>E12+E16</f>
        <v>1218</v>
      </c>
      <c r="F34" s="10"/>
      <c r="G34" s="25"/>
    </row>
    <row r="35" spans="1:7" x14ac:dyDescent="0.2">
      <c r="A35" s="5"/>
      <c r="B35" s="5"/>
      <c r="C35" s="11"/>
      <c r="D35" s="12"/>
      <c r="E35" s="13"/>
      <c r="F35" s="10"/>
      <c r="G35" s="25"/>
    </row>
    <row r="36" spans="1:7" ht="12" x14ac:dyDescent="0.2">
      <c r="A36" s="5" t="s">
        <v>754</v>
      </c>
      <c r="B36" s="5"/>
      <c r="C36" s="7" t="s">
        <v>123</v>
      </c>
      <c r="D36" s="12"/>
      <c r="E36" s="13"/>
      <c r="F36" s="10"/>
      <c r="G36" s="25"/>
    </row>
    <row r="37" spans="1:7" ht="12" x14ac:dyDescent="0.2">
      <c r="A37" s="5"/>
      <c r="B37" s="5"/>
      <c r="C37" s="7"/>
      <c r="D37" s="12"/>
      <c r="E37" s="13"/>
      <c r="F37" s="10"/>
      <c r="G37" s="25"/>
    </row>
    <row r="38" spans="1:7" x14ac:dyDescent="0.2">
      <c r="A38" s="5" t="s">
        <v>755</v>
      </c>
      <c r="B38" s="5"/>
      <c r="C38" s="11" t="s">
        <v>85</v>
      </c>
      <c r="D38" s="12" t="s">
        <v>234</v>
      </c>
      <c r="E38" s="13">
        <v>20</v>
      </c>
      <c r="F38" s="10"/>
      <c r="G38" s="95"/>
    </row>
    <row r="39" spans="1:7" ht="12" x14ac:dyDescent="0.2">
      <c r="A39" s="5"/>
      <c r="B39" s="5"/>
      <c r="C39" s="11"/>
      <c r="D39" s="12"/>
      <c r="E39" s="13"/>
      <c r="F39" s="10"/>
      <c r="G39" s="96"/>
    </row>
    <row r="40" spans="1:7" x14ac:dyDescent="0.2">
      <c r="A40" s="5" t="s">
        <v>756</v>
      </c>
      <c r="B40" s="5"/>
      <c r="C40" s="11" t="s">
        <v>220</v>
      </c>
      <c r="D40" s="12" t="s">
        <v>234</v>
      </c>
      <c r="E40" s="13">
        <v>10</v>
      </c>
      <c r="F40" s="10"/>
      <c r="G40" s="95"/>
    </row>
    <row r="41" spans="1:7" ht="12" x14ac:dyDescent="0.2">
      <c r="A41" s="5"/>
      <c r="B41" s="5"/>
      <c r="C41" s="11"/>
      <c r="D41" s="12"/>
      <c r="E41" s="13"/>
      <c r="F41" s="10"/>
      <c r="G41" s="96"/>
    </row>
    <row r="42" spans="1:7" x14ac:dyDescent="0.2">
      <c r="A42" s="5" t="s">
        <v>757</v>
      </c>
      <c r="B42" s="5"/>
      <c r="C42" s="11" t="s">
        <v>11</v>
      </c>
      <c r="D42" s="12" t="s">
        <v>139</v>
      </c>
      <c r="E42" s="13">
        <v>1</v>
      </c>
      <c r="F42" s="10"/>
      <c r="G42" s="95"/>
    </row>
    <row r="43" spans="1:7" x14ac:dyDescent="0.2">
      <c r="A43" s="5"/>
      <c r="B43" s="5"/>
      <c r="C43" s="11"/>
      <c r="D43" s="12"/>
      <c r="E43" s="13"/>
      <c r="F43" s="10"/>
      <c r="G43" s="95"/>
    </row>
    <row r="44" spans="1:7" x14ac:dyDescent="0.2">
      <c r="A44" s="5" t="s">
        <v>758</v>
      </c>
      <c r="B44" s="5"/>
      <c r="C44" s="11" t="s">
        <v>26</v>
      </c>
      <c r="D44" s="12" t="s">
        <v>234</v>
      </c>
      <c r="E44" s="13">
        <v>10</v>
      </c>
      <c r="F44" s="10"/>
      <c r="G44" s="95"/>
    </row>
    <row r="45" spans="1:7" ht="12" x14ac:dyDescent="0.2">
      <c r="A45" s="5"/>
      <c r="B45" s="5"/>
      <c r="C45" s="11"/>
      <c r="D45" s="12"/>
      <c r="E45" s="13"/>
      <c r="F45" s="10"/>
      <c r="G45" s="96"/>
    </row>
    <row r="46" spans="1:7" ht="12" x14ac:dyDescent="0.2">
      <c r="A46" s="5"/>
      <c r="B46" s="5"/>
      <c r="C46" s="11"/>
      <c r="D46" s="12"/>
      <c r="E46" s="13"/>
      <c r="F46" s="10"/>
      <c r="G46" s="96"/>
    </row>
    <row r="47" spans="1:7" ht="12" x14ac:dyDescent="0.2">
      <c r="A47" s="5"/>
      <c r="B47" s="5"/>
      <c r="C47" s="11"/>
      <c r="D47" s="12"/>
      <c r="E47" s="13"/>
      <c r="F47" s="10"/>
      <c r="G47" s="96"/>
    </row>
    <row r="48" spans="1:7" ht="12" x14ac:dyDescent="0.2">
      <c r="A48" s="5"/>
      <c r="B48" s="5"/>
      <c r="C48" s="11"/>
      <c r="D48" s="12"/>
      <c r="E48" s="13"/>
      <c r="F48" s="10"/>
      <c r="G48" s="96"/>
    </row>
    <row r="49" spans="1:7" ht="12" x14ac:dyDescent="0.2">
      <c r="A49" s="5"/>
      <c r="B49" s="5"/>
      <c r="C49" s="11"/>
      <c r="D49" s="12"/>
      <c r="E49" s="13"/>
      <c r="F49" s="10"/>
      <c r="G49" s="96"/>
    </row>
    <row r="50" spans="1:7" ht="12" x14ac:dyDescent="0.2">
      <c r="A50" s="5"/>
      <c r="B50" s="5"/>
      <c r="C50" s="11"/>
      <c r="D50" s="12"/>
      <c r="E50" s="13"/>
      <c r="F50" s="10"/>
      <c r="G50" s="96"/>
    </row>
    <row r="51" spans="1:7" ht="12" x14ac:dyDescent="0.2">
      <c r="A51" s="5"/>
      <c r="B51" s="5"/>
      <c r="C51" s="11"/>
      <c r="D51" s="12"/>
      <c r="E51" s="13"/>
      <c r="F51" s="10"/>
      <c r="G51" s="96"/>
    </row>
    <row r="52" spans="1:7" ht="12" x14ac:dyDescent="0.2">
      <c r="A52" s="5"/>
      <c r="B52" s="5"/>
      <c r="C52" s="11"/>
      <c r="D52" s="12"/>
      <c r="E52" s="13"/>
      <c r="F52" s="10"/>
      <c r="G52" s="96"/>
    </row>
    <row r="53" spans="1:7" ht="12" x14ac:dyDescent="0.2">
      <c r="A53" s="5"/>
      <c r="B53" s="5"/>
      <c r="C53" s="11"/>
      <c r="D53" s="12"/>
      <c r="E53" s="13"/>
      <c r="F53" s="10"/>
      <c r="G53" s="96"/>
    </row>
    <row r="54" spans="1:7" ht="12" x14ac:dyDescent="0.2">
      <c r="A54" s="5"/>
      <c r="B54" s="5"/>
      <c r="C54" s="11"/>
      <c r="D54" s="12"/>
      <c r="E54" s="13"/>
      <c r="F54" s="10"/>
      <c r="G54" s="96"/>
    </row>
    <row r="55" spans="1:7" ht="12" x14ac:dyDescent="0.2">
      <c r="A55" s="5"/>
      <c r="B55" s="5"/>
      <c r="C55" s="11"/>
      <c r="D55" s="12"/>
      <c r="E55" s="13"/>
      <c r="F55" s="10"/>
      <c r="G55" s="96"/>
    </row>
    <row r="56" spans="1:7" ht="12" x14ac:dyDescent="0.2">
      <c r="A56" s="5"/>
      <c r="B56" s="5"/>
      <c r="C56" s="11"/>
      <c r="D56" s="12"/>
      <c r="E56" s="13"/>
      <c r="F56" s="10"/>
      <c r="G56" s="96"/>
    </row>
    <row r="57" spans="1:7" ht="12" x14ac:dyDescent="0.2">
      <c r="A57" s="5"/>
      <c r="B57" s="5"/>
      <c r="C57" s="11"/>
      <c r="D57" s="12"/>
      <c r="E57" s="13"/>
      <c r="F57" s="10"/>
      <c r="G57" s="96"/>
    </row>
    <row r="58" spans="1:7" ht="12" x14ac:dyDescent="0.2">
      <c r="A58" s="5"/>
      <c r="B58" s="5"/>
      <c r="C58" s="11"/>
      <c r="D58" s="12"/>
      <c r="E58" s="13"/>
      <c r="F58" s="10"/>
      <c r="G58" s="96"/>
    </row>
    <row r="59" spans="1:7" ht="12" x14ac:dyDescent="0.2">
      <c r="A59" s="5"/>
      <c r="B59" s="5"/>
      <c r="C59" s="11"/>
      <c r="D59" s="12"/>
      <c r="E59" s="13"/>
      <c r="F59" s="10"/>
      <c r="G59" s="96"/>
    </row>
    <row r="60" spans="1:7" ht="12" x14ac:dyDescent="0.2">
      <c r="A60" s="5"/>
      <c r="B60" s="5"/>
      <c r="C60" s="11"/>
      <c r="D60" s="12"/>
      <c r="E60" s="13"/>
      <c r="F60" s="10"/>
      <c r="G60" s="96"/>
    </row>
    <row r="61" spans="1:7" ht="12" x14ac:dyDescent="0.2">
      <c r="A61" s="5"/>
      <c r="B61" s="5"/>
      <c r="C61" s="7"/>
      <c r="D61" s="12"/>
      <c r="E61" s="13"/>
      <c r="F61" s="10"/>
      <c r="G61" s="25"/>
    </row>
    <row r="62" spans="1:7" ht="12" x14ac:dyDescent="0.2">
      <c r="A62" s="5"/>
      <c r="B62" s="5"/>
      <c r="C62" s="7"/>
      <c r="D62" s="12"/>
      <c r="E62" s="13"/>
      <c r="F62" s="10"/>
      <c r="G62" s="25"/>
    </row>
    <row r="63" spans="1:7" x14ac:dyDescent="0.2">
      <c r="A63" s="5"/>
      <c r="B63" s="5"/>
      <c r="C63" s="11"/>
      <c r="D63" s="12"/>
      <c r="E63" s="13"/>
      <c r="F63" s="10"/>
      <c r="G63" s="25"/>
    </row>
    <row r="64" spans="1:7" x14ac:dyDescent="0.2">
      <c r="A64" s="5"/>
      <c r="B64" s="5"/>
      <c r="C64" s="11"/>
      <c r="D64" s="12"/>
      <c r="E64" s="13"/>
      <c r="F64" s="10"/>
      <c r="G64" s="25"/>
    </row>
    <row r="65" spans="1:7" x14ac:dyDescent="0.2">
      <c r="A65" s="5"/>
      <c r="B65" s="5"/>
      <c r="C65" s="11"/>
      <c r="D65" s="12"/>
      <c r="E65" s="13"/>
      <c r="F65" s="10"/>
      <c r="G65" s="25"/>
    </row>
    <row r="66" spans="1:7" x14ac:dyDescent="0.2">
      <c r="A66" s="5"/>
      <c r="B66" s="5"/>
      <c r="C66" s="11"/>
      <c r="D66" s="12"/>
      <c r="E66" s="13"/>
      <c r="F66" s="10"/>
      <c r="G66" s="25"/>
    </row>
    <row r="67" spans="1:7" x14ac:dyDescent="0.2">
      <c r="A67" s="5"/>
      <c r="B67" s="5"/>
      <c r="C67" s="11"/>
      <c r="D67" s="12"/>
      <c r="E67" s="13"/>
      <c r="F67" s="10"/>
      <c r="G67" s="25"/>
    </row>
    <row r="68" spans="1:7" ht="18" customHeight="1" x14ac:dyDescent="0.2">
      <c r="A68" s="21"/>
      <c r="B68" s="21"/>
      <c r="C68" s="382" t="s">
        <v>776</v>
      </c>
      <c r="D68" s="383"/>
      <c r="E68" s="383"/>
      <c r="F68" s="384"/>
      <c r="G68" s="28"/>
    </row>
    <row r="69" spans="1:7" x14ac:dyDescent="0.2">
      <c r="A69" s="32"/>
      <c r="B69" s="32"/>
      <c r="C69" s="40"/>
      <c r="D69" s="41"/>
      <c r="E69" s="42"/>
      <c r="F69" s="43"/>
      <c r="G69" s="97"/>
    </row>
    <row r="70" spans="1:7" x14ac:dyDescent="0.2">
      <c r="A70" s="32"/>
      <c r="B70" s="32"/>
      <c r="C70" s="40"/>
      <c r="D70" s="41"/>
      <c r="E70" s="42"/>
      <c r="F70" s="43"/>
      <c r="G70" s="97"/>
    </row>
    <row r="71" spans="1:7" x14ac:dyDescent="0.2">
      <c r="A71" s="32"/>
      <c r="B71" s="32"/>
      <c r="C71" s="40"/>
      <c r="D71" s="41"/>
      <c r="E71" s="42"/>
      <c r="F71" s="43"/>
      <c r="G71" s="97"/>
    </row>
    <row r="72" spans="1:7" x14ac:dyDescent="0.2">
      <c r="A72" s="32"/>
      <c r="B72" s="32"/>
      <c r="C72" s="40"/>
      <c r="D72" s="41"/>
      <c r="E72" s="42"/>
      <c r="F72" s="43"/>
      <c r="G72" s="97"/>
    </row>
    <row r="73" spans="1:7" x14ac:dyDescent="0.2">
      <c r="A73" s="32"/>
      <c r="B73" s="32"/>
      <c r="C73" s="40"/>
      <c r="D73" s="41"/>
      <c r="E73" s="42"/>
      <c r="F73" s="43"/>
      <c r="G73" s="97"/>
    </row>
    <row r="74" spans="1:7" x14ac:dyDescent="0.2">
      <c r="A74" s="32"/>
      <c r="B74" s="32"/>
      <c r="C74" s="40"/>
      <c r="D74" s="41"/>
      <c r="E74" s="42"/>
      <c r="F74" s="43"/>
      <c r="G74" s="97"/>
    </row>
    <row r="75" spans="1:7" x14ac:dyDescent="0.2">
      <c r="A75" s="32"/>
      <c r="B75" s="32"/>
      <c r="C75" s="40"/>
      <c r="D75" s="41"/>
      <c r="E75" s="42"/>
      <c r="F75" s="43"/>
      <c r="G75" s="97"/>
    </row>
    <row r="76" spans="1:7" x14ac:dyDescent="0.2">
      <c r="A76" s="32"/>
      <c r="B76" s="32"/>
      <c r="C76" s="40"/>
      <c r="D76" s="41"/>
      <c r="E76" s="42"/>
      <c r="F76" s="43"/>
      <c r="G76" s="97"/>
    </row>
    <row r="77" spans="1:7" x14ac:dyDescent="0.2">
      <c r="A77" s="32"/>
      <c r="B77" s="32"/>
      <c r="C77" s="40"/>
      <c r="D77" s="41"/>
      <c r="E77" s="42"/>
      <c r="F77" s="43"/>
      <c r="G77" s="97"/>
    </row>
    <row r="78" spans="1:7" x14ac:dyDescent="0.2">
      <c r="A78" s="32"/>
      <c r="B78" s="32"/>
      <c r="C78" s="40"/>
      <c r="D78" s="41"/>
      <c r="E78" s="42"/>
      <c r="F78" s="43"/>
      <c r="G78" s="97"/>
    </row>
    <row r="79" spans="1:7" ht="12" x14ac:dyDescent="0.2">
      <c r="A79" s="6" t="s">
        <v>124</v>
      </c>
      <c r="B79" s="6"/>
      <c r="C79" s="7" t="s">
        <v>15</v>
      </c>
      <c r="D79" s="8"/>
      <c r="E79" s="9"/>
      <c r="F79" s="10"/>
      <c r="G79" s="25"/>
    </row>
    <row r="80" spans="1:7" x14ac:dyDescent="0.2">
      <c r="A80" s="5" t="s">
        <v>74</v>
      </c>
      <c r="B80" s="5"/>
      <c r="C80" s="11" t="s">
        <v>84</v>
      </c>
      <c r="D80" s="12"/>
      <c r="E80" s="13"/>
      <c r="F80" s="10"/>
      <c r="G80" s="25"/>
    </row>
    <row r="81" spans="1:7" x14ac:dyDescent="0.2">
      <c r="A81" s="5" t="s">
        <v>161</v>
      </c>
      <c r="B81" s="5"/>
      <c r="C81" s="11" t="s">
        <v>227</v>
      </c>
      <c r="D81" s="12"/>
      <c r="E81" s="13"/>
      <c r="F81" s="10"/>
      <c r="G81" s="25"/>
    </row>
    <row r="82" spans="1:7" x14ac:dyDescent="0.2">
      <c r="A82" s="5" t="s">
        <v>74</v>
      </c>
      <c r="B82" s="5"/>
      <c r="C82" s="11" t="s">
        <v>123</v>
      </c>
      <c r="D82" s="12"/>
      <c r="E82" s="13"/>
      <c r="F82" s="10"/>
      <c r="G82" s="25"/>
    </row>
    <row r="83" spans="1:7" ht="22.8" x14ac:dyDescent="0.2">
      <c r="A83" s="5" t="s">
        <v>115</v>
      </c>
      <c r="B83" s="5"/>
      <c r="C83" s="11" t="s">
        <v>98</v>
      </c>
      <c r="D83" s="12" t="s">
        <v>234</v>
      </c>
      <c r="E83" s="13">
        <v>730</v>
      </c>
      <c r="F83" s="10">
        <v>0</v>
      </c>
      <c r="G83" s="96" t="s">
        <v>93</v>
      </c>
    </row>
    <row r="84" spans="1:7" x14ac:dyDescent="0.2">
      <c r="A84" s="5" t="s">
        <v>74</v>
      </c>
      <c r="B84" s="5"/>
      <c r="C84" s="11" t="s">
        <v>30</v>
      </c>
      <c r="D84" s="12"/>
      <c r="E84" s="13"/>
      <c r="F84" s="10"/>
      <c r="G84" s="25"/>
    </row>
    <row r="85" spans="1:7" ht="22.8" x14ac:dyDescent="0.2">
      <c r="A85" s="5" t="s">
        <v>188</v>
      </c>
      <c r="B85" s="5"/>
      <c r="C85" s="11" t="s">
        <v>56</v>
      </c>
      <c r="D85" s="12" t="s">
        <v>222</v>
      </c>
      <c r="E85" s="13">
        <v>15000</v>
      </c>
      <c r="F85" s="10">
        <v>0</v>
      </c>
      <c r="G85" s="25">
        <f>ROUND($E$85 * $F$85,2)</f>
        <v>0</v>
      </c>
    </row>
    <row r="86" spans="1:7" x14ac:dyDescent="0.2">
      <c r="A86" s="5" t="s">
        <v>184</v>
      </c>
      <c r="B86" s="5"/>
      <c r="C86" s="11" t="s">
        <v>122</v>
      </c>
      <c r="D86" s="12"/>
      <c r="E86" s="13"/>
      <c r="F86" s="10"/>
      <c r="G86" s="25"/>
    </row>
    <row r="87" spans="1:7" ht="22.8" x14ac:dyDescent="0.2">
      <c r="A87" s="5" t="s">
        <v>74</v>
      </c>
      <c r="B87" s="5"/>
      <c r="C87" s="11" t="s">
        <v>53</v>
      </c>
      <c r="D87" s="12"/>
      <c r="E87" s="13"/>
      <c r="F87" s="10"/>
      <c r="G87" s="25"/>
    </row>
    <row r="88" spans="1:7" ht="22.8" x14ac:dyDescent="0.2">
      <c r="A88" s="5" t="s">
        <v>74</v>
      </c>
      <c r="B88" s="5"/>
      <c r="C88" s="11" t="s">
        <v>107</v>
      </c>
      <c r="D88" s="12"/>
      <c r="E88" s="13"/>
      <c r="F88" s="10"/>
      <c r="G88" s="25"/>
    </row>
    <row r="89" spans="1:7" x14ac:dyDescent="0.2">
      <c r="A89" s="5" t="s">
        <v>41</v>
      </c>
      <c r="B89" s="5"/>
      <c r="C89" s="11" t="s">
        <v>121</v>
      </c>
      <c r="D89" s="12" t="s">
        <v>173</v>
      </c>
      <c r="E89" s="13">
        <v>50</v>
      </c>
      <c r="F89" s="10">
        <v>0</v>
      </c>
      <c r="G89" s="25">
        <f>ROUND($E$89 * $F$89,2)</f>
        <v>0</v>
      </c>
    </row>
    <row r="90" spans="1:7" x14ac:dyDescent="0.2">
      <c r="A90" s="5" t="s">
        <v>61</v>
      </c>
      <c r="B90" s="5"/>
      <c r="C90" s="11" t="s">
        <v>17</v>
      </c>
      <c r="D90" s="12" t="s">
        <v>173</v>
      </c>
      <c r="E90" s="13">
        <v>16</v>
      </c>
      <c r="F90" s="10">
        <v>0</v>
      </c>
      <c r="G90" s="25">
        <f>ROUND($E$90 * $F$90,2)</f>
        <v>0</v>
      </c>
    </row>
    <row r="91" spans="1:7" x14ac:dyDescent="0.2">
      <c r="A91" s="5" t="s">
        <v>79</v>
      </c>
      <c r="B91" s="5"/>
      <c r="C91" s="11" t="s">
        <v>150</v>
      </c>
      <c r="D91" s="12" t="s">
        <v>141</v>
      </c>
      <c r="E91" s="13">
        <v>250</v>
      </c>
      <c r="F91" s="10">
        <v>0</v>
      </c>
      <c r="G91" s="25">
        <f>ROUND($E$91 * $F$91,2)</f>
        <v>0</v>
      </c>
    </row>
    <row r="92" spans="1:7" x14ac:dyDescent="0.2">
      <c r="A92" s="5" t="s">
        <v>156</v>
      </c>
      <c r="B92" s="5"/>
      <c r="C92" s="11" t="s">
        <v>166</v>
      </c>
      <c r="D92" s="12" t="s">
        <v>82</v>
      </c>
      <c r="E92" s="13">
        <v>2</v>
      </c>
      <c r="F92" s="10">
        <v>0</v>
      </c>
      <c r="G92" s="25">
        <f>ROUND($E$92 * $F$92,2)</f>
        <v>0</v>
      </c>
    </row>
    <row r="93" spans="1:7" x14ac:dyDescent="0.2">
      <c r="A93" s="5" t="s">
        <v>177</v>
      </c>
      <c r="B93" s="5"/>
      <c r="C93" s="11" t="s">
        <v>175</v>
      </c>
      <c r="D93" s="12" t="s">
        <v>141</v>
      </c>
      <c r="E93" s="13">
        <v>12</v>
      </c>
      <c r="F93" s="10">
        <v>0</v>
      </c>
      <c r="G93" s="25">
        <f>ROUND($E$93 * $F$93,2)</f>
        <v>0</v>
      </c>
    </row>
    <row r="94" spans="1:7" x14ac:dyDescent="0.2">
      <c r="A94" s="5" t="s">
        <v>5</v>
      </c>
      <c r="B94" s="5"/>
      <c r="C94" s="11" t="s">
        <v>46</v>
      </c>
      <c r="D94" s="12"/>
      <c r="E94" s="13"/>
      <c r="F94" s="10"/>
      <c r="G94" s="25"/>
    </row>
    <row r="95" spans="1:7" x14ac:dyDescent="0.2">
      <c r="A95" s="5" t="s">
        <v>74</v>
      </c>
      <c r="B95" s="5"/>
      <c r="C95" s="11" t="s">
        <v>89</v>
      </c>
      <c r="D95" s="12"/>
      <c r="E95" s="13"/>
      <c r="F95" s="10"/>
      <c r="G95" s="25"/>
    </row>
    <row r="96" spans="1:7" ht="22.8" x14ac:dyDescent="0.2">
      <c r="A96" s="5" t="s">
        <v>162</v>
      </c>
      <c r="B96" s="5"/>
      <c r="C96" s="11" t="s">
        <v>218</v>
      </c>
      <c r="D96" s="12" t="s">
        <v>109</v>
      </c>
      <c r="E96" s="13">
        <v>1</v>
      </c>
      <c r="F96" s="10">
        <v>0</v>
      </c>
      <c r="G96" s="25">
        <f>ROUND($E$96 * $F$96,2)</f>
        <v>0</v>
      </c>
    </row>
    <row r="97" spans="1:7" x14ac:dyDescent="0.2">
      <c r="A97" s="5" t="s">
        <v>229</v>
      </c>
      <c r="B97" s="5"/>
      <c r="C97" s="11" t="s">
        <v>136</v>
      </c>
      <c r="D97" s="12" t="s">
        <v>193</v>
      </c>
      <c r="E97" s="13">
        <v>10000</v>
      </c>
      <c r="F97" s="14">
        <v>0</v>
      </c>
      <c r="G97" s="25">
        <f>ROUND($E$97 * $F$97,2)</f>
        <v>0</v>
      </c>
    </row>
    <row r="98" spans="1:7" ht="34.200000000000003" x14ac:dyDescent="0.2">
      <c r="A98" s="5" t="s">
        <v>74</v>
      </c>
      <c r="B98" s="5"/>
      <c r="C98" s="11" t="s">
        <v>157</v>
      </c>
      <c r="D98" s="12"/>
      <c r="E98" s="13"/>
      <c r="F98" s="10"/>
      <c r="G98" s="25"/>
    </row>
    <row r="99" spans="1:7" ht="22.8" x14ac:dyDescent="0.2">
      <c r="A99" s="5" t="s">
        <v>6</v>
      </c>
      <c r="B99" s="5"/>
      <c r="C99" s="11" t="s">
        <v>65</v>
      </c>
      <c r="D99" s="12" t="s">
        <v>141</v>
      </c>
      <c r="E99" s="13">
        <v>500</v>
      </c>
      <c r="F99" s="10">
        <v>0</v>
      </c>
      <c r="G99" s="25">
        <f>ROUND($E$99 * $F$99,2)</f>
        <v>0</v>
      </c>
    </row>
    <row r="100" spans="1:7" ht="45.6" x14ac:dyDescent="0.2">
      <c r="A100" s="5" t="s">
        <v>74</v>
      </c>
      <c r="B100" s="5"/>
      <c r="C100" s="11" t="s">
        <v>37</v>
      </c>
      <c r="D100" s="12"/>
      <c r="E100" s="13"/>
      <c r="F100" s="10"/>
      <c r="G100" s="25"/>
    </row>
    <row r="101" spans="1:7" x14ac:dyDescent="0.2">
      <c r="A101" s="5" t="s">
        <v>27</v>
      </c>
      <c r="B101" s="5"/>
      <c r="C101" s="11" t="s">
        <v>3</v>
      </c>
      <c r="D101" s="12" t="s">
        <v>141</v>
      </c>
      <c r="E101" s="13">
        <v>500</v>
      </c>
      <c r="F101" s="10">
        <v>0</v>
      </c>
      <c r="G101" s="25">
        <f>ROUND($E$101 * $F$101,2)</f>
        <v>0</v>
      </c>
    </row>
    <row r="102" spans="1:7" ht="34.200000000000003" x14ac:dyDescent="0.2">
      <c r="A102" s="5" t="s">
        <v>74</v>
      </c>
      <c r="B102" s="5"/>
      <c r="C102" s="11" t="s">
        <v>197</v>
      </c>
      <c r="D102" s="12"/>
      <c r="E102" s="13"/>
      <c r="F102" s="10"/>
      <c r="G102" s="25"/>
    </row>
    <row r="103" spans="1:7" ht="22.8" x14ac:dyDescent="0.2">
      <c r="A103" s="5" t="s">
        <v>74</v>
      </c>
      <c r="B103" s="5"/>
      <c r="C103" s="11" t="s">
        <v>213</v>
      </c>
      <c r="D103" s="12"/>
      <c r="E103" s="13"/>
      <c r="F103" s="10"/>
      <c r="G103" s="25"/>
    </row>
    <row r="104" spans="1:7" ht="22.8" x14ac:dyDescent="0.2">
      <c r="A104" s="5" t="s">
        <v>48</v>
      </c>
      <c r="B104" s="5"/>
      <c r="C104" s="11" t="s">
        <v>135</v>
      </c>
      <c r="D104" s="12" t="s">
        <v>141</v>
      </c>
      <c r="E104" s="13">
        <v>500</v>
      </c>
      <c r="F104" s="10">
        <v>0</v>
      </c>
      <c r="G104" s="25">
        <f>ROUND($E$104 * $F$104,2)</f>
        <v>0</v>
      </c>
    </row>
    <row r="105" spans="1:7" ht="22.8" x14ac:dyDescent="0.2">
      <c r="A105" s="5" t="s">
        <v>74</v>
      </c>
      <c r="B105" s="5"/>
      <c r="C105" s="11" t="s">
        <v>119</v>
      </c>
      <c r="D105" s="12"/>
      <c r="E105" s="13"/>
      <c r="F105" s="10"/>
      <c r="G105" s="25"/>
    </row>
    <row r="106" spans="1:7" x14ac:dyDescent="0.2">
      <c r="A106" s="5" t="s">
        <v>125</v>
      </c>
      <c r="B106" s="5"/>
      <c r="C106" s="11" t="s">
        <v>108</v>
      </c>
      <c r="D106" s="12" t="s">
        <v>178</v>
      </c>
      <c r="E106" s="13">
        <v>5</v>
      </c>
      <c r="F106" s="10">
        <v>0</v>
      </c>
      <c r="G106" s="25">
        <f>ROUND($E$106 * $F$106,2)</f>
        <v>0</v>
      </c>
    </row>
    <row r="107" spans="1:7" x14ac:dyDescent="0.2">
      <c r="A107" s="5" t="s">
        <v>146</v>
      </c>
      <c r="B107" s="5"/>
      <c r="C107" s="11" t="s">
        <v>18</v>
      </c>
      <c r="D107" s="12" t="s">
        <v>178</v>
      </c>
      <c r="E107" s="13">
        <v>2</v>
      </c>
      <c r="F107" s="10">
        <v>0</v>
      </c>
      <c r="G107" s="25">
        <f>ROUND($E$107 * $F$107,2)</f>
        <v>0</v>
      </c>
    </row>
    <row r="108" spans="1:7" x14ac:dyDescent="0.2">
      <c r="A108" s="5" t="s">
        <v>163</v>
      </c>
      <c r="B108" s="5"/>
      <c r="C108" s="11" t="s">
        <v>78</v>
      </c>
      <c r="D108" s="12" t="s">
        <v>178</v>
      </c>
      <c r="E108" s="13">
        <v>1</v>
      </c>
      <c r="F108" s="10">
        <v>0</v>
      </c>
      <c r="G108" s="25">
        <f>ROUND($E$108 * $F$108,2)</f>
        <v>0</v>
      </c>
    </row>
    <row r="109" spans="1:7" x14ac:dyDescent="0.2">
      <c r="A109" s="5" t="s">
        <v>186</v>
      </c>
      <c r="B109" s="5"/>
      <c r="C109" s="11" t="s">
        <v>88</v>
      </c>
      <c r="D109" s="12" t="s">
        <v>178</v>
      </c>
      <c r="E109" s="13">
        <v>2</v>
      </c>
      <c r="F109" s="10">
        <v>0</v>
      </c>
      <c r="G109" s="25">
        <f>ROUND($E$109 * $F$109,2)</f>
        <v>0</v>
      </c>
    </row>
    <row r="110" spans="1:7" x14ac:dyDescent="0.2">
      <c r="A110" s="5" t="s">
        <v>116</v>
      </c>
      <c r="B110" s="5"/>
      <c r="C110" s="11" t="s">
        <v>202</v>
      </c>
      <c r="D110" s="12" t="s">
        <v>178</v>
      </c>
      <c r="E110" s="13">
        <v>10</v>
      </c>
      <c r="F110" s="10">
        <v>0</v>
      </c>
      <c r="G110" s="25">
        <f>ROUND($E$110 * $F$110,2)</f>
        <v>0</v>
      </c>
    </row>
    <row r="111" spans="1:7" ht="22.8" x14ac:dyDescent="0.2">
      <c r="A111" s="5" t="s">
        <v>74</v>
      </c>
      <c r="B111" s="5"/>
      <c r="C111" s="11" t="s">
        <v>142</v>
      </c>
      <c r="D111" s="12"/>
      <c r="E111" s="13"/>
      <c r="F111" s="10"/>
      <c r="G111" s="25"/>
    </row>
    <row r="112" spans="1:7" ht="22.8" x14ac:dyDescent="0.2">
      <c r="A112" s="5" t="s">
        <v>137</v>
      </c>
      <c r="B112" s="5"/>
      <c r="C112" s="11" t="s">
        <v>96</v>
      </c>
      <c r="D112" s="12" t="s">
        <v>109</v>
      </c>
      <c r="E112" s="13">
        <v>1</v>
      </c>
      <c r="F112" s="10">
        <v>40000</v>
      </c>
      <c r="G112" s="25">
        <f>ROUND($E$112 * $F$112,2)</f>
        <v>40000</v>
      </c>
    </row>
    <row r="113" spans="1:7" x14ac:dyDescent="0.2">
      <c r="A113" s="5" t="s">
        <v>207</v>
      </c>
      <c r="B113" s="5"/>
      <c r="C113" s="11" t="s">
        <v>103</v>
      </c>
      <c r="D113" s="12" t="s">
        <v>193</v>
      </c>
      <c r="E113" s="13">
        <v>40000</v>
      </c>
      <c r="F113" s="14">
        <v>0</v>
      </c>
      <c r="G113" s="25">
        <f>ROUND($E$113 * $F$113,2)</f>
        <v>0</v>
      </c>
    </row>
    <row r="114" spans="1:7" ht="79.8" x14ac:dyDescent="0.2">
      <c r="A114" s="5" t="s">
        <v>223</v>
      </c>
      <c r="B114" s="5"/>
      <c r="C114" s="11" t="s">
        <v>211</v>
      </c>
      <c r="D114" s="12" t="s">
        <v>178</v>
      </c>
      <c r="E114" s="13">
        <v>10</v>
      </c>
      <c r="F114" s="10">
        <v>0</v>
      </c>
      <c r="G114" s="25">
        <f>ROUND($E$114 * $F$114,2)</f>
        <v>0</v>
      </c>
    </row>
    <row r="115" spans="1:7" ht="22.8" x14ac:dyDescent="0.2">
      <c r="A115" s="5" t="s">
        <v>235</v>
      </c>
      <c r="B115" s="5"/>
      <c r="C115" s="11" t="s">
        <v>191</v>
      </c>
      <c r="D115" s="12" t="s">
        <v>178</v>
      </c>
      <c r="E115" s="13">
        <v>5</v>
      </c>
      <c r="F115" s="10">
        <v>0</v>
      </c>
      <c r="G115" s="25">
        <f>ROUND($E$115 * $F$115,2)</f>
        <v>0</v>
      </c>
    </row>
    <row r="116" spans="1:7" ht="205.2" x14ac:dyDescent="0.2">
      <c r="A116" s="5" t="s">
        <v>25</v>
      </c>
      <c r="B116" s="5"/>
      <c r="C116" s="11" t="s">
        <v>111</v>
      </c>
      <c r="D116" s="12"/>
      <c r="E116" s="13"/>
      <c r="F116" s="10"/>
      <c r="G116" s="25"/>
    </row>
    <row r="117" spans="1:7" ht="34.200000000000003" x14ac:dyDescent="0.2">
      <c r="A117" s="5" t="s">
        <v>90</v>
      </c>
      <c r="B117" s="5"/>
      <c r="C117" s="11" t="s">
        <v>32</v>
      </c>
      <c r="D117" s="12" t="s">
        <v>152</v>
      </c>
      <c r="E117" s="13">
        <v>11400</v>
      </c>
      <c r="F117" s="10">
        <v>0</v>
      </c>
      <c r="G117" s="25">
        <f>ROUND($E$117 * $F$117,2)</f>
        <v>0</v>
      </c>
    </row>
    <row r="118" spans="1:7" ht="34.200000000000003" x14ac:dyDescent="0.2">
      <c r="A118" s="5" t="s">
        <v>112</v>
      </c>
      <c r="B118" s="5"/>
      <c r="C118" s="11" t="s">
        <v>22</v>
      </c>
      <c r="D118" s="12" t="s">
        <v>152</v>
      </c>
      <c r="E118" s="13">
        <v>3600</v>
      </c>
      <c r="F118" s="10">
        <v>0</v>
      </c>
      <c r="G118" s="25">
        <f>ROUND($E$118 * $F$118,2)</f>
        <v>0</v>
      </c>
    </row>
    <row r="119" spans="1:7" ht="45.6" x14ac:dyDescent="0.2">
      <c r="A119" s="5" t="s">
        <v>133</v>
      </c>
      <c r="B119" s="5"/>
      <c r="C119" s="11" t="s">
        <v>233</v>
      </c>
      <c r="D119" s="12" t="s">
        <v>152</v>
      </c>
      <c r="E119" s="13">
        <v>500</v>
      </c>
      <c r="F119" s="10">
        <v>0</v>
      </c>
      <c r="G119" s="25">
        <f>ROUND($E$119 * $F$119,2)</f>
        <v>0</v>
      </c>
    </row>
    <row r="120" spans="1:7" x14ac:dyDescent="0.2">
      <c r="A120" s="5" t="s">
        <v>47</v>
      </c>
      <c r="B120" s="5"/>
      <c r="C120" s="11" t="s">
        <v>75</v>
      </c>
      <c r="D120" s="12"/>
      <c r="E120" s="13"/>
      <c r="F120" s="10"/>
      <c r="G120" s="25"/>
    </row>
    <row r="121" spans="1:7" x14ac:dyDescent="0.2">
      <c r="A121" s="5" t="s">
        <v>74</v>
      </c>
      <c r="B121" s="5"/>
      <c r="C121" s="11" t="s">
        <v>147</v>
      </c>
      <c r="D121" s="12"/>
      <c r="E121" s="13"/>
      <c r="F121" s="10"/>
      <c r="G121" s="25"/>
    </row>
    <row r="122" spans="1:7" ht="34.200000000000003" x14ac:dyDescent="0.2">
      <c r="A122" s="5" t="s">
        <v>74</v>
      </c>
      <c r="B122" s="5"/>
      <c r="C122" s="11" t="s">
        <v>171</v>
      </c>
      <c r="D122" s="12"/>
      <c r="E122" s="13"/>
      <c r="F122" s="10"/>
      <c r="G122" s="25"/>
    </row>
    <row r="123" spans="1:7" x14ac:dyDescent="0.2">
      <c r="A123" s="5" t="s">
        <v>69</v>
      </c>
      <c r="B123" s="5"/>
      <c r="C123" s="11" t="s">
        <v>54</v>
      </c>
      <c r="D123" s="12" t="s">
        <v>141</v>
      </c>
      <c r="E123" s="13">
        <v>475</v>
      </c>
      <c r="F123" s="10">
        <v>0</v>
      </c>
      <c r="G123" s="25">
        <f>ROUND($E$123 * $F$123,2)</f>
        <v>0</v>
      </c>
    </row>
    <row r="124" spans="1:7" ht="12" x14ac:dyDescent="0.2">
      <c r="A124" s="6" t="s">
        <v>144</v>
      </c>
      <c r="B124" s="6"/>
      <c r="C124" s="7" t="s">
        <v>160</v>
      </c>
      <c r="D124" s="8"/>
      <c r="E124" s="9"/>
      <c r="F124" s="10"/>
      <c r="G124" s="25"/>
    </row>
    <row r="125" spans="1:7" x14ac:dyDescent="0.2">
      <c r="A125" s="5" t="s">
        <v>74</v>
      </c>
      <c r="B125" s="5"/>
      <c r="C125" s="11" t="s">
        <v>226</v>
      </c>
      <c r="D125" s="12"/>
      <c r="E125" s="13"/>
      <c r="F125" s="10"/>
      <c r="G125" s="25"/>
    </row>
    <row r="126" spans="1:7" ht="22.8" x14ac:dyDescent="0.2">
      <c r="A126" s="5" t="s">
        <v>74</v>
      </c>
      <c r="B126" s="5"/>
      <c r="C126" s="11" t="s">
        <v>203</v>
      </c>
      <c r="D126" s="12"/>
      <c r="E126" s="13"/>
      <c r="F126" s="10"/>
      <c r="G126" s="25"/>
    </row>
    <row r="127" spans="1:7" ht="22.8" x14ac:dyDescent="0.2">
      <c r="A127" s="5" t="s">
        <v>87</v>
      </c>
      <c r="B127" s="5"/>
      <c r="C127" s="11" t="s">
        <v>120</v>
      </c>
      <c r="D127" s="12" t="s">
        <v>178</v>
      </c>
      <c r="E127" s="13">
        <v>2</v>
      </c>
      <c r="F127" s="10">
        <v>0</v>
      </c>
      <c r="G127" s="25">
        <f>ROUND($E$127 * $F$127,2)</f>
        <v>0</v>
      </c>
    </row>
    <row r="128" spans="1:7" x14ac:dyDescent="0.2">
      <c r="A128" s="5" t="s">
        <v>12</v>
      </c>
      <c r="B128" s="5"/>
      <c r="C128" s="11" t="s">
        <v>49</v>
      </c>
      <c r="D128" s="12" t="s">
        <v>173</v>
      </c>
      <c r="E128" s="13">
        <v>4</v>
      </c>
      <c r="F128" s="10">
        <v>0</v>
      </c>
      <c r="G128" s="25">
        <f>ROUND($E$128 * $F$128,2)</f>
        <v>0</v>
      </c>
    </row>
    <row r="129" spans="1:7" x14ac:dyDescent="0.2">
      <c r="A129" s="5" t="s">
        <v>74</v>
      </c>
      <c r="B129" s="5"/>
      <c r="C129" s="11" t="s">
        <v>131</v>
      </c>
      <c r="D129" s="12"/>
      <c r="E129" s="13"/>
      <c r="F129" s="10"/>
      <c r="G129" s="25"/>
    </row>
    <row r="130" spans="1:7" ht="45.6" x14ac:dyDescent="0.2">
      <c r="A130" s="5" t="s">
        <v>110</v>
      </c>
      <c r="B130" s="5"/>
      <c r="C130" s="11" t="s">
        <v>7</v>
      </c>
      <c r="D130" s="12" t="s">
        <v>178</v>
      </c>
      <c r="E130" s="13">
        <v>1</v>
      </c>
      <c r="F130" s="10">
        <v>0</v>
      </c>
      <c r="G130" s="25">
        <f>ROUND($E$130 * $F$130,2)</f>
        <v>0</v>
      </c>
    </row>
  </sheetData>
  <mergeCells count="1">
    <mergeCell ref="C68:F68"/>
  </mergeCells>
  <phoneticPr fontId="40" type="noConversion"/>
  <pageMargins left="0.70866141732283472" right="0.70866141732283472" top="0.74803149606299213" bottom="0.74803149606299213" header="0.31496062992125984" footer="0.31496062992125984"/>
  <pageSetup paperSize="9" scale="82"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4990F-C139-482C-9243-17F1B53ED035}">
  <sheetPr codeName="Sheet6">
    <pageSetUpPr fitToPage="1"/>
  </sheetPr>
  <dimension ref="A1:L134"/>
  <sheetViews>
    <sheetView view="pageBreakPreview" zoomScale="115" zoomScaleNormal="145" zoomScaleSheetLayoutView="115" workbookViewId="0">
      <selection activeCell="G72" sqref="G72"/>
    </sheetView>
  </sheetViews>
  <sheetFormatPr defaultRowHeight="11.4" x14ac:dyDescent="0.2"/>
  <cols>
    <col min="1" max="2" width="10.25" customWidth="1"/>
    <col min="3" max="3" width="59.5" customWidth="1"/>
    <col min="4" max="4" width="8.75" customWidth="1"/>
    <col min="5" max="5" width="11.25" customWidth="1"/>
    <col min="6" max="6" width="10.75" customWidth="1"/>
    <col min="7" max="7" width="14.875" bestFit="1" customWidth="1"/>
  </cols>
  <sheetData>
    <row r="1" spans="1:7" ht="12" x14ac:dyDescent="0.2">
      <c r="A1" s="1"/>
      <c r="B1" s="1"/>
      <c r="C1" s="1"/>
      <c r="D1" s="1"/>
      <c r="E1" s="1"/>
      <c r="F1" s="1"/>
      <c r="G1" s="1"/>
    </row>
    <row r="2" spans="1:7" ht="24" x14ac:dyDescent="0.2">
      <c r="A2" s="15" t="s">
        <v>34</v>
      </c>
      <c r="B2" s="33" t="s">
        <v>237</v>
      </c>
      <c r="C2" s="15" t="s">
        <v>205</v>
      </c>
      <c r="D2" s="15" t="s">
        <v>66</v>
      </c>
      <c r="E2" s="15" t="s">
        <v>81</v>
      </c>
      <c r="F2" s="15" t="s">
        <v>58</v>
      </c>
      <c r="G2" s="15" t="s">
        <v>236</v>
      </c>
    </row>
    <row r="3" spans="1:7" x14ac:dyDescent="0.2">
      <c r="A3" s="5"/>
      <c r="B3" s="5"/>
      <c r="C3" s="11"/>
      <c r="D3" s="12"/>
      <c r="E3" s="13"/>
      <c r="F3" s="10"/>
      <c r="G3" s="10"/>
    </row>
    <row r="4" spans="1:7" ht="12" x14ac:dyDescent="0.2">
      <c r="A4" s="5" t="s">
        <v>718</v>
      </c>
      <c r="B4" s="5"/>
      <c r="C4" s="92" t="s">
        <v>253</v>
      </c>
      <c r="D4" s="12"/>
      <c r="E4" s="13"/>
      <c r="F4" s="10"/>
      <c r="G4" s="10"/>
    </row>
    <row r="5" spans="1:7" ht="12" x14ac:dyDescent="0.2">
      <c r="A5" s="5"/>
      <c r="B5" s="5"/>
      <c r="C5" s="7"/>
      <c r="D5" s="12"/>
      <c r="E5" s="13"/>
      <c r="F5" s="10"/>
      <c r="G5" s="10"/>
    </row>
    <row r="6" spans="1:7" ht="12" x14ac:dyDescent="0.2">
      <c r="A6" s="5" t="s">
        <v>719</v>
      </c>
      <c r="B6" s="5" t="s">
        <v>249</v>
      </c>
      <c r="C6" s="92" t="s">
        <v>301</v>
      </c>
      <c r="D6" s="12"/>
      <c r="E6" s="13"/>
      <c r="F6" s="10"/>
      <c r="G6" s="10"/>
    </row>
    <row r="7" spans="1:7" ht="12" x14ac:dyDescent="0.2">
      <c r="A7" s="5"/>
      <c r="B7" s="5"/>
      <c r="C7" s="7"/>
      <c r="D7" s="68"/>
      <c r="E7" s="69"/>
      <c r="F7" s="10"/>
      <c r="G7" s="10"/>
    </row>
    <row r="8" spans="1:7" ht="12" x14ac:dyDescent="0.2">
      <c r="A8" s="5" t="s">
        <v>720</v>
      </c>
      <c r="B8" s="32"/>
      <c r="C8" s="7" t="s">
        <v>351</v>
      </c>
      <c r="D8" s="68"/>
      <c r="E8" s="69"/>
      <c r="F8" s="10"/>
      <c r="G8" s="10"/>
    </row>
    <row r="9" spans="1:7" ht="12" x14ac:dyDescent="0.2">
      <c r="A9" s="5"/>
      <c r="B9" s="32"/>
      <c r="C9" s="7"/>
      <c r="D9" s="68"/>
      <c r="E9" s="69"/>
      <c r="F9" s="10"/>
      <c r="G9" s="10"/>
    </row>
    <row r="10" spans="1:7" ht="22.8" x14ac:dyDescent="0.2">
      <c r="A10" s="5" t="s">
        <v>721</v>
      </c>
      <c r="B10" s="32"/>
      <c r="C10" s="11" t="s">
        <v>630</v>
      </c>
      <c r="D10" s="12" t="s">
        <v>330</v>
      </c>
      <c r="E10" s="69">
        <f>E25*0.15</f>
        <v>1554</v>
      </c>
      <c r="F10" s="10"/>
      <c r="G10" s="10"/>
    </row>
    <row r="11" spans="1:7" x14ac:dyDescent="0.2">
      <c r="A11" s="5"/>
      <c r="B11" s="32"/>
      <c r="C11" s="11"/>
      <c r="D11" s="12"/>
      <c r="E11" s="69"/>
      <c r="F11" s="10"/>
      <c r="G11" s="10"/>
    </row>
    <row r="12" spans="1:7" ht="12" x14ac:dyDescent="0.2">
      <c r="A12" s="5" t="s">
        <v>722</v>
      </c>
      <c r="B12" s="32"/>
      <c r="C12" s="7" t="s">
        <v>352</v>
      </c>
      <c r="D12" s="12"/>
      <c r="E12" s="69"/>
      <c r="F12" s="10"/>
      <c r="G12" s="10"/>
    </row>
    <row r="13" spans="1:7" x14ac:dyDescent="0.2">
      <c r="A13" s="5"/>
      <c r="B13" s="32"/>
      <c r="C13" s="11"/>
      <c r="D13" s="12"/>
      <c r="E13" s="69"/>
      <c r="F13" s="10"/>
      <c r="G13" s="10"/>
    </row>
    <row r="14" spans="1:7" ht="12" x14ac:dyDescent="0.2">
      <c r="A14" s="5" t="s">
        <v>723</v>
      </c>
      <c r="B14" s="32"/>
      <c r="C14" s="11" t="s">
        <v>356</v>
      </c>
      <c r="D14" s="12" t="s">
        <v>330</v>
      </c>
      <c r="E14" s="69">
        <f>E18*0.05</f>
        <v>518</v>
      </c>
      <c r="F14" s="10"/>
      <c r="G14" s="10"/>
    </row>
    <row r="15" spans="1:7" x14ac:dyDescent="0.2">
      <c r="A15" s="5"/>
      <c r="B15" s="32"/>
      <c r="C15" s="11"/>
      <c r="D15" s="12"/>
      <c r="E15" s="69"/>
      <c r="F15" s="10"/>
      <c r="G15" s="10"/>
    </row>
    <row r="16" spans="1:7" ht="12" x14ac:dyDescent="0.2">
      <c r="A16" s="5" t="s">
        <v>724</v>
      </c>
      <c r="B16" s="32"/>
      <c r="C16" s="7" t="s">
        <v>353</v>
      </c>
      <c r="D16" s="12"/>
      <c r="E16" s="69"/>
      <c r="F16" s="10"/>
      <c r="G16" s="10"/>
    </row>
    <row r="17" spans="1:7" x14ac:dyDescent="0.2">
      <c r="A17" s="5"/>
      <c r="B17" s="32"/>
      <c r="C17" s="11"/>
      <c r="D17" s="12"/>
      <c r="E17" s="69"/>
      <c r="F17" s="10"/>
      <c r="G17" s="10"/>
    </row>
    <row r="18" spans="1:7" ht="22.8" x14ac:dyDescent="0.2">
      <c r="A18" s="5" t="s">
        <v>725</v>
      </c>
      <c r="B18" s="32"/>
      <c r="C18" s="11" t="s">
        <v>354</v>
      </c>
      <c r="D18" s="12" t="s">
        <v>357</v>
      </c>
      <c r="E18" s="69">
        <f>EARTHWORKS!K12</f>
        <v>10360</v>
      </c>
      <c r="F18" s="10"/>
      <c r="G18" s="10"/>
    </row>
    <row r="19" spans="1:7" x14ac:dyDescent="0.2">
      <c r="A19" s="5"/>
      <c r="B19" s="32"/>
      <c r="C19" s="11"/>
      <c r="D19" s="12"/>
      <c r="E19" s="69"/>
      <c r="F19" s="10"/>
      <c r="G19" s="10"/>
    </row>
    <row r="20" spans="1:7" ht="12" x14ac:dyDescent="0.2">
      <c r="A20" s="5" t="s">
        <v>726</v>
      </c>
      <c r="B20" s="32"/>
      <c r="C20" s="7" t="s">
        <v>355</v>
      </c>
      <c r="D20" s="68"/>
      <c r="E20" s="69"/>
      <c r="F20" s="10"/>
      <c r="G20" s="10"/>
    </row>
    <row r="21" spans="1:7" ht="12" x14ac:dyDescent="0.2">
      <c r="A21" s="5"/>
      <c r="B21" s="32"/>
      <c r="C21" s="7"/>
      <c r="D21" s="68"/>
      <c r="E21" s="69"/>
      <c r="F21" s="10"/>
      <c r="G21" s="10"/>
    </row>
    <row r="22" spans="1:7" x14ac:dyDescent="0.2">
      <c r="A22" s="5" t="s">
        <v>727</v>
      </c>
      <c r="B22" s="3" t="s">
        <v>250</v>
      </c>
      <c r="C22" s="388" t="s">
        <v>320</v>
      </c>
      <c r="D22" s="45"/>
      <c r="E22" s="31"/>
      <c r="F22" s="46"/>
      <c r="G22" s="46"/>
    </row>
    <row r="23" spans="1:7" x14ac:dyDescent="0.2">
      <c r="A23" s="5"/>
      <c r="B23" s="3"/>
      <c r="C23" s="388"/>
      <c r="D23" s="45"/>
      <c r="E23" s="31"/>
      <c r="F23" s="46"/>
      <c r="G23" s="46"/>
    </row>
    <row r="24" spans="1:7" x14ac:dyDescent="0.2">
      <c r="A24" s="5" t="s">
        <v>74</v>
      </c>
      <c r="B24" s="5"/>
      <c r="C24" s="388"/>
      <c r="D24" s="45"/>
      <c r="E24" s="31"/>
      <c r="F24" s="46"/>
      <c r="G24" s="46"/>
    </row>
    <row r="25" spans="1:7" ht="12" x14ac:dyDescent="0.2">
      <c r="A25" s="5"/>
      <c r="B25" s="5"/>
      <c r="C25" s="388"/>
      <c r="D25" s="68" t="s">
        <v>319</v>
      </c>
      <c r="E25" s="69">
        <v>10360</v>
      </c>
      <c r="F25" s="91"/>
      <c r="G25" s="91"/>
    </row>
    <row r="26" spans="1:7" ht="27.6" customHeight="1" x14ac:dyDescent="0.2">
      <c r="A26" s="5"/>
      <c r="B26" s="5"/>
      <c r="C26" s="388"/>
      <c r="D26" s="68"/>
      <c r="E26" s="69"/>
      <c r="F26" s="91"/>
      <c r="G26" s="91"/>
    </row>
    <row r="27" spans="1:7" x14ac:dyDescent="0.2">
      <c r="A27" s="5"/>
      <c r="B27" s="5"/>
      <c r="C27" s="11"/>
      <c r="D27" s="12"/>
      <c r="E27" s="13"/>
      <c r="F27" s="10"/>
      <c r="G27" s="10"/>
    </row>
    <row r="28" spans="1:7" ht="12" x14ac:dyDescent="0.2">
      <c r="A28" s="5" t="s">
        <v>728</v>
      </c>
      <c r="B28" s="5"/>
      <c r="C28" s="92" t="s">
        <v>317</v>
      </c>
      <c r="D28" s="12"/>
      <c r="E28" s="13"/>
      <c r="F28" s="10"/>
      <c r="G28" s="10"/>
    </row>
    <row r="29" spans="1:7" x14ac:dyDescent="0.2">
      <c r="A29" s="5"/>
      <c r="B29" s="5"/>
      <c r="C29" s="11"/>
      <c r="D29" s="12"/>
      <c r="E29" s="13"/>
      <c r="F29" s="10"/>
      <c r="G29" s="10"/>
    </row>
    <row r="30" spans="1:7" ht="12" x14ac:dyDescent="0.25">
      <c r="A30" s="5" t="s">
        <v>729</v>
      </c>
      <c r="B30" s="5"/>
      <c r="C30" s="2" t="s">
        <v>323</v>
      </c>
      <c r="D30" s="12"/>
      <c r="E30" s="13"/>
      <c r="F30" s="10"/>
      <c r="G30" s="10"/>
    </row>
    <row r="31" spans="1:7" x14ac:dyDescent="0.2">
      <c r="A31" s="5"/>
      <c r="B31" s="5"/>
      <c r="C31" s="40"/>
      <c r="D31" s="12"/>
      <c r="E31" s="13"/>
      <c r="F31" s="10"/>
      <c r="G31" s="10"/>
    </row>
    <row r="32" spans="1:7" ht="12" x14ac:dyDescent="0.25">
      <c r="A32" s="5" t="s">
        <v>730</v>
      </c>
      <c r="B32" s="5"/>
      <c r="C32" s="2" t="s">
        <v>324</v>
      </c>
      <c r="D32" s="12"/>
      <c r="E32" s="13"/>
      <c r="F32" s="10"/>
      <c r="G32" s="10"/>
    </row>
    <row r="33" spans="1:12" x14ac:dyDescent="0.2">
      <c r="A33" s="5"/>
      <c r="B33" s="5"/>
      <c r="D33" s="12"/>
      <c r="E33" s="13"/>
      <c r="F33" s="10"/>
      <c r="G33" s="10"/>
    </row>
    <row r="34" spans="1:12" ht="12" x14ac:dyDescent="0.2">
      <c r="A34" s="5" t="s">
        <v>731</v>
      </c>
      <c r="B34" s="5"/>
      <c r="C34" s="40" t="s">
        <v>325</v>
      </c>
      <c r="D34" s="12" t="s">
        <v>330</v>
      </c>
      <c r="E34" s="13">
        <f>0.05*1*1*8*3</f>
        <v>1.2000000000000002</v>
      </c>
      <c r="F34" s="10"/>
      <c r="G34" s="10"/>
    </row>
    <row r="35" spans="1:12" x14ac:dyDescent="0.2">
      <c r="A35" s="5"/>
      <c r="B35" s="5"/>
      <c r="C35" s="40"/>
      <c r="D35" s="12"/>
      <c r="E35" s="13"/>
      <c r="F35" s="10"/>
      <c r="G35" s="10"/>
    </row>
    <row r="36" spans="1:12" ht="12" x14ac:dyDescent="0.25">
      <c r="A36" s="5" t="s">
        <v>732</v>
      </c>
      <c r="B36" s="5"/>
      <c r="C36" s="2" t="s">
        <v>326</v>
      </c>
      <c r="D36" s="12"/>
      <c r="E36" s="13"/>
      <c r="F36" s="10"/>
      <c r="G36" s="10"/>
    </row>
    <row r="37" spans="1:12" x14ac:dyDescent="0.2">
      <c r="A37" s="5"/>
      <c r="B37" s="5"/>
      <c r="D37" s="12"/>
      <c r="E37" s="13"/>
      <c r="F37" s="10"/>
      <c r="G37" s="10"/>
      <c r="K37">
        <f>1*1*0.5*8*3</f>
        <v>12</v>
      </c>
      <c r="L37">
        <f>0.3*0.3*0.3*8*3</f>
        <v>0.64800000000000002</v>
      </c>
    </row>
    <row r="38" spans="1:12" ht="12" x14ac:dyDescent="0.2">
      <c r="A38" s="5" t="s">
        <v>733</v>
      </c>
      <c r="B38" s="5"/>
      <c r="C38" s="40" t="s">
        <v>327</v>
      </c>
      <c r="D38" s="12" t="s">
        <v>330</v>
      </c>
      <c r="E38" s="13">
        <v>15</v>
      </c>
      <c r="F38" s="10"/>
      <c r="G38" s="10"/>
    </row>
    <row r="39" spans="1:12" x14ac:dyDescent="0.2">
      <c r="A39" s="5"/>
      <c r="B39" s="5"/>
      <c r="C39" s="40"/>
      <c r="D39" s="12"/>
      <c r="E39" s="13"/>
      <c r="F39" s="10"/>
      <c r="G39" s="10"/>
    </row>
    <row r="40" spans="1:12" ht="12" x14ac:dyDescent="0.25">
      <c r="A40" s="5" t="s">
        <v>734</v>
      </c>
      <c r="B40" s="5"/>
      <c r="C40" s="2" t="s">
        <v>328</v>
      </c>
      <c r="D40" s="12"/>
      <c r="E40" s="13"/>
      <c r="F40" s="10"/>
      <c r="G40" s="10"/>
      <c r="K40">
        <f>K37+L37</f>
        <v>12.648</v>
      </c>
    </row>
    <row r="41" spans="1:12" x14ac:dyDescent="0.2">
      <c r="A41" s="5"/>
      <c r="B41" s="5"/>
      <c r="C41" s="40"/>
      <c r="D41" s="12"/>
      <c r="E41" s="13"/>
      <c r="F41" s="10"/>
      <c r="G41" s="10"/>
    </row>
    <row r="42" spans="1:12" ht="22.8" x14ac:dyDescent="0.2">
      <c r="A42" s="5" t="s">
        <v>735</v>
      </c>
      <c r="B42" s="5"/>
      <c r="C42" s="88" t="s">
        <v>329</v>
      </c>
      <c r="D42" s="12" t="s">
        <v>276</v>
      </c>
      <c r="E42" s="13">
        <v>5</v>
      </c>
      <c r="F42" s="10"/>
      <c r="G42" s="10"/>
    </row>
    <row r="43" spans="1:12" x14ac:dyDescent="0.2">
      <c r="A43" s="5"/>
      <c r="B43" s="5"/>
      <c r="C43" s="88"/>
      <c r="D43" s="12"/>
      <c r="E43" s="13"/>
      <c r="F43" s="10"/>
      <c r="G43" s="10"/>
    </row>
    <row r="44" spans="1:12" ht="12" x14ac:dyDescent="0.25">
      <c r="A44" s="5" t="s">
        <v>735</v>
      </c>
      <c r="B44" s="5"/>
      <c r="C44" s="93" t="s">
        <v>128</v>
      </c>
      <c r="D44" s="12"/>
      <c r="E44" s="13"/>
      <c r="F44" s="10"/>
      <c r="G44" s="10"/>
    </row>
    <row r="45" spans="1:12" x14ac:dyDescent="0.2">
      <c r="A45" s="5"/>
      <c r="B45" s="5"/>
      <c r="C45" s="88"/>
      <c r="D45" s="12"/>
      <c r="E45" s="13"/>
      <c r="F45" s="10"/>
      <c r="G45" s="10"/>
    </row>
    <row r="46" spans="1:12" ht="12" x14ac:dyDescent="0.25">
      <c r="A46" s="5" t="s">
        <v>736</v>
      </c>
      <c r="B46" s="5"/>
      <c r="C46" s="2" t="s">
        <v>331</v>
      </c>
      <c r="D46" s="12"/>
      <c r="E46" s="13"/>
      <c r="F46" s="10"/>
      <c r="G46" s="10"/>
    </row>
    <row r="47" spans="1:12" x14ac:dyDescent="0.2">
      <c r="A47" s="5"/>
      <c r="B47" s="5"/>
      <c r="C47" s="88"/>
      <c r="D47" s="12"/>
      <c r="E47" s="13"/>
      <c r="F47" s="10"/>
      <c r="G47" s="10"/>
    </row>
    <row r="48" spans="1:12" x14ac:dyDescent="0.2">
      <c r="A48" s="5" t="s">
        <v>737</v>
      </c>
      <c r="B48" s="5"/>
      <c r="C48" s="88" t="s">
        <v>332</v>
      </c>
      <c r="D48" s="12" t="s">
        <v>143</v>
      </c>
      <c r="E48" s="13">
        <v>3</v>
      </c>
      <c r="F48" s="10"/>
      <c r="G48" s="10"/>
      <c r="I48">
        <f>172+125</f>
        <v>297</v>
      </c>
      <c r="J48">
        <f>I48*3</f>
        <v>891</v>
      </c>
    </row>
    <row r="49" spans="1:7" x14ac:dyDescent="0.2">
      <c r="A49" s="5"/>
      <c r="B49" s="5"/>
      <c r="C49" s="88"/>
      <c r="D49" s="12"/>
      <c r="E49" s="13"/>
      <c r="F49" s="10"/>
      <c r="G49" s="10"/>
    </row>
    <row r="50" spans="1:7" ht="36.6" customHeight="1" x14ac:dyDescent="0.2">
      <c r="A50" s="5" t="s">
        <v>738</v>
      </c>
      <c r="B50" s="5"/>
      <c r="C50" s="88" t="s">
        <v>333</v>
      </c>
      <c r="D50" s="336" t="s">
        <v>276</v>
      </c>
      <c r="E50" s="337">
        <v>3</v>
      </c>
      <c r="F50" s="338"/>
      <c r="G50" s="338"/>
    </row>
    <row r="51" spans="1:7" x14ac:dyDescent="0.2">
      <c r="A51" s="5"/>
      <c r="B51" s="5"/>
      <c r="C51" s="11"/>
      <c r="D51" s="12"/>
      <c r="E51" s="13"/>
      <c r="F51" s="10"/>
      <c r="G51" s="10"/>
    </row>
    <row r="52" spans="1:7" ht="12" x14ac:dyDescent="0.2">
      <c r="A52" s="5" t="s">
        <v>739</v>
      </c>
      <c r="B52" s="5"/>
      <c r="C52" s="92" t="s">
        <v>318</v>
      </c>
      <c r="D52" s="12"/>
      <c r="E52" s="13"/>
      <c r="F52" s="10"/>
      <c r="G52" s="10"/>
    </row>
    <row r="53" spans="1:7" x14ac:dyDescent="0.2">
      <c r="A53" s="5"/>
      <c r="B53" s="5"/>
      <c r="C53" s="11"/>
      <c r="D53" s="12"/>
      <c r="E53" s="13"/>
      <c r="F53" s="10"/>
      <c r="G53" s="10"/>
    </row>
    <row r="54" spans="1:7" ht="34.200000000000003" x14ac:dyDescent="0.2">
      <c r="A54" s="5" t="s">
        <v>740</v>
      </c>
      <c r="B54" s="5"/>
      <c r="C54" s="11" t="s">
        <v>545</v>
      </c>
      <c r="D54" s="12" t="s">
        <v>322</v>
      </c>
      <c r="E54" s="13">
        <v>1</v>
      </c>
      <c r="F54" s="10">
        <v>200000</v>
      </c>
      <c r="G54" s="10"/>
    </row>
    <row r="55" spans="1:7" x14ac:dyDescent="0.2">
      <c r="A55" s="5"/>
      <c r="B55" s="5"/>
      <c r="D55" s="12"/>
      <c r="E55" s="13"/>
      <c r="F55" s="10"/>
      <c r="G55" s="10"/>
    </row>
    <row r="56" spans="1:7" x14ac:dyDescent="0.2">
      <c r="A56" s="5" t="s">
        <v>741</v>
      </c>
      <c r="B56" s="5"/>
      <c r="C56" s="11" t="s">
        <v>321</v>
      </c>
      <c r="D56" s="12" t="s">
        <v>193</v>
      </c>
      <c r="E56" s="10">
        <v>200000</v>
      </c>
      <c r="F56" s="10"/>
      <c r="G56" s="10"/>
    </row>
    <row r="57" spans="1:7" x14ac:dyDescent="0.2">
      <c r="A57" s="5"/>
      <c r="B57" s="5"/>
      <c r="C57" s="44"/>
      <c r="D57" s="45"/>
      <c r="E57" s="31"/>
      <c r="F57" s="46"/>
      <c r="G57" s="46"/>
    </row>
    <row r="58" spans="1:7" ht="12" x14ac:dyDescent="0.2">
      <c r="A58" s="5"/>
      <c r="B58" s="5"/>
      <c r="C58" s="7"/>
      <c r="D58" s="12"/>
      <c r="E58" s="13"/>
      <c r="F58" s="10"/>
      <c r="G58" s="10"/>
    </row>
    <row r="59" spans="1:7" ht="12" x14ac:dyDescent="0.2">
      <c r="A59" s="5"/>
      <c r="B59" s="5"/>
      <c r="C59" s="7"/>
      <c r="D59" s="12"/>
      <c r="E59" s="13"/>
      <c r="F59" s="10"/>
      <c r="G59" s="10"/>
    </row>
    <row r="60" spans="1:7" x14ac:dyDescent="0.2">
      <c r="A60" s="5"/>
      <c r="B60" s="5"/>
      <c r="C60" s="11"/>
      <c r="D60" s="12"/>
      <c r="E60" s="13"/>
      <c r="F60" s="10"/>
      <c r="G60" s="10"/>
    </row>
    <row r="61" spans="1:7" x14ac:dyDescent="0.2">
      <c r="A61" s="5"/>
      <c r="B61" s="5"/>
      <c r="C61" s="11"/>
      <c r="D61" s="12"/>
      <c r="E61" s="13"/>
      <c r="F61" s="10"/>
      <c r="G61" s="10"/>
    </row>
    <row r="62" spans="1:7" ht="12" x14ac:dyDescent="0.2">
      <c r="A62" s="5"/>
      <c r="B62" s="5"/>
      <c r="C62" s="11"/>
      <c r="D62" s="12"/>
      <c r="E62" s="13"/>
      <c r="F62" s="10"/>
      <c r="G62" s="30"/>
    </row>
    <row r="63" spans="1:7" ht="12" x14ac:dyDescent="0.2">
      <c r="A63" s="5"/>
      <c r="B63" s="5"/>
      <c r="C63" s="11"/>
      <c r="D63" s="12"/>
      <c r="E63" s="13"/>
      <c r="F63" s="10"/>
      <c r="G63" s="30"/>
    </row>
    <row r="64" spans="1:7" ht="12" x14ac:dyDescent="0.2">
      <c r="A64" s="5"/>
      <c r="B64" s="5"/>
      <c r="C64" s="11"/>
      <c r="D64" s="12"/>
      <c r="E64" s="13"/>
      <c r="F64" s="10"/>
      <c r="G64" s="30"/>
    </row>
    <row r="65" spans="1:7" ht="12" x14ac:dyDescent="0.2">
      <c r="A65" s="5"/>
      <c r="B65" s="5"/>
      <c r="C65" s="11"/>
      <c r="D65" s="12"/>
      <c r="E65" s="13"/>
      <c r="F65" s="10"/>
      <c r="G65" s="30"/>
    </row>
    <row r="66" spans="1:7" ht="12" x14ac:dyDescent="0.2">
      <c r="A66" s="5"/>
      <c r="B66" s="5"/>
      <c r="C66" s="11"/>
      <c r="D66" s="12"/>
      <c r="E66" s="13"/>
      <c r="F66" s="10"/>
      <c r="G66" s="30"/>
    </row>
    <row r="67" spans="1:7" ht="12" x14ac:dyDescent="0.2">
      <c r="A67" s="5"/>
      <c r="B67" s="5"/>
      <c r="C67" s="11"/>
      <c r="D67" s="12"/>
      <c r="E67" s="13"/>
      <c r="F67" s="10"/>
      <c r="G67" s="30"/>
    </row>
    <row r="68" spans="1:7" ht="12" x14ac:dyDescent="0.2">
      <c r="A68" s="5"/>
      <c r="B68" s="5"/>
      <c r="C68" s="11"/>
      <c r="D68" s="12"/>
      <c r="E68" s="13"/>
      <c r="F68" s="10"/>
      <c r="G68" s="30"/>
    </row>
    <row r="69" spans="1:7" ht="12" x14ac:dyDescent="0.2">
      <c r="A69" s="5"/>
      <c r="B69" s="5"/>
      <c r="C69" s="7"/>
      <c r="D69" s="12"/>
      <c r="E69" s="13"/>
      <c r="F69" s="10"/>
      <c r="G69" s="10"/>
    </row>
    <row r="70" spans="1:7" ht="12" x14ac:dyDescent="0.2">
      <c r="A70" s="5"/>
      <c r="B70" s="5"/>
      <c r="C70" s="7"/>
      <c r="D70" s="12"/>
      <c r="E70" s="13"/>
      <c r="F70" s="10"/>
      <c r="G70" s="10"/>
    </row>
    <row r="71" spans="1:7" x14ac:dyDescent="0.2">
      <c r="A71" s="5"/>
      <c r="B71" s="5"/>
      <c r="C71" s="11"/>
      <c r="D71" s="12"/>
      <c r="E71" s="13"/>
      <c r="F71" s="10"/>
      <c r="G71" s="10"/>
    </row>
    <row r="72" spans="1:7" ht="18" customHeight="1" x14ac:dyDescent="0.2">
      <c r="A72" s="21"/>
      <c r="B72" s="21"/>
      <c r="C72" s="382" t="s">
        <v>776</v>
      </c>
      <c r="D72" s="383"/>
      <c r="E72" s="383"/>
      <c r="F72" s="384"/>
      <c r="G72" s="28"/>
    </row>
    <row r="73" spans="1:7" x14ac:dyDescent="0.2">
      <c r="A73" s="32"/>
      <c r="B73" s="32"/>
      <c r="C73" s="40"/>
      <c r="D73" s="41"/>
      <c r="E73" s="42"/>
      <c r="F73" s="43"/>
      <c r="G73" s="43"/>
    </row>
    <row r="74" spans="1:7" x14ac:dyDescent="0.2">
      <c r="A74" s="32"/>
      <c r="B74" s="32"/>
      <c r="C74" s="40"/>
      <c r="D74" s="41"/>
      <c r="E74" s="42"/>
      <c r="F74" s="43"/>
      <c r="G74" s="43"/>
    </row>
    <row r="75" spans="1:7" x14ac:dyDescent="0.2">
      <c r="A75" s="32"/>
      <c r="B75" s="32"/>
      <c r="C75" s="40"/>
      <c r="D75" s="41"/>
      <c r="E75" s="42"/>
      <c r="F75" s="43"/>
      <c r="G75" s="43"/>
    </row>
    <row r="76" spans="1:7" x14ac:dyDescent="0.2">
      <c r="A76" s="32"/>
      <c r="B76" s="32"/>
      <c r="C76" s="40"/>
      <c r="D76" s="41"/>
      <c r="E76" s="42"/>
      <c r="F76" s="43"/>
      <c r="G76" s="43"/>
    </row>
    <row r="77" spans="1:7" x14ac:dyDescent="0.2">
      <c r="A77" s="32"/>
      <c r="B77" s="32"/>
      <c r="C77" s="40"/>
      <c r="D77" s="41"/>
      <c r="E77" s="42"/>
      <c r="F77" s="43"/>
      <c r="G77" s="43"/>
    </row>
    <row r="78" spans="1:7" x14ac:dyDescent="0.2">
      <c r="A78" s="32"/>
      <c r="B78" s="32"/>
      <c r="C78" s="40"/>
      <c r="D78" s="41"/>
      <c r="E78" s="42"/>
      <c r="F78" s="43"/>
      <c r="G78" s="43"/>
    </row>
    <row r="79" spans="1:7" x14ac:dyDescent="0.2">
      <c r="A79" s="32"/>
      <c r="B79" s="32"/>
      <c r="C79" s="40"/>
      <c r="D79" s="41"/>
      <c r="E79" s="42"/>
      <c r="F79" s="43"/>
      <c r="G79" s="43"/>
    </row>
    <row r="80" spans="1:7" x14ac:dyDescent="0.2">
      <c r="A80" s="32"/>
      <c r="B80" s="32"/>
      <c r="C80" s="40"/>
      <c r="D80" s="41"/>
      <c r="E80" s="42"/>
      <c r="F80" s="43"/>
      <c r="G80" s="43"/>
    </row>
    <row r="81" spans="1:7" x14ac:dyDescent="0.2">
      <c r="A81" s="32"/>
      <c r="B81" s="32"/>
      <c r="C81" s="40"/>
      <c r="D81" s="41"/>
      <c r="E81" s="42"/>
      <c r="F81" s="43"/>
      <c r="G81" s="43"/>
    </row>
    <row r="82" spans="1:7" x14ac:dyDescent="0.2">
      <c r="A82" s="32"/>
      <c r="B82" s="32"/>
      <c r="C82" s="40"/>
      <c r="D82" s="41"/>
      <c r="E82" s="42"/>
      <c r="F82" s="43"/>
      <c r="G82" s="43"/>
    </row>
    <row r="83" spans="1:7" ht="12" x14ac:dyDescent="0.2">
      <c r="A83" s="6" t="s">
        <v>124</v>
      </c>
      <c r="B83" s="6"/>
      <c r="C83" s="7" t="s">
        <v>15</v>
      </c>
      <c r="D83" s="8"/>
      <c r="E83" s="9"/>
      <c r="F83" s="10"/>
      <c r="G83" s="10"/>
    </row>
    <row r="84" spans="1:7" x14ac:dyDescent="0.2">
      <c r="A84" s="5" t="s">
        <v>74</v>
      </c>
      <c r="B84" s="5"/>
      <c r="C84" s="11" t="s">
        <v>84</v>
      </c>
      <c r="D84" s="12"/>
      <c r="E84" s="13"/>
      <c r="F84" s="10"/>
      <c r="G84" s="10"/>
    </row>
    <row r="85" spans="1:7" x14ac:dyDescent="0.2">
      <c r="A85" s="5" t="s">
        <v>161</v>
      </c>
      <c r="B85" s="5"/>
      <c r="C85" s="11" t="s">
        <v>227</v>
      </c>
      <c r="D85" s="12"/>
      <c r="E85" s="13"/>
      <c r="F85" s="10"/>
      <c r="G85" s="10"/>
    </row>
    <row r="86" spans="1:7" x14ac:dyDescent="0.2">
      <c r="A86" s="5" t="s">
        <v>74</v>
      </c>
      <c r="B86" s="5"/>
      <c r="C86" s="11" t="s">
        <v>123</v>
      </c>
      <c r="D86" s="12"/>
      <c r="E86" s="13"/>
      <c r="F86" s="10"/>
      <c r="G86" s="10"/>
    </row>
    <row r="87" spans="1:7" ht="22.8" x14ac:dyDescent="0.2">
      <c r="A87" s="5" t="s">
        <v>115</v>
      </c>
      <c r="B87" s="5"/>
      <c r="C87" s="11" t="s">
        <v>98</v>
      </c>
      <c r="D87" s="12" t="s">
        <v>234</v>
      </c>
      <c r="E87" s="13">
        <v>730</v>
      </c>
      <c r="F87" s="10">
        <v>0</v>
      </c>
      <c r="G87" s="30" t="s">
        <v>93</v>
      </c>
    </row>
    <row r="88" spans="1:7" x14ac:dyDescent="0.2">
      <c r="A88" s="5" t="s">
        <v>74</v>
      </c>
      <c r="B88" s="5"/>
      <c r="C88" s="11" t="s">
        <v>30</v>
      </c>
      <c r="D88" s="12"/>
      <c r="E88" s="13"/>
      <c r="F88" s="10"/>
      <c r="G88" s="10"/>
    </row>
    <row r="89" spans="1:7" ht="22.8" x14ac:dyDescent="0.2">
      <c r="A89" s="5" t="s">
        <v>188</v>
      </c>
      <c r="B89" s="5"/>
      <c r="C89" s="11" t="s">
        <v>56</v>
      </c>
      <c r="D89" s="12" t="s">
        <v>222</v>
      </c>
      <c r="E89" s="13">
        <v>15000</v>
      </c>
      <c r="F89" s="10">
        <v>0</v>
      </c>
      <c r="G89" s="10">
        <f>ROUND($E$89 * $F$89,2)</f>
        <v>0</v>
      </c>
    </row>
    <row r="90" spans="1:7" x14ac:dyDescent="0.2">
      <c r="A90" s="5" t="s">
        <v>184</v>
      </c>
      <c r="B90" s="5"/>
      <c r="C90" s="11" t="s">
        <v>122</v>
      </c>
      <c r="D90" s="12"/>
      <c r="E90" s="13"/>
      <c r="F90" s="10"/>
      <c r="G90" s="10"/>
    </row>
    <row r="91" spans="1:7" ht="22.8" x14ac:dyDescent="0.2">
      <c r="A91" s="5" t="s">
        <v>74</v>
      </c>
      <c r="B91" s="5"/>
      <c r="C91" s="11" t="s">
        <v>53</v>
      </c>
      <c r="D91" s="12"/>
      <c r="E91" s="13"/>
      <c r="F91" s="10"/>
      <c r="G91" s="10"/>
    </row>
    <row r="92" spans="1:7" ht="22.8" x14ac:dyDescent="0.2">
      <c r="A92" s="5" t="s">
        <v>74</v>
      </c>
      <c r="B92" s="5"/>
      <c r="C92" s="11" t="s">
        <v>107</v>
      </c>
      <c r="D92" s="12"/>
      <c r="E92" s="13"/>
      <c r="F92" s="10"/>
      <c r="G92" s="10"/>
    </row>
    <row r="93" spans="1:7" x14ac:dyDescent="0.2">
      <c r="A93" s="5" t="s">
        <v>41</v>
      </c>
      <c r="B93" s="5"/>
      <c r="C93" s="11" t="s">
        <v>121</v>
      </c>
      <c r="D93" s="12" t="s">
        <v>173</v>
      </c>
      <c r="E93" s="13">
        <v>50</v>
      </c>
      <c r="F93" s="10">
        <v>0</v>
      </c>
      <c r="G93" s="10">
        <f>ROUND($E$93 * $F$93,2)</f>
        <v>0</v>
      </c>
    </row>
    <row r="94" spans="1:7" x14ac:dyDescent="0.2">
      <c r="A94" s="5" t="s">
        <v>61</v>
      </c>
      <c r="B94" s="5"/>
      <c r="C94" s="11" t="s">
        <v>17</v>
      </c>
      <c r="D94" s="12" t="s">
        <v>173</v>
      </c>
      <c r="E94" s="13">
        <v>16</v>
      </c>
      <c r="F94" s="10">
        <v>0</v>
      </c>
      <c r="G94" s="10">
        <f>ROUND($E$94 * $F$94,2)</f>
        <v>0</v>
      </c>
    </row>
    <row r="95" spans="1:7" x14ac:dyDescent="0.2">
      <c r="A95" s="5" t="s">
        <v>79</v>
      </c>
      <c r="B95" s="5"/>
      <c r="C95" s="11" t="s">
        <v>150</v>
      </c>
      <c r="D95" s="12" t="s">
        <v>141</v>
      </c>
      <c r="E95" s="13">
        <v>250</v>
      </c>
      <c r="F95" s="10">
        <v>0</v>
      </c>
      <c r="G95" s="10">
        <f>ROUND($E$95 * $F$95,2)</f>
        <v>0</v>
      </c>
    </row>
    <row r="96" spans="1:7" x14ac:dyDescent="0.2">
      <c r="A96" s="5" t="s">
        <v>156</v>
      </c>
      <c r="B96" s="5"/>
      <c r="C96" s="11" t="s">
        <v>166</v>
      </c>
      <c r="D96" s="12" t="s">
        <v>82</v>
      </c>
      <c r="E96" s="13">
        <v>2</v>
      </c>
      <c r="F96" s="10">
        <v>0</v>
      </c>
      <c r="G96" s="10">
        <f>ROUND($E$96 * $F$96,2)</f>
        <v>0</v>
      </c>
    </row>
    <row r="97" spans="1:7" x14ac:dyDescent="0.2">
      <c r="A97" s="5" t="s">
        <v>177</v>
      </c>
      <c r="B97" s="5"/>
      <c r="C97" s="11" t="s">
        <v>175</v>
      </c>
      <c r="D97" s="12" t="s">
        <v>141</v>
      </c>
      <c r="E97" s="13">
        <v>12</v>
      </c>
      <c r="F97" s="10">
        <v>0</v>
      </c>
      <c r="G97" s="10">
        <f>ROUND($E$97 * $F$97,2)</f>
        <v>0</v>
      </c>
    </row>
    <row r="98" spans="1:7" x14ac:dyDescent="0.2">
      <c r="A98" s="5" t="s">
        <v>5</v>
      </c>
      <c r="B98" s="5"/>
      <c r="C98" s="11" t="s">
        <v>46</v>
      </c>
      <c r="D98" s="12"/>
      <c r="E98" s="13"/>
      <c r="F98" s="10"/>
      <c r="G98" s="10"/>
    </row>
    <row r="99" spans="1:7" x14ac:dyDescent="0.2">
      <c r="A99" s="5" t="s">
        <v>74</v>
      </c>
      <c r="B99" s="5"/>
      <c r="C99" s="11" t="s">
        <v>89</v>
      </c>
      <c r="D99" s="12"/>
      <c r="E99" s="13"/>
      <c r="F99" s="10"/>
      <c r="G99" s="10"/>
    </row>
    <row r="100" spans="1:7" x14ac:dyDescent="0.2">
      <c r="A100" s="5" t="s">
        <v>162</v>
      </c>
      <c r="B100" s="5"/>
      <c r="C100" s="11" t="s">
        <v>218</v>
      </c>
      <c r="D100" s="12" t="s">
        <v>109</v>
      </c>
      <c r="E100" s="13">
        <v>1</v>
      </c>
      <c r="F100" s="10">
        <v>0</v>
      </c>
      <c r="G100" s="10">
        <f>ROUND($E$100 * $F$100,2)</f>
        <v>0</v>
      </c>
    </row>
    <row r="101" spans="1:7" x14ac:dyDescent="0.2">
      <c r="A101" s="5" t="s">
        <v>229</v>
      </c>
      <c r="B101" s="5"/>
      <c r="C101" s="11" t="s">
        <v>136</v>
      </c>
      <c r="D101" s="12" t="s">
        <v>193</v>
      </c>
      <c r="E101" s="13">
        <v>10000</v>
      </c>
      <c r="F101" s="14">
        <v>0</v>
      </c>
      <c r="G101" s="10">
        <f>ROUND($E$101 * $F$101,2)</f>
        <v>0</v>
      </c>
    </row>
    <row r="102" spans="1:7" ht="22.8" x14ac:dyDescent="0.2">
      <c r="A102" s="5" t="s">
        <v>74</v>
      </c>
      <c r="B102" s="5"/>
      <c r="C102" s="11" t="s">
        <v>157</v>
      </c>
      <c r="D102" s="12"/>
      <c r="E102" s="13"/>
      <c r="F102" s="10"/>
      <c r="G102" s="10"/>
    </row>
    <row r="103" spans="1:7" ht="22.8" x14ac:dyDescent="0.2">
      <c r="A103" s="5" t="s">
        <v>6</v>
      </c>
      <c r="B103" s="5"/>
      <c r="C103" s="11" t="s">
        <v>65</v>
      </c>
      <c r="D103" s="12" t="s">
        <v>141</v>
      </c>
      <c r="E103" s="13">
        <v>500</v>
      </c>
      <c r="F103" s="10">
        <v>0</v>
      </c>
      <c r="G103" s="10">
        <f>ROUND($E$103 * $F$103,2)</f>
        <v>0</v>
      </c>
    </row>
    <row r="104" spans="1:7" ht="45.6" x14ac:dyDescent="0.2">
      <c r="A104" s="5" t="s">
        <v>74</v>
      </c>
      <c r="B104" s="5"/>
      <c r="C104" s="11" t="s">
        <v>37</v>
      </c>
      <c r="D104" s="12"/>
      <c r="E104" s="13"/>
      <c r="F104" s="10"/>
      <c r="G104" s="10"/>
    </row>
    <row r="105" spans="1:7" x14ac:dyDescent="0.2">
      <c r="A105" s="5" t="s">
        <v>27</v>
      </c>
      <c r="B105" s="5"/>
      <c r="C105" s="11" t="s">
        <v>3</v>
      </c>
      <c r="D105" s="12" t="s">
        <v>141</v>
      </c>
      <c r="E105" s="13">
        <v>500</v>
      </c>
      <c r="F105" s="10">
        <v>0</v>
      </c>
      <c r="G105" s="10">
        <f>ROUND($E$105 * $F$105,2)</f>
        <v>0</v>
      </c>
    </row>
    <row r="106" spans="1:7" ht="34.200000000000003" x14ac:dyDescent="0.2">
      <c r="A106" s="5" t="s">
        <v>74</v>
      </c>
      <c r="B106" s="5"/>
      <c r="C106" s="11" t="s">
        <v>197</v>
      </c>
      <c r="D106" s="12"/>
      <c r="E106" s="13"/>
      <c r="F106" s="10"/>
      <c r="G106" s="10"/>
    </row>
    <row r="107" spans="1:7" ht="22.8" x14ac:dyDescent="0.2">
      <c r="A107" s="5" t="s">
        <v>74</v>
      </c>
      <c r="B107" s="5"/>
      <c r="C107" s="11" t="s">
        <v>213</v>
      </c>
      <c r="D107" s="12"/>
      <c r="E107" s="13"/>
      <c r="F107" s="10"/>
      <c r="G107" s="10"/>
    </row>
    <row r="108" spans="1:7" ht="22.8" x14ac:dyDescent="0.2">
      <c r="A108" s="5" t="s">
        <v>48</v>
      </c>
      <c r="B108" s="5"/>
      <c r="C108" s="11" t="s">
        <v>135</v>
      </c>
      <c r="D108" s="12" t="s">
        <v>141</v>
      </c>
      <c r="E108" s="13">
        <v>500</v>
      </c>
      <c r="F108" s="10">
        <v>0</v>
      </c>
      <c r="G108" s="10">
        <f>ROUND($E$108 * $F$108,2)</f>
        <v>0</v>
      </c>
    </row>
    <row r="109" spans="1:7" ht="22.8" x14ac:dyDescent="0.2">
      <c r="A109" s="5" t="s">
        <v>74</v>
      </c>
      <c r="B109" s="5"/>
      <c r="C109" s="11" t="s">
        <v>119</v>
      </c>
      <c r="D109" s="12"/>
      <c r="E109" s="13"/>
      <c r="F109" s="10"/>
      <c r="G109" s="10"/>
    </row>
    <row r="110" spans="1:7" x14ac:dyDescent="0.2">
      <c r="A110" s="5" t="s">
        <v>125</v>
      </c>
      <c r="B110" s="5"/>
      <c r="C110" s="11" t="s">
        <v>108</v>
      </c>
      <c r="D110" s="12" t="s">
        <v>178</v>
      </c>
      <c r="E110" s="13">
        <v>5</v>
      </c>
      <c r="F110" s="10">
        <v>0</v>
      </c>
      <c r="G110" s="10">
        <f>ROUND($E$110 * $F$110,2)</f>
        <v>0</v>
      </c>
    </row>
    <row r="111" spans="1:7" x14ac:dyDescent="0.2">
      <c r="A111" s="5" t="s">
        <v>146</v>
      </c>
      <c r="B111" s="5"/>
      <c r="C111" s="11" t="s">
        <v>18</v>
      </c>
      <c r="D111" s="12" t="s">
        <v>178</v>
      </c>
      <c r="E111" s="13">
        <v>2</v>
      </c>
      <c r="F111" s="10">
        <v>0</v>
      </c>
      <c r="G111" s="10">
        <f>ROUND($E$111 * $F$111,2)</f>
        <v>0</v>
      </c>
    </row>
    <row r="112" spans="1:7" x14ac:dyDescent="0.2">
      <c r="A112" s="5" t="s">
        <v>163</v>
      </c>
      <c r="B112" s="5"/>
      <c r="C112" s="11" t="s">
        <v>78</v>
      </c>
      <c r="D112" s="12" t="s">
        <v>178</v>
      </c>
      <c r="E112" s="13">
        <v>1</v>
      </c>
      <c r="F112" s="10">
        <v>0</v>
      </c>
      <c r="G112" s="10">
        <f>ROUND($E$112 * $F$112,2)</f>
        <v>0</v>
      </c>
    </row>
    <row r="113" spans="1:7" x14ac:dyDescent="0.2">
      <c r="A113" s="5" t="s">
        <v>186</v>
      </c>
      <c r="B113" s="5"/>
      <c r="C113" s="11" t="s">
        <v>88</v>
      </c>
      <c r="D113" s="12" t="s">
        <v>178</v>
      </c>
      <c r="E113" s="13">
        <v>2</v>
      </c>
      <c r="F113" s="10">
        <v>0</v>
      </c>
      <c r="G113" s="10">
        <f>ROUND($E$113 * $F$113,2)</f>
        <v>0</v>
      </c>
    </row>
    <row r="114" spans="1:7" x14ac:dyDescent="0.2">
      <c r="A114" s="5" t="s">
        <v>116</v>
      </c>
      <c r="B114" s="5"/>
      <c r="C114" s="11" t="s">
        <v>202</v>
      </c>
      <c r="D114" s="12" t="s">
        <v>178</v>
      </c>
      <c r="E114" s="13">
        <v>10</v>
      </c>
      <c r="F114" s="10">
        <v>0</v>
      </c>
      <c r="G114" s="10">
        <f>ROUND($E$114 * $F$114,2)</f>
        <v>0</v>
      </c>
    </row>
    <row r="115" spans="1:7" ht="22.8" x14ac:dyDescent="0.2">
      <c r="A115" s="5" t="s">
        <v>74</v>
      </c>
      <c r="B115" s="5"/>
      <c r="C115" s="11" t="s">
        <v>142</v>
      </c>
      <c r="D115" s="12"/>
      <c r="E115" s="13"/>
      <c r="F115" s="10"/>
      <c r="G115" s="10"/>
    </row>
    <row r="116" spans="1:7" ht="22.8" x14ac:dyDescent="0.2">
      <c r="A116" s="5" t="s">
        <v>137</v>
      </c>
      <c r="B116" s="5"/>
      <c r="C116" s="11" t="s">
        <v>96</v>
      </c>
      <c r="D116" s="12" t="s">
        <v>109</v>
      </c>
      <c r="E116" s="13">
        <v>1</v>
      </c>
      <c r="F116" s="10">
        <v>40000</v>
      </c>
      <c r="G116" s="10">
        <f>ROUND($E$116 * $F$116,2)</f>
        <v>40000</v>
      </c>
    </row>
    <row r="117" spans="1:7" x14ac:dyDescent="0.2">
      <c r="A117" s="5" t="s">
        <v>207</v>
      </c>
      <c r="B117" s="5"/>
      <c r="C117" s="11" t="s">
        <v>103</v>
      </c>
      <c r="D117" s="12" t="s">
        <v>193</v>
      </c>
      <c r="E117" s="13">
        <v>40000</v>
      </c>
      <c r="F117" s="14">
        <v>0</v>
      </c>
      <c r="G117" s="10">
        <f>ROUND($E$117 * $F$117,2)</f>
        <v>0</v>
      </c>
    </row>
    <row r="118" spans="1:7" ht="79.8" x14ac:dyDescent="0.2">
      <c r="A118" s="5" t="s">
        <v>223</v>
      </c>
      <c r="B118" s="5"/>
      <c r="C118" s="11" t="s">
        <v>211</v>
      </c>
      <c r="D118" s="12" t="s">
        <v>178</v>
      </c>
      <c r="E118" s="13">
        <v>10</v>
      </c>
      <c r="F118" s="10">
        <v>0</v>
      </c>
      <c r="G118" s="10">
        <f>ROUND($E$118 * $F$118,2)</f>
        <v>0</v>
      </c>
    </row>
    <row r="119" spans="1:7" ht="22.8" x14ac:dyDescent="0.2">
      <c r="A119" s="5" t="s">
        <v>235</v>
      </c>
      <c r="B119" s="5"/>
      <c r="C119" s="11" t="s">
        <v>191</v>
      </c>
      <c r="D119" s="12" t="s">
        <v>178</v>
      </c>
      <c r="E119" s="13">
        <v>5</v>
      </c>
      <c r="F119" s="10">
        <v>0</v>
      </c>
      <c r="G119" s="10">
        <f>ROUND($E$119 * $F$119,2)</f>
        <v>0</v>
      </c>
    </row>
    <row r="120" spans="1:7" ht="205.2" x14ac:dyDescent="0.2">
      <c r="A120" s="5" t="s">
        <v>25</v>
      </c>
      <c r="B120" s="5"/>
      <c r="C120" s="11" t="s">
        <v>111</v>
      </c>
      <c r="D120" s="12"/>
      <c r="E120" s="13"/>
      <c r="F120" s="10"/>
      <c r="G120" s="10"/>
    </row>
    <row r="121" spans="1:7" ht="22.8" x14ac:dyDescent="0.2">
      <c r="A121" s="5" t="s">
        <v>90</v>
      </c>
      <c r="B121" s="5"/>
      <c r="C121" s="11" t="s">
        <v>32</v>
      </c>
      <c r="D121" s="12" t="s">
        <v>152</v>
      </c>
      <c r="E121" s="13">
        <v>11400</v>
      </c>
      <c r="F121" s="10">
        <v>0</v>
      </c>
      <c r="G121" s="10">
        <f>ROUND($E$121 * $F$121,2)</f>
        <v>0</v>
      </c>
    </row>
    <row r="122" spans="1:7" ht="34.200000000000003" x14ac:dyDescent="0.2">
      <c r="A122" s="5" t="s">
        <v>112</v>
      </c>
      <c r="B122" s="5"/>
      <c r="C122" s="11" t="s">
        <v>22</v>
      </c>
      <c r="D122" s="12" t="s">
        <v>152</v>
      </c>
      <c r="E122" s="13">
        <v>3600</v>
      </c>
      <c r="F122" s="10">
        <v>0</v>
      </c>
      <c r="G122" s="10">
        <f>ROUND($E$122 * $F$122,2)</f>
        <v>0</v>
      </c>
    </row>
    <row r="123" spans="1:7" ht="45.6" x14ac:dyDescent="0.2">
      <c r="A123" s="5" t="s">
        <v>133</v>
      </c>
      <c r="B123" s="5"/>
      <c r="C123" s="11" t="s">
        <v>233</v>
      </c>
      <c r="D123" s="12" t="s">
        <v>152</v>
      </c>
      <c r="E123" s="13">
        <v>500</v>
      </c>
      <c r="F123" s="10">
        <v>0</v>
      </c>
      <c r="G123" s="10">
        <f>ROUND($E$123 * $F$123,2)</f>
        <v>0</v>
      </c>
    </row>
    <row r="124" spans="1:7" x14ac:dyDescent="0.2">
      <c r="A124" s="5" t="s">
        <v>47</v>
      </c>
      <c r="B124" s="5"/>
      <c r="C124" s="11" t="s">
        <v>75</v>
      </c>
      <c r="D124" s="12"/>
      <c r="E124" s="13"/>
      <c r="F124" s="10"/>
      <c r="G124" s="10"/>
    </row>
    <row r="125" spans="1:7" x14ac:dyDescent="0.2">
      <c r="A125" s="5" t="s">
        <v>74</v>
      </c>
      <c r="B125" s="5"/>
      <c r="C125" s="11" t="s">
        <v>147</v>
      </c>
      <c r="D125" s="12"/>
      <c r="E125" s="13"/>
      <c r="F125" s="10"/>
      <c r="G125" s="10"/>
    </row>
    <row r="126" spans="1:7" ht="22.8" x14ac:dyDescent="0.2">
      <c r="A126" s="5" t="s">
        <v>74</v>
      </c>
      <c r="B126" s="5"/>
      <c r="C126" s="11" t="s">
        <v>171</v>
      </c>
      <c r="D126" s="12"/>
      <c r="E126" s="13"/>
      <c r="F126" s="10"/>
      <c r="G126" s="10"/>
    </row>
    <row r="127" spans="1:7" x14ac:dyDescent="0.2">
      <c r="A127" s="5" t="s">
        <v>69</v>
      </c>
      <c r="B127" s="5"/>
      <c r="C127" s="11" t="s">
        <v>54</v>
      </c>
      <c r="D127" s="12" t="s">
        <v>141</v>
      </c>
      <c r="E127" s="13">
        <v>475</v>
      </c>
      <c r="F127" s="10">
        <v>0</v>
      </c>
      <c r="G127" s="10">
        <f>ROUND($E$127 * $F$127,2)</f>
        <v>0</v>
      </c>
    </row>
    <row r="128" spans="1:7" ht="12" x14ac:dyDescent="0.2">
      <c r="A128" s="6" t="s">
        <v>144</v>
      </c>
      <c r="B128" s="6"/>
      <c r="C128" s="7" t="s">
        <v>160</v>
      </c>
      <c r="D128" s="8"/>
      <c r="E128" s="9"/>
      <c r="F128" s="10"/>
      <c r="G128" s="10"/>
    </row>
    <row r="129" spans="1:7" x14ac:dyDescent="0.2">
      <c r="A129" s="5" t="s">
        <v>74</v>
      </c>
      <c r="B129" s="5"/>
      <c r="C129" s="11" t="s">
        <v>226</v>
      </c>
      <c r="D129" s="12"/>
      <c r="E129" s="13"/>
      <c r="F129" s="10"/>
      <c r="G129" s="10"/>
    </row>
    <row r="130" spans="1:7" ht="22.8" x14ac:dyDescent="0.2">
      <c r="A130" s="5" t="s">
        <v>74</v>
      </c>
      <c r="B130" s="5"/>
      <c r="C130" s="11" t="s">
        <v>203</v>
      </c>
      <c r="D130" s="12"/>
      <c r="E130" s="13"/>
      <c r="F130" s="10"/>
      <c r="G130" s="10"/>
    </row>
    <row r="131" spans="1:7" ht="22.8" x14ac:dyDescent="0.2">
      <c r="A131" s="5" t="s">
        <v>87</v>
      </c>
      <c r="B131" s="5"/>
      <c r="C131" s="11" t="s">
        <v>120</v>
      </c>
      <c r="D131" s="12" t="s">
        <v>178</v>
      </c>
      <c r="E131" s="13">
        <v>2</v>
      </c>
      <c r="F131" s="10">
        <v>0</v>
      </c>
      <c r="G131" s="10">
        <f>ROUND($E$131 * $F$131,2)</f>
        <v>0</v>
      </c>
    </row>
    <row r="132" spans="1:7" x14ac:dyDescent="0.2">
      <c r="A132" s="5" t="s">
        <v>12</v>
      </c>
      <c r="B132" s="5"/>
      <c r="C132" s="11" t="s">
        <v>49</v>
      </c>
      <c r="D132" s="12" t="s">
        <v>173</v>
      </c>
      <c r="E132" s="13">
        <v>4</v>
      </c>
      <c r="F132" s="10">
        <v>0</v>
      </c>
      <c r="G132" s="10">
        <f>ROUND($E$132 * $F$132,2)</f>
        <v>0</v>
      </c>
    </row>
    <row r="133" spans="1:7" x14ac:dyDescent="0.2">
      <c r="A133" s="5" t="s">
        <v>74</v>
      </c>
      <c r="B133" s="5"/>
      <c r="C133" s="11" t="s">
        <v>131</v>
      </c>
      <c r="D133" s="12"/>
      <c r="E133" s="13"/>
      <c r="F133" s="10"/>
      <c r="G133" s="10"/>
    </row>
    <row r="134" spans="1:7" ht="45.6" x14ac:dyDescent="0.2">
      <c r="A134" s="5" t="s">
        <v>110</v>
      </c>
      <c r="B134" s="5"/>
      <c r="C134" s="11" t="s">
        <v>7</v>
      </c>
      <c r="D134" s="12" t="s">
        <v>178</v>
      </c>
      <c r="E134" s="13">
        <v>1</v>
      </c>
      <c r="F134" s="10">
        <v>0</v>
      </c>
      <c r="G134" s="10">
        <f>ROUND($E$134 * $F$134,2)</f>
        <v>0</v>
      </c>
    </row>
  </sheetData>
  <mergeCells count="2">
    <mergeCell ref="C22:C26"/>
    <mergeCell ref="C72:F72"/>
  </mergeCells>
  <phoneticPr fontId="40" type="noConversion"/>
  <pageMargins left="0.70866141732283472" right="0.70866141732283472" top="0.74803149606299213" bottom="0.74803149606299213" header="0.31496062992125984" footer="0.31496062992125984"/>
  <pageSetup paperSize="9" scale="77"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71BF3-DB8D-43F8-ADCE-D8383FBD1EF5}">
  <sheetPr codeName="Sheet5">
    <pageSetUpPr fitToPage="1"/>
  </sheetPr>
  <dimension ref="A1:O71"/>
  <sheetViews>
    <sheetView showZeros="0" showOutlineSymbols="0" view="pageBreakPreview" zoomScale="115" zoomScaleNormal="100" zoomScaleSheetLayoutView="115" workbookViewId="0">
      <selection activeCell="G71" sqref="G71"/>
    </sheetView>
  </sheetViews>
  <sheetFormatPr defaultRowHeight="11.4" x14ac:dyDescent="0.2"/>
  <cols>
    <col min="1" max="1" width="8.75" style="274" customWidth="1"/>
    <col min="2" max="2" width="10.25" customWidth="1"/>
    <col min="3" max="3" width="57.875" customWidth="1"/>
    <col min="4" max="4" width="8.75" customWidth="1"/>
    <col min="5" max="5" width="11" customWidth="1"/>
    <col min="6" max="6" width="10.75" customWidth="1"/>
    <col min="7" max="7" width="15" bestFit="1" customWidth="1"/>
  </cols>
  <sheetData>
    <row r="1" spans="1:7" ht="12" x14ac:dyDescent="0.2">
      <c r="A1" s="358"/>
      <c r="B1" s="1"/>
      <c r="C1" s="1"/>
      <c r="D1" s="1"/>
      <c r="E1" s="1"/>
      <c r="F1" s="1"/>
      <c r="G1" s="1"/>
    </row>
    <row r="2" spans="1:7" ht="24" x14ac:dyDescent="0.2">
      <c r="A2" s="359" t="s">
        <v>34</v>
      </c>
      <c r="B2" s="33" t="s">
        <v>237</v>
      </c>
      <c r="C2" s="15" t="s">
        <v>205</v>
      </c>
      <c r="D2" s="15" t="s">
        <v>66</v>
      </c>
      <c r="E2" s="15" t="s">
        <v>81</v>
      </c>
      <c r="F2" s="15" t="s">
        <v>58</v>
      </c>
      <c r="G2" s="15" t="s">
        <v>236</v>
      </c>
    </row>
    <row r="3" spans="1:7" ht="12" x14ac:dyDescent="0.2">
      <c r="A3" s="360"/>
      <c r="B3" s="47"/>
      <c r="C3" s="47"/>
      <c r="D3" s="47"/>
      <c r="E3" s="47"/>
      <c r="F3" s="47"/>
      <c r="G3" s="4"/>
    </row>
    <row r="4" spans="1:7" ht="24.6" customHeight="1" x14ac:dyDescent="0.2">
      <c r="A4" s="80" t="s">
        <v>699</v>
      </c>
      <c r="B4" s="6" t="s">
        <v>104</v>
      </c>
      <c r="C4" s="92" t="s">
        <v>358</v>
      </c>
      <c r="D4" s="8"/>
      <c r="E4" s="9"/>
      <c r="F4" s="10"/>
      <c r="G4" s="10"/>
    </row>
    <row r="5" spans="1:7" ht="12" x14ac:dyDescent="0.2">
      <c r="A5" s="79"/>
      <c r="B5" s="50"/>
      <c r="C5" s="100"/>
      <c r="D5" s="8"/>
      <c r="E5" s="9"/>
      <c r="F5" s="10"/>
      <c r="G5" s="10"/>
    </row>
    <row r="6" spans="1:7" ht="12" x14ac:dyDescent="0.25">
      <c r="A6" s="80" t="s">
        <v>700</v>
      </c>
      <c r="B6" s="49"/>
      <c r="C6" s="2" t="s">
        <v>257</v>
      </c>
      <c r="D6" s="12"/>
      <c r="E6" s="13"/>
      <c r="F6" s="10"/>
      <c r="G6" s="10"/>
    </row>
    <row r="7" spans="1:7" ht="22.8" x14ac:dyDescent="0.2">
      <c r="A7" s="79" t="s">
        <v>701</v>
      </c>
      <c r="B7" s="5"/>
      <c r="C7" s="11" t="s">
        <v>273</v>
      </c>
      <c r="D7" s="12" t="s">
        <v>269</v>
      </c>
      <c r="E7" s="13">
        <f>E22*0.35</f>
        <v>1260</v>
      </c>
      <c r="F7" s="10"/>
      <c r="G7" s="10"/>
    </row>
    <row r="8" spans="1:7" x14ac:dyDescent="0.2">
      <c r="A8" s="79"/>
      <c r="B8" s="5"/>
      <c r="C8" s="11"/>
      <c r="D8" s="12"/>
      <c r="E8" s="13"/>
      <c r="F8" s="10"/>
      <c r="G8" s="10"/>
    </row>
    <row r="9" spans="1:7" ht="12" x14ac:dyDescent="0.25">
      <c r="A9" s="80" t="s">
        <v>702</v>
      </c>
      <c r="B9" s="5"/>
      <c r="C9" s="2" t="s">
        <v>258</v>
      </c>
      <c r="D9" s="12"/>
      <c r="E9" s="13"/>
      <c r="F9" s="10"/>
      <c r="G9" s="10"/>
    </row>
    <row r="10" spans="1:7" ht="12" x14ac:dyDescent="0.2">
      <c r="A10" s="79" t="s">
        <v>703</v>
      </c>
      <c r="B10" s="5"/>
      <c r="C10" s="11" t="s">
        <v>259</v>
      </c>
      <c r="D10" s="12" t="s">
        <v>269</v>
      </c>
      <c r="E10" s="13">
        <v>540</v>
      </c>
      <c r="F10" s="10"/>
      <c r="G10" s="10"/>
    </row>
    <row r="11" spans="1:7" x14ac:dyDescent="0.2">
      <c r="A11" s="79"/>
      <c r="B11" s="5"/>
      <c r="C11" s="11"/>
      <c r="D11" s="12"/>
      <c r="E11" s="13"/>
      <c r="F11" s="10"/>
      <c r="G11" s="10"/>
    </row>
    <row r="12" spans="1:7" ht="13.2" customHeight="1" x14ac:dyDescent="0.2">
      <c r="A12" s="80" t="s">
        <v>704</v>
      </c>
      <c r="B12" s="5"/>
      <c r="C12" s="7" t="s">
        <v>272</v>
      </c>
      <c r="D12" s="12"/>
      <c r="E12" s="13"/>
      <c r="F12" s="10"/>
      <c r="G12" s="10"/>
    </row>
    <row r="13" spans="1:7" x14ac:dyDescent="0.2">
      <c r="A13" s="79"/>
      <c r="B13" s="5"/>
      <c r="C13" s="11"/>
      <c r="D13" s="12"/>
      <c r="E13" s="13"/>
      <c r="F13" s="10"/>
      <c r="G13" s="10"/>
    </row>
    <row r="14" spans="1:7" ht="22.8" x14ac:dyDescent="0.2">
      <c r="A14" s="79" t="s">
        <v>705</v>
      </c>
      <c r="B14" s="5"/>
      <c r="C14" s="11" t="s">
        <v>270</v>
      </c>
      <c r="D14" s="12" t="s">
        <v>269</v>
      </c>
      <c r="E14" s="13">
        <v>540</v>
      </c>
      <c r="F14" s="10"/>
      <c r="G14" s="10"/>
    </row>
    <row r="15" spans="1:7" x14ac:dyDescent="0.2">
      <c r="A15" s="79"/>
      <c r="B15" s="5"/>
      <c r="C15" s="11"/>
      <c r="D15" s="12"/>
      <c r="E15" s="13"/>
      <c r="F15" s="10"/>
      <c r="G15" s="10"/>
    </row>
    <row r="16" spans="1:7" ht="13.2" customHeight="1" x14ac:dyDescent="0.2">
      <c r="A16" s="80" t="s">
        <v>706</v>
      </c>
      <c r="B16" s="5"/>
      <c r="C16" s="7" t="s">
        <v>260</v>
      </c>
      <c r="D16" s="12"/>
      <c r="E16" s="13"/>
      <c r="F16" s="10"/>
      <c r="G16" s="10"/>
    </row>
    <row r="17" spans="1:7" ht="12" x14ac:dyDescent="0.2">
      <c r="A17" s="79"/>
      <c r="B17" s="5"/>
      <c r="C17" s="7"/>
      <c r="D17" s="12"/>
      <c r="E17" s="13"/>
      <c r="F17" s="10"/>
      <c r="G17" s="10"/>
    </row>
    <row r="18" spans="1:7" ht="22.8" x14ac:dyDescent="0.2">
      <c r="A18" s="79" t="s">
        <v>707</v>
      </c>
      <c r="B18" s="5"/>
      <c r="C18" s="11" t="s">
        <v>271</v>
      </c>
      <c r="D18" s="12" t="s">
        <v>269</v>
      </c>
      <c r="E18" s="13">
        <f>E22*0.15</f>
        <v>540</v>
      </c>
      <c r="F18" s="10"/>
      <c r="G18" s="10"/>
    </row>
    <row r="19" spans="1:7" ht="12" x14ac:dyDescent="0.2">
      <c r="A19" s="79"/>
      <c r="B19" s="5"/>
      <c r="C19" s="7"/>
      <c r="D19" s="12"/>
      <c r="E19" s="13"/>
      <c r="F19" s="10"/>
      <c r="G19" s="10"/>
    </row>
    <row r="20" spans="1:7" ht="12" x14ac:dyDescent="0.2">
      <c r="A20" s="80" t="s">
        <v>708</v>
      </c>
      <c r="B20" s="5"/>
      <c r="C20" s="7" t="s">
        <v>261</v>
      </c>
      <c r="D20" s="12"/>
      <c r="E20" s="13"/>
      <c r="F20" s="10"/>
      <c r="G20" s="10"/>
    </row>
    <row r="21" spans="1:7" ht="12" x14ac:dyDescent="0.2">
      <c r="A21" s="79"/>
      <c r="B21" s="5"/>
      <c r="C21" s="7"/>
      <c r="D21" s="12"/>
      <c r="E21" s="13"/>
      <c r="F21" s="10"/>
      <c r="G21" s="10"/>
    </row>
    <row r="22" spans="1:7" ht="16.2" customHeight="1" x14ac:dyDescent="0.2">
      <c r="A22" s="79" t="s">
        <v>709</v>
      </c>
      <c r="B22" s="5"/>
      <c r="C22" s="11" t="s">
        <v>262</v>
      </c>
      <c r="D22" s="12" t="s">
        <v>268</v>
      </c>
      <c r="E22" s="13">
        <v>3600</v>
      </c>
      <c r="F22" s="10"/>
      <c r="G22" s="10"/>
    </row>
    <row r="23" spans="1:7" x14ac:dyDescent="0.2">
      <c r="A23" s="79"/>
      <c r="B23" s="5"/>
      <c r="C23" s="11"/>
      <c r="D23" s="12"/>
      <c r="E23" s="13"/>
      <c r="F23" s="10"/>
      <c r="G23" s="10"/>
    </row>
    <row r="24" spans="1:7" ht="22.8" x14ac:dyDescent="0.2">
      <c r="A24" s="79" t="s">
        <v>710</v>
      </c>
      <c r="B24" s="5"/>
      <c r="C24" s="11" t="s">
        <v>263</v>
      </c>
      <c r="D24" s="12" t="s">
        <v>268</v>
      </c>
      <c r="E24" s="13">
        <v>3600</v>
      </c>
      <c r="F24" s="10"/>
      <c r="G24" s="10"/>
    </row>
    <row r="25" spans="1:7" ht="12" x14ac:dyDescent="0.2">
      <c r="A25" s="79"/>
      <c r="B25" s="5"/>
      <c r="C25" s="7"/>
      <c r="D25" s="12"/>
      <c r="E25" s="13"/>
      <c r="F25" s="10"/>
      <c r="G25" s="10"/>
    </row>
    <row r="26" spans="1:7" ht="12" x14ac:dyDescent="0.2">
      <c r="A26" s="80" t="s">
        <v>711</v>
      </c>
      <c r="B26" s="5"/>
      <c r="C26" s="98" t="s">
        <v>264</v>
      </c>
      <c r="D26" s="68"/>
      <c r="E26" s="69"/>
      <c r="F26" s="91"/>
      <c r="G26" s="91"/>
    </row>
    <row r="27" spans="1:7" ht="12" x14ac:dyDescent="0.2">
      <c r="A27" s="79"/>
      <c r="B27" s="5"/>
      <c r="C27" s="98"/>
      <c r="D27" s="68"/>
      <c r="E27" s="69"/>
      <c r="F27" s="91"/>
      <c r="G27" s="91"/>
    </row>
    <row r="28" spans="1:7" ht="22.8" x14ac:dyDescent="0.2">
      <c r="A28" s="79" t="s">
        <v>712</v>
      </c>
      <c r="B28" s="5"/>
      <c r="C28" s="99" t="s">
        <v>265</v>
      </c>
      <c r="D28" s="68" t="s">
        <v>319</v>
      </c>
      <c r="E28" s="69">
        <v>3600</v>
      </c>
      <c r="F28" s="91"/>
      <c r="G28" s="91"/>
    </row>
    <row r="29" spans="1:7" ht="12" x14ac:dyDescent="0.2">
      <c r="A29" s="79"/>
      <c r="B29" s="5"/>
      <c r="C29" s="7"/>
      <c r="D29" s="12"/>
      <c r="E29" s="13"/>
      <c r="F29" s="10"/>
      <c r="G29" s="10"/>
    </row>
    <row r="30" spans="1:7" ht="12" x14ac:dyDescent="0.2">
      <c r="A30" s="80" t="s">
        <v>713</v>
      </c>
      <c r="B30" s="5"/>
      <c r="C30" s="7" t="s">
        <v>266</v>
      </c>
      <c r="D30" s="12"/>
      <c r="E30" s="13"/>
      <c r="F30" s="10"/>
      <c r="G30" s="10"/>
    </row>
    <row r="31" spans="1:7" ht="12" x14ac:dyDescent="0.2">
      <c r="A31" s="79"/>
      <c r="B31" s="5"/>
      <c r="C31" s="7"/>
      <c r="D31" s="12"/>
      <c r="E31" s="13"/>
      <c r="F31" s="10"/>
      <c r="G31" s="10"/>
    </row>
    <row r="32" spans="1:7" ht="12" x14ac:dyDescent="0.2">
      <c r="A32" s="79" t="s">
        <v>714</v>
      </c>
      <c r="B32" s="5"/>
      <c r="C32" s="11" t="s">
        <v>267</v>
      </c>
      <c r="D32" s="12" t="s">
        <v>268</v>
      </c>
      <c r="E32" s="13">
        <v>3600</v>
      </c>
      <c r="F32" s="10"/>
      <c r="G32" s="10"/>
    </row>
    <row r="33" spans="1:15" ht="12" x14ac:dyDescent="0.2">
      <c r="A33" s="79"/>
      <c r="B33" s="5"/>
      <c r="C33" s="7"/>
      <c r="D33" s="12"/>
      <c r="E33" s="13"/>
      <c r="F33" s="10"/>
      <c r="G33" s="10"/>
    </row>
    <row r="34" spans="1:15" ht="25.2" customHeight="1" x14ac:dyDescent="0.2">
      <c r="A34" s="79" t="s">
        <v>715</v>
      </c>
      <c r="B34" s="5"/>
      <c r="C34" s="11" t="s">
        <v>604</v>
      </c>
      <c r="D34" s="12" t="s">
        <v>268</v>
      </c>
      <c r="E34" s="13">
        <v>3600</v>
      </c>
      <c r="F34" s="10"/>
      <c r="G34" s="10"/>
    </row>
    <row r="35" spans="1:15" ht="12" x14ac:dyDescent="0.2">
      <c r="A35" s="79"/>
      <c r="B35" s="5"/>
      <c r="C35" s="7"/>
      <c r="D35" s="12"/>
      <c r="E35" s="13"/>
      <c r="F35" s="10"/>
      <c r="G35" s="10"/>
      <c r="J35">
        <f>10357.752-13953.507</f>
        <v>-3595.7549999999992</v>
      </c>
    </row>
    <row r="36" spans="1:15" x14ac:dyDescent="0.2">
      <c r="A36" s="79" t="s">
        <v>716</v>
      </c>
      <c r="B36" s="5"/>
      <c r="C36" s="11" t="s">
        <v>275</v>
      </c>
      <c r="D36" s="12" t="s">
        <v>141</v>
      </c>
      <c r="E36" s="13">
        <v>3325</v>
      </c>
      <c r="F36" s="10"/>
      <c r="G36" s="10"/>
      <c r="I36">
        <v>400</v>
      </c>
      <c r="N36">
        <v>475</v>
      </c>
      <c r="O36">
        <f>N36*7</f>
        <v>3325</v>
      </c>
    </row>
    <row r="37" spans="1:15" x14ac:dyDescent="0.2">
      <c r="A37" s="79"/>
      <c r="B37" s="5"/>
      <c r="C37" s="11"/>
      <c r="D37" s="12"/>
      <c r="E37" s="13"/>
      <c r="F37" s="10"/>
      <c r="G37" s="10"/>
    </row>
    <row r="38" spans="1:15" x14ac:dyDescent="0.2">
      <c r="A38" s="79" t="s">
        <v>717</v>
      </c>
      <c r="B38" s="5"/>
      <c r="C38" s="11" t="s">
        <v>274</v>
      </c>
      <c r="D38" s="12" t="s">
        <v>141</v>
      </c>
      <c r="E38" s="13">
        <v>550</v>
      </c>
      <c r="F38" s="10"/>
      <c r="G38" s="10"/>
    </row>
    <row r="39" spans="1:15" x14ac:dyDescent="0.2">
      <c r="A39" s="79"/>
      <c r="B39" s="5"/>
      <c r="C39" s="11"/>
      <c r="D39" s="12"/>
      <c r="E39" s="13"/>
      <c r="F39" s="10"/>
      <c r="G39" s="10"/>
    </row>
    <row r="40" spans="1:15" x14ac:dyDescent="0.2">
      <c r="A40" s="79"/>
      <c r="B40" s="5"/>
      <c r="C40" s="11"/>
      <c r="D40" s="12"/>
      <c r="E40" s="13"/>
      <c r="F40" s="10"/>
      <c r="G40" s="10"/>
    </row>
    <row r="41" spans="1:15" x14ac:dyDescent="0.2">
      <c r="A41" s="79"/>
      <c r="B41" s="5"/>
      <c r="C41" s="11"/>
      <c r="D41" s="12"/>
      <c r="E41" s="13"/>
      <c r="F41" s="10"/>
      <c r="G41" s="10"/>
    </row>
    <row r="42" spans="1:15" x14ac:dyDescent="0.2">
      <c r="A42" s="79"/>
      <c r="B42" s="5"/>
      <c r="C42" s="11"/>
      <c r="D42" s="12"/>
      <c r="E42" s="13"/>
      <c r="F42" s="10"/>
      <c r="G42" s="10"/>
    </row>
    <row r="43" spans="1:15" x14ac:dyDescent="0.2">
      <c r="A43" s="79"/>
      <c r="B43" s="5"/>
      <c r="C43" s="11"/>
      <c r="D43" s="12"/>
      <c r="E43" s="13"/>
      <c r="F43" s="10"/>
      <c r="G43" s="10"/>
    </row>
    <row r="44" spans="1:15" x14ac:dyDescent="0.2">
      <c r="A44" s="79"/>
      <c r="B44" s="5"/>
      <c r="C44" s="11"/>
      <c r="D44" s="12"/>
      <c r="E44" s="13"/>
      <c r="F44" s="10"/>
      <c r="G44" s="10"/>
    </row>
    <row r="45" spans="1:15" x14ac:dyDescent="0.2">
      <c r="A45" s="79"/>
      <c r="B45" s="5"/>
      <c r="C45" s="11"/>
      <c r="D45" s="12"/>
      <c r="E45" s="13"/>
      <c r="F45" s="10"/>
      <c r="G45" s="10"/>
    </row>
    <row r="46" spans="1:15" x14ac:dyDescent="0.2">
      <c r="A46" s="79"/>
      <c r="B46" s="5"/>
      <c r="C46" s="11"/>
      <c r="D46" s="12"/>
      <c r="E46" s="13"/>
      <c r="F46" s="10"/>
      <c r="G46" s="10"/>
    </row>
    <row r="47" spans="1:15" x14ac:dyDescent="0.2">
      <c r="A47" s="79"/>
      <c r="B47" s="5"/>
      <c r="C47" s="11"/>
      <c r="D47" s="12"/>
      <c r="E47" s="13"/>
      <c r="F47" s="10"/>
      <c r="G47" s="10"/>
    </row>
    <row r="48" spans="1:15" x14ac:dyDescent="0.2">
      <c r="A48" s="79"/>
      <c r="B48" s="5"/>
      <c r="C48" s="11"/>
      <c r="D48" s="12"/>
      <c r="E48" s="13"/>
      <c r="F48" s="10"/>
      <c r="G48" s="10"/>
    </row>
    <row r="49" spans="1:7" x14ac:dyDescent="0.2">
      <c r="A49" s="79"/>
      <c r="B49" s="5"/>
      <c r="C49" s="11"/>
      <c r="D49" s="12"/>
      <c r="E49" s="13"/>
      <c r="F49" s="10"/>
      <c r="G49" s="10"/>
    </row>
    <row r="50" spans="1:7" x14ac:dyDescent="0.2">
      <c r="A50" s="79"/>
      <c r="B50" s="5"/>
      <c r="C50" s="11"/>
      <c r="D50" s="12"/>
      <c r="E50" s="13"/>
      <c r="F50" s="10"/>
      <c r="G50" s="10"/>
    </row>
    <row r="51" spans="1:7" x14ac:dyDescent="0.2">
      <c r="A51" s="79"/>
      <c r="B51" s="5"/>
      <c r="C51" s="11"/>
      <c r="D51" s="12"/>
      <c r="E51" s="13"/>
      <c r="F51" s="10"/>
      <c r="G51" s="10"/>
    </row>
    <row r="52" spans="1:7" x14ac:dyDescent="0.2">
      <c r="A52" s="79"/>
      <c r="B52" s="5"/>
      <c r="C52" s="11"/>
      <c r="D52" s="12"/>
      <c r="E52" s="13"/>
      <c r="F52" s="10"/>
      <c r="G52" s="10"/>
    </row>
    <row r="53" spans="1:7" x14ac:dyDescent="0.2">
      <c r="A53" s="79"/>
      <c r="B53" s="5"/>
      <c r="C53" s="11"/>
      <c r="D53" s="12"/>
      <c r="E53" s="13"/>
      <c r="F53" s="10"/>
      <c r="G53" s="10"/>
    </row>
    <row r="54" spans="1:7" x14ac:dyDescent="0.2">
      <c r="A54" s="79"/>
      <c r="B54" s="5"/>
      <c r="C54" s="11"/>
      <c r="D54" s="12"/>
      <c r="E54" s="13"/>
      <c r="F54" s="10"/>
      <c r="G54" s="10"/>
    </row>
    <row r="55" spans="1:7" x14ac:dyDescent="0.2">
      <c r="A55" s="79"/>
      <c r="B55" s="5"/>
      <c r="C55" s="11"/>
      <c r="D55" s="12"/>
      <c r="E55" s="13"/>
      <c r="F55" s="10"/>
      <c r="G55" s="10"/>
    </row>
    <row r="56" spans="1:7" x14ac:dyDescent="0.2">
      <c r="A56" s="79"/>
      <c r="B56" s="5"/>
      <c r="C56" s="11"/>
      <c r="D56" s="12"/>
      <c r="E56" s="13"/>
      <c r="F56" s="10"/>
      <c r="G56" s="10"/>
    </row>
    <row r="57" spans="1:7" x14ac:dyDescent="0.2">
      <c r="A57" s="79"/>
      <c r="B57" s="5"/>
      <c r="C57" s="11"/>
      <c r="D57" s="12"/>
      <c r="E57" s="13"/>
      <c r="F57" s="10"/>
      <c r="G57" s="10"/>
    </row>
    <row r="58" spans="1:7" x14ac:dyDescent="0.2">
      <c r="A58" s="79"/>
      <c r="B58" s="5"/>
      <c r="C58" s="11"/>
      <c r="D58" s="12"/>
      <c r="E58" s="13"/>
      <c r="F58" s="10"/>
      <c r="G58" s="10"/>
    </row>
    <row r="59" spans="1:7" x14ac:dyDescent="0.2">
      <c r="A59" s="79"/>
      <c r="B59" s="5"/>
      <c r="C59" s="11"/>
      <c r="D59" s="12"/>
      <c r="E59" s="13"/>
      <c r="F59" s="10"/>
      <c r="G59" s="10"/>
    </row>
    <row r="60" spans="1:7" x14ac:dyDescent="0.2">
      <c r="A60" s="79"/>
      <c r="B60" s="5"/>
      <c r="C60" s="11"/>
      <c r="D60" s="12"/>
      <c r="E60" s="13"/>
      <c r="F60" s="10"/>
      <c r="G60" s="10"/>
    </row>
    <row r="61" spans="1:7" x14ac:dyDescent="0.2">
      <c r="A61" s="79"/>
      <c r="B61" s="5"/>
      <c r="C61" s="11"/>
      <c r="D61" s="12"/>
      <c r="E61" s="13"/>
      <c r="F61" s="10"/>
      <c r="G61" s="10"/>
    </row>
    <row r="62" spans="1:7" x14ac:dyDescent="0.2">
      <c r="A62" s="79"/>
      <c r="B62" s="5"/>
      <c r="C62" s="11"/>
      <c r="D62" s="12"/>
      <c r="E62" s="13"/>
      <c r="F62" s="10"/>
      <c r="G62" s="10"/>
    </row>
    <row r="63" spans="1:7" x14ac:dyDescent="0.2">
      <c r="A63" s="79"/>
      <c r="B63" s="5"/>
      <c r="C63" s="11"/>
      <c r="D63" s="12"/>
      <c r="E63" s="13"/>
      <c r="F63" s="10"/>
      <c r="G63" s="10"/>
    </row>
    <row r="64" spans="1:7" x14ac:dyDescent="0.2">
      <c r="A64" s="79"/>
      <c r="B64" s="5"/>
      <c r="C64" s="11"/>
      <c r="D64" s="12"/>
      <c r="E64" s="13"/>
      <c r="F64" s="10"/>
      <c r="G64" s="10"/>
    </row>
    <row r="65" spans="1:7" x14ac:dyDescent="0.2">
      <c r="A65" s="79"/>
      <c r="B65" s="5"/>
      <c r="C65" s="11"/>
      <c r="D65" s="12"/>
      <c r="E65" s="13"/>
      <c r="F65" s="10"/>
      <c r="G65" s="10"/>
    </row>
    <row r="66" spans="1:7" x14ac:dyDescent="0.2">
      <c r="A66" s="79"/>
      <c r="B66" s="5"/>
      <c r="C66" s="11"/>
      <c r="D66" s="12"/>
      <c r="E66" s="13"/>
      <c r="F66" s="10"/>
      <c r="G66" s="10"/>
    </row>
    <row r="67" spans="1:7" x14ac:dyDescent="0.2">
      <c r="A67" s="79"/>
      <c r="B67" s="5"/>
      <c r="C67" s="11"/>
      <c r="D67" s="12"/>
      <c r="E67" s="13"/>
      <c r="F67" s="10"/>
      <c r="G67" s="10"/>
    </row>
    <row r="68" spans="1:7" x14ac:dyDescent="0.2">
      <c r="A68" s="79"/>
      <c r="B68" s="5"/>
      <c r="C68" s="11"/>
      <c r="D68" s="12"/>
      <c r="E68" s="13"/>
      <c r="F68" s="10"/>
      <c r="G68" s="10"/>
    </row>
    <row r="69" spans="1:7" x14ac:dyDescent="0.2">
      <c r="A69" s="79"/>
      <c r="B69" s="5"/>
      <c r="C69" s="11"/>
      <c r="D69" s="12"/>
      <c r="E69" s="13"/>
      <c r="F69" s="10"/>
      <c r="G69" s="10"/>
    </row>
    <row r="70" spans="1:7" x14ac:dyDescent="0.2">
      <c r="A70" s="361"/>
      <c r="B70" s="17"/>
      <c r="C70" s="48"/>
      <c r="D70" s="18"/>
      <c r="E70" s="19"/>
      <c r="F70" s="20"/>
      <c r="G70" s="20"/>
    </row>
    <row r="71" spans="1:7" ht="18" customHeight="1" x14ac:dyDescent="0.2">
      <c r="A71" s="362"/>
      <c r="B71" s="51"/>
      <c r="C71" s="382" t="s">
        <v>776</v>
      </c>
      <c r="D71" s="383"/>
      <c r="E71" s="383"/>
      <c r="F71" s="384"/>
      <c r="G71" s="28"/>
    </row>
  </sheetData>
  <mergeCells count="1">
    <mergeCell ref="C71:F71"/>
  </mergeCells>
  <pageMargins left="0.70866141732283472" right="0.70866141732283472" top="0.74803149606299213" bottom="0.74803149606299213" header="0.31496062992125984" footer="0.31496062992125984"/>
  <pageSetup paperSize="9" scale="79"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C3879-4E1B-4B25-B90E-962CEC7179D6}">
  <sheetPr>
    <pageSetUpPr fitToPage="1"/>
  </sheetPr>
  <dimension ref="A1:Z393"/>
  <sheetViews>
    <sheetView showZeros="0" view="pageBreakPreview" topLeftCell="A4" zoomScaleNormal="100" zoomScaleSheetLayoutView="100" workbookViewId="0">
      <selection activeCell="G393" sqref="G393"/>
    </sheetView>
  </sheetViews>
  <sheetFormatPr defaultRowHeight="11.4" x14ac:dyDescent="0.2"/>
  <cols>
    <col min="1" max="1" width="8.75" style="269" customWidth="1"/>
    <col min="2" max="2" width="10.25" customWidth="1"/>
    <col min="3" max="3" width="68.75" customWidth="1"/>
    <col min="4" max="4" width="9.5" customWidth="1"/>
    <col min="5" max="5" width="11.875" customWidth="1"/>
    <col min="6" max="6" width="10.75" customWidth="1"/>
    <col min="7" max="7" width="21.125" style="263" customWidth="1"/>
    <col min="10" max="10" width="13.75" customWidth="1"/>
    <col min="11" max="11" width="12.5" customWidth="1"/>
    <col min="16" max="16" width="19.5" customWidth="1"/>
    <col min="18" max="18" width="9" style="3"/>
    <col min="19" max="19" width="21.875" customWidth="1"/>
    <col min="21" max="21" width="9" style="3"/>
    <col min="22" max="22" width="20.125" customWidth="1"/>
    <col min="24" max="24" width="15.875" bestFit="1" customWidth="1"/>
    <col min="25" max="25" width="12.625" bestFit="1" customWidth="1"/>
  </cols>
  <sheetData>
    <row r="1" spans="1:25" ht="12" x14ac:dyDescent="0.2">
      <c r="A1" s="267"/>
      <c r="B1" s="1"/>
      <c r="C1" s="1"/>
      <c r="D1" s="1"/>
      <c r="E1" s="1"/>
      <c r="F1" s="1"/>
      <c r="G1" s="261"/>
    </row>
    <row r="2" spans="1:25" ht="24.6" thickBot="1" x14ac:dyDescent="0.25">
      <c r="A2" s="15" t="s">
        <v>34</v>
      </c>
      <c r="B2" s="33" t="s">
        <v>237</v>
      </c>
      <c r="C2" s="15" t="s">
        <v>205</v>
      </c>
      <c r="D2" s="15" t="s">
        <v>66</v>
      </c>
      <c r="E2" s="15" t="s">
        <v>81</v>
      </c>
      <c r="F2" s="15" t="s">
        <v>58</v>
      </c>
      <c r="G2" s="23" t="s">
        <v>236</v>
      </c>
      <c r="O2" s="35"/>
      <c r="P2" s="228"/>
      <c r="R2" s="73"/>
      <c r="S2" s="228"/>
      <c r="U2" s="229"/>
    </row>
    <row r="3" spans="1:25" ht="12" x14ac:dyDescent="0.25">
      <c r="A3" s="357">
        <v>6</v>
      </c>
      <c r="B3" s="105"/>
      <c r="C3" s="106" t="s">
        <v>362</v>
      </c>
      <c r="D3" s="107"/>
      <c r="E3" s="108"/>
      <c r="F3" s="109"/>
      <c r="G3" s="24"/>
      <c r="O3" s="35"/>
      <c r="P3" s="241" t="s">
        <v>561</v>
      </c>
      <c r="Q3" s="35"/>
      <c r="R3" s="73"/>
      <c r="S3" s="241" t="s">
        <v>562</v>
      </c>
      <c r="T3" s="35"/>
      <c r="U3" s="73"/>
      <c r="V3" s="241" t="s">
        <v>563</v>
      </c>
      <c r="W3" s="391" t="s">
        <v>567</v>
      </c>
      <c r="X3" s="392"/>
      <c r="Y3" s="236"/>
    </row>
    <row r="4" spans="1:25" x14ac:dyDescent="0.2">
      <c r="A4" s="268"/>
      <c r="B4" s="110"/>
      <c r="C4" s="111"/>
      <c r="D4" s="112"/>
      <c r="E4" s="105"/>
      <c r="F4" s="113"/>
      <c r="G4" s="25"/>
      <c r="O4" s="35"/>
      <c r="P4" s="35"/>
      <c r="Q4" s="35"/>
      <c r="R4" s="73"/>
      <c r="S4" s="35"/>
      <c r="T4" s="35"/>
      <c r="U4" s="73"/>
      <c r="V4" s="35"/>
      <c r="X4" s="234"/>
      <c r="Y4" s="230"/>
    </row>
    <row r="5" spans="1:25" ht="12" x14ac:dyDescent="0.25">
      <c r="A5" s="114" t="s">
        <v>684</v>
      </c>
      <c r="B5" s="115" t="s">
        <v>364</v>
      </c>
      <c r="C5" s="238" t="s">
        <v>579</v>
      </c>
      <c r="D5" s="116"/>
      <c r="E5" s="117"/>
      <c r="F5" s="118"/>
      <c r="G5" s="25"/>
      <c r="O5" s="72" t="s">
        <v>276</v>
      </c>
      <c r="P5" s="72" t="s">
        <v>559</v>
      </c>
      <c r="Q5" s="35"/>
      <c r="R5" s="72" t="s">
        <v>276</v>
      </c>
      <c r="S5" s="72" t="s">
        <v>559</v>
      </c>
      <c r="T5" s="35"/>
      <c r="U5" s="72" t="s">
        <v>276</v>
      </c>
      <c r="V5" s="72" t="s">
        <v>559</v>
      </c>
      <c r="X5" s="234"/>
      <c r="Y5" s="230"/>
    </row>
    <row r="6" spans="1:25" ht="12" x14ac:dyDescent="0.25">
      <c r="A6" s="114"/>
      <c r="B6" s="115" t="s">
        <v>365</v>
      </c>
      <c r="C6" s="104"/>
      <c r="D6" s="116"/>
      <c r="E6" s="117"/>
      <c r="F6" s="118"/>
      <c r="G6" s="25"/>
      <c r="K6" s="2" t="s">
        <v>554</v>
      </c>
      <c r="O6" s="35"/>
      <c r="P6" s="35"/>
      <c r="Q6" s="35"/>
      <c r="R6" s="73"/>
      <c r="S6" s="35"/>
      <c r="T6" s="35"/>
      <c r="U6" s="73"/>
      <c r="V6" s="35"/>
      <c r="X6" s="234"/>
      <c r="Y6" s="230"/>
    </row>
    <row r="7" spans="1:25" ht="12" x14ac:dyDescent="0.25">
      <c r="A7" s="114"/>
      <c r="B7" s="115"/>
      <c r="C7" s="104"/>
      <c r="D7" s="116"/>
      <c r="E7" s="117"/>
      <c r="F7" s="118"/>
      <c r="G7" s="25"/>
      <c r="I7" t="s">
        <v>555</v>
      </c>
      <c r="J7" t="s">
        <v>556</v>
      </c>
      <c r="K7">
        <v>2</v>
      </c>
      <c r="O7" s="72">
        <v>1</v>
      </c>
      <c r="P7" s="35" t="s">
        <v>568</v>
      </c>
      <c r="Q7" s="35"/>
      <c r="R7" s="72">
        <v>16</v>
      </c>
      <c r="S7" s="73" t="s">
        <v>568</v>
      </c>
      <c r="T7" s="35"/>
      <c r="U7" s="72">
        <v>7</v>
      </c>
      <c r="V7" s="73" t="s">
        <v>568</v>
      </c>
      <c r="W7" s="2">
        <f>U7+R7+O7</f>
        <v>24</v>
      </c>
      <c r="X7" s="232" t="s">
        <v>568</v>
      </c>
      <c r="Y7" s="235"/>
    </row>
    <row r="8" spans="1:25" ht="25.8" customHeight="1" x14ac:dyDescent="0.25">
      <c r="A8" s="114" t="s">
        <v>685</v>
      </c>
      <c r="B8" s="115"/>
      <c r="C8" s="379" t="s">
        <v>605</v>
      </c>
      <c r="D8" s="116"/>
      <c r="E8" s="117"/>
      <c r="F8" s="118"/>
      <c r="G8" s="25"/>
      <c r="O8" s="72"/>
      <c r="P8" s="35"/>
      <c r="Q8" s="35"/>
      <c r="R8" s="73"/>
      <c r="S8" s="35"/>
      <c r="T8" s="35"/>
      <c r="U8" s="73"/>
      <c r="V8" s="35"/>
      <c r="X8" s="234"/>
      <c r="Y8" s="230"/>
    </row>
    <row r="9" spans="1:25" ht="12" x14ac:dyDescent="0.25">
      <c r="A9" s="114"/>
      <c r="B9" s="115"/>
      <c r="C9" s="104"/>
      <c r="D9" s="116"/>
      <c r="E9" s="117"/>
      <c r="F9" s="118"/>
      <c r="G9" s="25"/>
      <c r="J9" t="s">
        <v>557</v>
      </c>
      <c r="K9">
        <v>8</v>
      </c>
      <c r="O9" s="72">
        <v>1</v>
      </c>
      <c r="P9" s="35" t="s">
        <v>560</v>
      </c>
      <c r="Q9" s="35"/>
      <c r="R9" s="72">
        <v>3</v>
      </c>
      <c r="S9" s="73" t="s">
        <v>560</v>
      </c>
      <c r="T9" s="35"/>
      <c r="U9" s="73"/>
      <c r="V9" s="35"/>
      <c r="W9" s="2">
        <f>R9+O9</f>
        <v>4</v>
      </c>
      <c r="X9" s="229" t="s">
        <v>570</v>
      </c>
      <c r="Y9" s="230"/>
    </row>
    <row r="10" spans="1:25" ht="12" x14ac:dyDescent="0.25">
      <c r="A10" s="114" t="s">
        <v>687</v>
      </c>
      <c r="B10" s="115"/>
      <c r="C10" s="2" t="s">
        <v>546</v>
      </c>
      <c r="D10" s="116"/>
      <c r="E10" s="117"/>
      <c r="F10" s="118"/>
      <c r="G10" s="25"/>
      <c r="O10" s="35"/>
      <c r="P10" s="35"/>
      <c r="Q10" s="35"/>
      <c r="R10" s="73"/>
      <c r="S10" s="73"/>
      <c r="T10" s="35"/>
      <c r="U10" s="73"/>
      <c r="V10" s="35"/>
      <c r="X10" s="234"/>
      <c r="Y10" s="230"/>
    </row>
    <row r="11" spans="1:25" ht="12" x14ac:dyDescent="0.25">
      <c r="A11" s="114"/>
      <c r="B11" s="115"/>
      <c r="C11" s="104"/>
      <c r="D11" s="116"/>
      <c r="E11" s="117"/>
      <c r="F11" s="118"/>
      <c r="G11" s="25"/>
      <c r="J11" t="s">
        <v>558</v>
      </c>
      <c r="K11">
        <v>7</v>
      </c>
      <c r="O11" s="35"/>
      <c r="P11" s="35"/>
      <c r="Q11" s="35"/>
      <c r="R11" s="72">
        <v>1</v>
      </c>
      <c r="S11" s="73" t="s">
        <v>569</v>
      </c>
      <c r="T11" s="35"/>
      <c r="U11" s="72"/>
      <c r="V11" s="73"/>
      <c r="W11" s="2">
        <v>1</v>
      </c>
      <c r="X11" s="229" t="s">
        <v>569</v>
      </c>
      <c r="Y11" s="230"/>
    </row>
    <row r="12" spans="1:25" ht="12" x14ac:dyDescent="0.2">
      <c r="A12" s="114" t="s">
        <v>688</v>
      </c>
      <c r="B12" s="115"/>
      <c r="C12" t="s">
        <v>578</v>
      </c>
      <c r="D12" s="116" t="s">
        <v>319</v>
      </c>
      <c r="E12" s="117">
        <f>10*2.6</f>
        <v>26</v>
      </c>
      <c r="F12" s="118"/>
      <c r="G12" s="25"/>
      <c r="O12" s="35"/>
      <c r="P12" s="35"/>
      <c r="Q12" s="35"/>
      <c r="R12" s="73"/>
      <c r="S12" s="35"/>
      <c r="T12" s="35"/>
      <c r="U12" s="73"/>
      <c r="V12" s="35"/>
      <c r="X12" s="234"/>
      <c r="Y12" s="230"/>
    </row>
    <row r="13" spans="1:25" ht="12" x14ac:dyDescent="0.25">
      <c r="A13" s="114"/>
      <c r="B13" s="115"/>
      <c r="C13" s="104"/>
      <c r="D13" s="116"/>
      <c r="E13" s="117"/>
      <c r="F13" s="118"/>
      <c r="G13" s="25"/>
      <c r="O13" s="35"/>
      <c r="P13" s="35"/>
      <c r="Q13" s="35"/>
      <c r="R13" s="72">
        <v>4</v>
      </c>
      <c r="S13" s="73" t="s">
        <v>565</v>
      </c>
      <c r="T13" s="35"/>
      <c r="U13" s="73"/>
      <c r="V13" s="35"/>
      <c r="W13" s="239">
        <v>4</v>
      </c>
      <c r="X13" s="229" t="s">
        <v>565</v>
      </c>
      <c r="Y13" s="230"/>
    </row>
    <row r="14" spans="1:25" ht="36" x14ac:dyDescent="0.25">
      <c r="A14" s="114" t="s">
        <v>686</v>
      </c>
      <c r="B14" s="115"/>
      <c r="C14" s="104" t="s">
        <v>547</v>
      </c>
      <c r="D14" s="116"/>
      <c r="E14" s="117"/>
      <c r="F14" s="118"/>
      <c r="G14" s="25"/>
      <c r="J14" s="2"/>
      <c r="O14" s="35"/>
      <c r="P14" s="35"/>
      <c r="Q14" s="35"/>
      <c r="R14" s="72">
        <v>2</v>
      </c>
      <c r="S14" s="73" t="s">
        <v>566</v>
      </c>
      <c r="T14" s="35"/>
      <c r="U14" s="73"/>
      <c r="V14" s="35"/>
      <c r="W14" s="2">
        <v>2</v>
      </c>
      <c r="X14" s="229" t="s">
        <v>566</v>
      </c>
      <c r="Y14" s="230"/>
    </row>
    <row r="15" spans="1:25" ht="12" x14ac:dyDescent="0.2">
      <c r="A15" s="114"/>
      <c r="B15" s="115"/>
      <c r="C15" s="104"/>
      <c r="D15" s="116"/>
      <c r="E15" s="117"/>
      <c r="F15" s="118"/>
      <c r="G15" s="25"/>
      <c r="O15" s="35"/>
      <c r="P15" s="35"/>
      <c r="Q15" s="35"/>
      <c r="R15" s="73"/>
      <c r="S15" s="35"/>
      <c r="T15" s="35"/>
      <c r="U15" s="73"/>
      <c r="V15" s="35"/>
      <c r="X15" s="234"/>
      <c r="Y15" s="230"/>
    </row>
    <row r="16" spans="1:25" ht="12" x14ac:dyDescent="0.25">
      <c r="A16" s="114" t="s">
        <v>363</v>
      </c>
      <c r="B16" s="115"/>
      <c r="C16" t="s">
        <v>548</v>
      </c>
      <c r="D16" s="116" t="s">
        <v>276</v>
      </c>
      <c r="E16" s="117">
        <f>K11+K9+K7</f>
        <v>17</v>
      </c>
      <c r="F16" s="118"/>
      <c r="G16" s="25"/>
      <c r="H16" s="2"/>
      <c r="O16" s="35"/>
      <c r="P16" s="35"/>
      <c r="Q16" s="35"/>
      <c r="R16" s="73"/>
      <c r="S16" s="35"/>
      <c r="T16" s="35"/>
      <c r="U16" s="72">
        <v>2</v>
      </c>
      <c r="V16" s="73" t="s">
        <v>564</v>
      </c>
      <c r="W16" s="2">
        <v>2</v>
      </c>
      <c r="X16" s="232" t="s">
        <v>564</v>
      </c>
      <c r="Y16" s="230"/>
    </row>
    <row r="17" spans="1:25" ht="12" x14ac:dyDescent="0.25">
      <c r="A17" s="114"/>
      <c r="B17" s="115"/>
      <c r="C17" s="104"/>
      <c r="D17" s="116"/>
      <c r="E17" s="117"/>
      <c r="F17" s="118"/>
      <c r="G17" s="25"/>
      <c r="H17" s="2"/>
      <c r="O17" s="35"/>
      <c r="P17" s="35"/>
      <c r="Q17" s="35"/>
      <c r="R17" s="73"/>
      <c r="S17" s="35"/>
      <c r="T17" s="35"/>
      <c r="U17" s="73"/>
      <c r="V17" s="35"/>
      <c r="X17" s="234"/>
      <c r="Y17" s="230"/>
    </row>
    <row r="18" spans="1:25" ht="12" x14ac:dyDescent="0.25">
      <c r="A18" s="114" t="s">
        <v>363</v>
      </c>
      <c r="B18" s="115"/>
      <c r="C18" t="s">
        <v>571</v>
      </c>
      <c r="D18" s="116" t="s">
        <v>276</v>
      </c>
      <c r="E18" s="117">
        <v>2</v>
      </c>
      <c r="F18" s="118"/>
      <c r="G18" s="25"/>
      <c r="H18" s="2"/>
      <c r="O18" s="35"/>
      <c r="P18" s="35"/>
      <c r="Q18" s="35"/>
      <c r="R18" s="73"/>
      <c r="S18" s="35"/>
      <c r="T18" s="35"/>
      <c r="U18" s="73"/>
      <c r="V18" s="35"/>
      <c r="X18" s="234"/>
      <c r="Y18" s="230"/>
    </row>
    <row r="19" spans="1:25" ht="12" x14ac:dyDescent="0.2">
      <c r="A19" s="114"/>
      <c r="B19" s="115"/>
      <c r="C19" s="227"/>
      <c r="D19" s="116"/>
      <c r="E19" s="117"/>
      <c r="F19" s="118"/>
      <c r="G19" s="25"/>
      <c r="O19" s="35"/>
      <c r="P19" s="35"/>
      <c r="Q19" s="35"/>
      <c r="R19" s="73"/>
      <c r="S19" s="35"/>
      <c r="T19" s="35"/>
      <c r="U19" s="73"/>
      <c r="V19" s="35"/>
      <c r="X19" s="231"/>
      <c r="Y19" s="230"/>
    </row>
    <row r="20" spans="1:25" ht="12.6" thickBot="1" x14ac:dyDescent="0.3">
      <c r="A20" s="114" t="s">
        <v>363</v>
      </c>
      <c r="B20" s="115"/>
      <c r="C20" t="s">
        <v>577</v>
      </c>
      <c r="D20" s="116" t="s">
        <v>553</v>
      </c>
      <c r="E20" s="117">
        <v>24</v>
      </c>
      <c r="F20" s="118"/>
      <c r="G20" s="25"/>
      <c r="H20" s="2"/>
      <c r="O20" s="35"/>
      <c r="P20" s="35"/>
      <c r="Q20" s="35"/>
      <c r="R20" s="73"/>
      <c r="S20" s="35"/>
      <c r="T20" s="35"/>
      <c r="U20" s="73"/>
      <c r="V20" s="35"/>
      <c r="W20" s="240"/>
      <c r="X20" s="233"/>
      <c r="Y20" s="230"/>
    </row>
    <row r="21" spans="1:25" ht="12" x14ac:dyDescent="0.2">
      <c r="A21" s="114"/>
      <c r="B21" s="115"/>
      <c r="D21" s="116"/>
      <c r="E21" s="117"/>
      <c r="F21" s="118"/>
      <c r="G21" s="25"/>
      <c r="O21" s="35"/>
      <c r="P21" s="35"/>
      <c r="Q21" s="35"/>
      <c r="R21" s="73"/>
      <c r="S21" s="35"/>
      <c r="T21" s="35"/>
      <c r="U21" s="73"/>
      <c r="V21" s="35"/>
    </row>
    <row r="22" spans="1:25" ht="12" x14ac:dyDescent="0.2">
      <c r="A22" s="114" t="s">
        <v>363</v>
      </c>
      <c r="B22" s="115"/>
      <c r="C22" t="s">
        <v>576</v>
      </c>
      <c r="D22" s="116" t="s">
        <v>276</v>
      </c>
      <c r="E22" s="117">
        <v>4</v>
      </c>
      <c r="F22" s="118"/>
      <c r="G22" s="25"/>
      <c r="O22" s="35"/>
      <c r="P22" s="35"/>
      <c r="Q22" s="35"/>
      <c r="R22" s="73"/>
      <c r="S22" s="35"/>
      <c r="T22" s="35"/>
      <c r="U22" s="73"/>
      <c r="V22" s="35"/>
    </row>
    <row r="23" spans="1:25" ht="12" x14ac:dyDescent="0.2">
      <c r="A23" s="114"/>
      <c r="B23" s="115"/>
      <c r="D23" s="116"/>
      <c r="E23" s="117"/>
      <c r="F23" s="118"/>
      <c r="G23" s="25"/>
      <c r="O23" s="35"/>
      <c r="P23" s="35"/>
      <c r="Q23" s="35"/>
      <c r="R23" s="73"/>
      <c r="S23" s="35"/>
      <c r="T23" s="35"/>
      <c r="U23" s="73"/>
      <c r="V23" s="35"/>
    </row>
    <row r="24" spans="1:25" ht="12" x14ac:dyDescent="0.2">
      <c r="A24" s="114" t="s">
        <v>363</v>
      </c>
      <c r="B24" s="115"/>
      <c r="C24" t="s">
        <v>575</v>
      </c>
      <c r="D24" s="116" t="s">
        <v>276</v>
      </c>
      <c r="E24" s="117">
        <v>1</v>
      </c>
      <c r="F24" s="118"/>
      <c r="G24" s="25"/>
      <c r="O24" s="35"/>
      <c r="P24" s="35"/>
      <c r="Q24" s="35"/>
      <c r="R24" s="73"/>
      <c r="S24" s="35"/>
      <c r="T24" s="35"/>
      <c r="U24" s="73"/>
      <c r="V24" s="35"/>
    </row>
    <row r="25" spans="1:25" ht="12" x14ac:dyDescent="0.2">
      <c r="A25" s="114"/>
      <c r="B25" s="115"/>
      <c r="D25" s="116"/>
      <c r="E25" s="117"/>
      <c r="F25" s="118"/>
      <c r="G25" s="25"/>
      <c r="O25" s="35"/>
      <c r="P25" s="35"/>
      <c r="Q25" s="35"/>
      <c r="R25" s="73"/>
      <c r="S25" s="35"/>
      <c r="T25" s="35"/>
      <c r="U25" s="73"/>
      <c r="V25" s="35"/>
    </row>
    <row r="26" spans="1:25" ht="12" x14ac:dyDescent="0.2">
      <c r="A26" s="114" t="s">
        <v>363</v>
      </c>
      <c r="B26" s="115"/>
      <c r="C26" t="s">
        <v>574</v>
      </c>
      <c r="D26" s="116" t="s">
        <v>276</v>
      </c>
      <c r="E26" s="117">
        <v>4</v>
      </c>
      <c r="F26" s="118"/>
      <c r="G26" s="25"/>
      <c r="O26" s="35"/>
      <c r="P26" s="35"/>
      <c r="Q26" s="35"/>
      <c r="R26" s="73"/>
      <c r="S26" s="35"/>
      <c r="T26" s="35"/>
      <c r="U26" s="73"/>
      <c r="V26" s="35"/>
    </row>
    <row r="27" spans="1:25" ht="12" x14ac:dyDescent="0.2">
      <c r="A27" s="114"/>
      <c r="B27" s="115"/>
      <c r="D27" s="116"/>
      <c r="E27" s="117"/>
      <c r="F27" s="118"/>
      <c r="G27" s="25"/>
      <c r="O27" s="35"/>
      <c r="P27" s="35"/>
      <c r="Q27" s="35"/>
      <c r="R27" s="73"/>
      <c r="S27" s="35"/>
      <c r="T27" s="35"/>
      <c r="U27" s="73"/>
      <c r="V27" s="35"/>
    </row>
    <row r="28" spans="1:25" ht="12" x14ac:dyDescent="0.2">
      <c r="A28" s="114" t="s">
        <v>363</v>
      </c>
      <c r="B28" s="115"/>
      <c r="C28" t="s">
        <v>573</v>
      </c>
      <c r="D28" s="116" t="s">
        <v>276</v>
      </c>
      <c r="E28" s="117">
        <v>2</v>
      </c>
      <c r="F28" s="118"/>
      <c r="G28" s="25"/>
      <c r="O28" s="35"/>
      <c r="P28" s="35"/>
      <c r="Q28" s="35"/>
      <c r="R28" s="73"/>
      <c r="S28" s="35"/>
      <c r="T28" s="35"/>
      <c r="U28" s="73"/>
      <c r="V28" s="35"/>
    </row>
    <row r="29" spans="1:25" ht="12" x14ac:dyDescent="0.2">
      <c r="A29" s="114"/>
      <c r="B29" s="115"/>
      <c r="D29" s="116"/>
      <c r="E29" s="117"/>
      <c r="F29" s="118"/>
      <c r="G29" s="25"/>
      <c r="O29" s="35"/>
      <c r="P29" s="35"/>
      <c r="Q29" s="35"/>
      <c r="R29" s="73"/>
      <c r="S29" s="35"/>
      <c r="T29" s="35"/>
      <c r="U29" s="73"/>
      <c r="V29" s="35"/>
    </row>
    <row r="30" spans="1:25" ht="12" x14ac:dyDescent="0.2">
      <c r="A30" s="114" t="s">
        <v>363</v>
      </c>
      <c r="B30" s="115"/>
      <c r="C30" t="s">
        <v>572</v>
      </c>
      <c r="D30" s="116" t="s">
        <v>276</v>
      </c>
      <c r="E30" s="117">
        <v>2</v>
      </c>
      <c r="F30" s="118"/>
      <c r="G30" s="25"/>
      <c r="O30" s="35"/>
      <c r="P30" s="35"/>
      <c r="Q30" s="35"/>
      <c r="R30" s="73"/>
      <c r="S30" s="35"/>
      <c r="T30" s="35"/>
      <c r="U30" s="73"/>
      <c r="V30" s="35"/>
    </row>
    <row r="31" spans="1:25" ht="12" x14ac:dyDescent="0.2">
      <c r="A31" s="114"/>
      <c r="B31" s="115"/>
      <c r="D31" s="116"/>
      <c r="E31" s="117"/>
      <c r="F31" s="118"/>
      <c r="G31" s="25"/>
      <c r="O31" s="35"/>
      <c r="P31" s="35"/>
      <c r="Q31" s="35"/>
      <c r="R31" s="73"/>
      <c r="S31" s="35"/>
      <c r="T31" s="35"/>
      <c r="U31" s="73"/>
      <c r="V31" s="35"/>
    </row>
    <row r="32" spans="1:25" ht="12" x14ac:dyDescent="0.25">
      <c r="A32" s="114" t="s">
        <v>689</v>
      </c>
      <c r="B32" s="115"/>
      <c r="C32" s="103" t="s">
        <v>549</v>
      </c>
      <c r="D32" s="116"/>
      <c r="E32" s="117"/>
      <c r="F32" s="118"/>
      <c r="G32" s="25"/>
      <c r="O32" s="35"/>
      <c r="P32" s="35"/>
      <c r="Q32" s="35"/>
      <c r="R32" s="73"/>
      <c r="S32" s="35"/>
      <c r="T32" s="35"/>
      <c r="U32" s="73"/>
      <c r="V32" s="35"/>
    </row>
    <row r="33" spans="1:26" ht="12" x14ac:dyDescent="0.25">
      <c r="A33" s="114"/>
      <c r="B33" s="115"/>
      <c r="C33" s="103"/>
      <c r="D33" s="116"/>
      <c r="E33" s="117"/>
      <c r="F33" s="118"/>
      <c r="G33" s="25"/>
      <c r="O33" s="35"/>
      <c r="P33" s="35"/>
      <c r="Q33" s="35"/>
      <c r="R33" s="73"/>
      <c r="S33" s="35"/>
      <c r="T33" s="35"/>
      <c r="U33" s="73"/>
      <c r="V33" s="35"/>
    </row>
    <row r="34" spans="1:26" ht="12" x14ac:dyDescent="0.2">
      <c r="A34" s="114" t="s">
        <v>371</v>
      </c>
      <c r="B34" s="115"/>
      <c r="C34" s="88" t="s">
        <v>550</v>
      </c>
      <c r="D34" s="116" t="s">
        <v>319</v>
      </c>
      <c r="E34" s="117">
        <v>220</v>
      </c>
      <c r="F34" s="118"/>
      <c r="G34" s="25"/>
      <c r="O34" s="35" t="s">
        <v>582</v>
      </c>
      <c r="P34" s="35">
        <f>3*5</f>
        <v>15</v>
      </c>
      <c r="Q34" s="35"/>
      <c r="R34" s="73"/>
      <c r="S34" s="35">
        <f>(6.74*2+1.65)*10+2*4</f>
        <v>159.30000000000001</v>
      </c>
      <c r="T34" s="35"/>
      <c r="U34" s="73"/>
      <c r="V34" s="35">
        <f>8.5*5</f>
        <v>42.5</v>
      </c>
      <c r="W34">
        <f>V34+S34+P34</f>
        <v>216.8</v>
      </c>
    </row>
    <row r="35" spans="1:26" ht="12" x14ac:dyDescent="0.2">
      <c r="A35" s="114"/>
      <c r="B35" s="115"/>
      <c r="C35" s="88"/>
      <c r="D35" s="116"/>
      <c r="E35" s="117"/>
      <c r="F35" s="118"/>
      <c r="G35" s="25"/>
      <c r="O35" s="35"/>
      <c r="P35" s="35"/>
      <c r="Q35" s="35"/>
      <c r="R35" s="73"/>
      <c r="S35" s="35"/>
      <c r="T35" s="35"/>
      <c r="U35" s="73"/>
      <c r="V35" s="35"/>
    </row>
    <row r="36" spans="1:26" ht="12" x14ac:dyDescent="0.25">
      <c r="A36" s="114" t="s">
        <v>372</v>
      </c>
      <c r="B36" s="115"/>
      <c r="C36" s="2" t="s">
        <v>580</v>
      </c>
      <c r="D36" s="116"/>
      <c r="E36" s="117"/>
      <c r="F36" s="118"/>
      <c r="G36" s="25"/>
      <c r="O36" s="35"/>
      <c r="P36" s="35"/>
      <c r="Q36" s="35"/>
      <c r="R36" s="73"/>
      <c r="S36" s="35"/>
      <c r="T36" s="35"/>
      <c r="U36" s="73"/>
      <c r="V36" s="35"/>
    </row>
    <row r="37" spans="1:26" ht="12" x14ac:dyDescent="0.2">
      <c r="A37" s="114"/>
      <c r="B37" s="115"/>
      <c r="C37" s="88"/>
      <c r="D37" s="116"/>
      <c r="E37" s="117"/>
      <c r="F37" s="118"/>
      <c r="G37" s="25"/>
      <c r="O37" s="35"/>
      <c r="P37" s="35"/>
      <c r="Q37" s="35"/>
      <c r="R37" s="73"/>
      <c r="S37" s="35"/>
      <c r="T37" s="35"/>
      <c r="U37" s="73"/>
      <c r="V37" s="35"/>
    </row>
    <row r="38" spans="1:26" ht="12" x14ac:dyDescent="0.2">
      <c r="A38" s="114" t="s">
        <v>373</v>
      </c>
      <c r="B38" s="115"/>
      <c r="C38" t="s">
        <v>552</v>
      </c>
      <c r="D38" s="116" t="s">
        <v>319</v>
      </c>
      <c r="E38" s="117">
        <v>220</v>
      </c>
      <c r="F38" s="118"/>
      <c r="G38" s="25"/>
      <c r="O38" s="35"/>
      <c r="P38" s="35"/>
      <c r="Q38" s="35"/>
      <c r="R38" s="73"/>
      <c r="S38" s="35"/>
      <c r="T38" s="35"/>
      <c r="U38" s="73"/>
      <c r="V38" s="35"/>
    </row>
    <row r="39" spans="1:26" ht="12" x14ac:dyDescent="0.2">
      <c r="A39" s="114"/>
      <c r="B39" s="115"/>
      <c r="C39" s="88"/>
      <c r="D39" s="116"/>
      <c r="E39" s="117"/>
      <c r="F39" s="118"/>
      <c r="G39" s="25"/>
      <c r="O39" s="35"/>
      <c r="P39" s="35"/>
      <c r="Q39" s="35"/>
      <c r="R39" s="73"/>
      <c r="S39" s="35"/>
      <c r="T39" s="35"/>
      <c r="U39" s="73"/>
      <c r="V39" s="35"/>
    </row>
    <row r="40" spans="1:26" ht="12" x14ac:dyDescent="0.25">
      <c r="A40" s="114" t="s">
        <v>374</v>
      </c>
      <c r="B40" s="115"/>
      <c r="C40" s="103" t="s">
        <v>581</v>
      </c>
      <c r="D40" s="116"/>
      <c r="E40" s="117"/>
      <c r="F40" s="118"/>
      <c r="G40" s="25"/>
      <c r="O40" s="35"/>
      <c r="P40" s="35"/>
      <c r="Q40" s="35"/>
      <c r="R40" s="73"/>
      <c r="S40" s="35"/>
      <c r="T40" s="35"/>
      <c r="U40" s="73"/>
      <c r="V40" s="35"/>
    </row>
    <row r="41" spans="1:26" ht="12" x14ac:dyDescent="0.2">
      <c r="A41" s="114"/>
      <c r="B41" s="115"/>
      <c r="C41" s="88"/>
      <c r="D41" s="116"/>
      <c r="E41" s="117"/>
      <c r="F41" s="118"/>
      <c r="G41" s="25"/>
      <c r="O41" s="35"/>
      <c r="P41" s="35"/>
      <c r="Q41" s="35"/>
      <c r="R41" s="73"/>
      <c r="S41" s="35"/>
      <c r="T41" s="35"/>
      <c r="U41" s="73"/>
      <c r="V41" s="35"/>
    </row>
    <row r="42" spans="1:26" ht="12" x14ac:dyDescent="0.2">
      <c r="A42" s="114" t="s">
        <v>690</v>
      </c>
      <c r="B42" s="115"/>
      <c r="C42" s="140" t="s">
        <v>490</v>
      </c>
      <c r="D42" s="116" t="s">
        <v>276</v>
      </c>
      <c r="E42" s="117">
        <v>3</v>
      </c>
      <c r="F42" s="118"/>
      <c r="G42" s="25"/>
      <c r="H42" s="242"/>
      <c r="I42" s="242"/>
      <c r="J42" s="242"/>
      <c r="K42" s="242"/>
      <c r="L42" s="242"/>
      <c r="M42" s="242"/>
      <c r="N42" s="242"/>
      <c r="O42" s="75"/>
      <c r="P42" s="75"/>
      <c r="Q42" s="75"/>
      <c r="R42" s="74"/>
      <c r="S42" s="75">
        <v>1</v>
      </c>
      <c r="T42" s="75"/>
      <c r="U42" s="74"/>
      <c r="V42" s="75">
        <v>1</v>
      </c>
      <c r="W42" s="242">
        <f>V42+S42</f>
        <v>2</v>
      </c>
      <c r="X42" s="242"/>
      <c r="Y42" s="242"/>
    </row>
    <row r="43" spans="1:26" ht="12" x14ac:dyDescent="0.2">
      <c r="A43" s="114"/>
      <c r="B43" s="115"/>
      <c r="C43" s="140"/>
      <c r="D43" s="116"/>
      <c r="E43" s="117"/>
      <c r="F43" s="118"/>
      <c r="G43" s="25"/>
      <c r="O43" s="35"/>
      <c r="P43" s="35"/>
      <c r="Q43" s="35"/>
      <c r="R43" s="73"/>
      <c r="S43" s="35"/>
      <c r="T43" s="35"/>
      <c r="U43" s="73"/>
      <c r="V43" s="35"/>
      <c r="W43" s="242"/>
    </row>
    <row r="44" spans="1:26" ht="12" x14ac:dyDescent="0.2">
      <c r="A44" s="114" t="s">
        <v>691</v>
      </c>
      <c r="B44" s="115"/>
      <c r="C44" s="140" t="s">
        <v>491</v>
      </c>
      <c r="D44" s="116" t="s">
        <v>276</v>
      </c>
      <c r="E44" s="117">
        <v>11</v>
      </c>
      <c r="F44" s="118"/>
      <c r="G44" s="25"/>
      <c r="O44" s="35"/>
      <c r="P44" s="35"/>
      <c r="Q44" s="35"/>
      <c r="R44" s="73"/>
      <c r="S44" s="35"/>
      <c r="T44" s="35"/>
      <c r="U44" s="73"/>
      <c r="V44" s="35"/>
      <c r="W44" s="242"/>
    </row>
    <row r="45" spans="1:26" ht="12" x14ac:dyDescent="0.2">
      <c r="A45" s="114"/>
      <c r="B45" s="115"/>
      <c r="C45" s="140"/>
      <c r="D45" s="116"/>
      <c r="E45" s="117"/>
      <c r="F45" s="118"/>
      <c r="G45" s="25"/>
      <c r="H45" s="242"/>
      <c r="I45" s="242"/>
      <c r="J45" s="242"/>
      <c r="K45" s="242"/>
      <c r="L45" s="242"/>
      <c r="M45" s="242"/>
      <c r="N45" s="242"/>
      <c r="O45" s="75"/>
      <c r="P45" s="75">
        <v>1</v>
      </c>
      <c r="Q45" s="75"/>
      <c r="R45" s="74"/>
      <c r="S45" s="75">
        <v>4</v>
      </c>
      <c r="T45" s="75"/>
      <c r="U45" s="74"/>
      <c r="V45" s="75">
        <v>6</v>
      </c>
      <c r="W45" s="242">
        <f>V45+S45+P45</f>
        <v>11</v>
      </c>
      <c r="X45" s="242"/>
      <c r="Y45" s="242"/>
    </row>
    <row r="46" spans="1:26" ht="22.8" x14ac:dyDescent="0.2">
      <c r="A46" s="114" t="s">
        <v>692</v>
      </c>
      <c r="B46" s="115"/>
      <c r="C46" s="140" t="s">
        <v>492</v>
      </c>
      <c r="D46" s="116" t="s">
        <v>276</v>
      </c>
      <c r="E46" s="117">
        <v>10</v>
      </c>
      <c r="F46" s="118"/>
      <c r="G46" s="25"/>
      <c r="O46" s="35"/>
      <c r="P46" s="35"/>
      <c r="Q46" s="35"/>
      <c r="R46" s="73"/>
      <c r="S46" s="35"/>
      <c r="T46" s="35"/>
      <c r="U46" s="73"/>
      <c r="V46" s="35"/>
      <c r="W46" s="242"/>
    </row>
    <row r="47" spans="1:26" ht="12" x14ac:dyDescent="0.2">
      <c r="A47" s="114"/>
      <c r="B47" s="115"/>
      <c r="C47" s="88"/>
      <c r="D47" s="116"/>
      <c r="E47" s="117"/>
      <c r="F47" s="118"/>
      <c r="G47" s="25"/>
      <c r="H47" s="242"/>
      <c r="I47" s="242"/>
      <c r="J47" s="242"/>
      <c r="K47" s="242"/>
      <c r="L47" s="242"/>
      <c r="M47" s="242"/>
      <c r="N47" s="242"/>
      <c r="O47" s="75"/>
      <c r="P47" s="75">
        <v>1</v>
      </c>
      <c r="Q47" s="75"/>
      <c r="R47" s="74"/>
      <c r="S47" s="75">
        <v>4</v>
      </c>
      <c r="T47" s="75"/>
      <c r="U47" s="74"/>
      <c r="V47" s="75">
        <v>6</v>
      </c>
      <c r="W47" s="242">
        <f t="shared" ref="W47:W56" si="0">V47+S47</f>
        <v>10</v>
      </c>
      <c r="X47" s="242"/>
      <c r="Y47" s="242"/>
      <c r="Z47" s="242"/>
    </row>
    <row r="48" spans="1:26" ht="12" x14ac:dyDescent="0.25">
      <c r="A48" s="114" t="s">
        <v>693</v>
      </c>
      <c r="B48" s="115"/>
      <c r="C48" s="103" t="s">
        <v>583</v>
      </c>
      <c r="D48" s="116"/>
      <c r="E48" s="117"/>
      <c r="F48" s="118"/>
      <c r="G48" s="25"/>
      <c r="O48" s="35"/>
      <c r="P48" s="35"/>
      <c r="Q48" s="35"/>
      <c r="R48" s="73"/>
      <c r="S48" s="35"/>
      <c r="T48" s="35"/>
      <c r="U48" s="73"/>
      <c r="V48" s="35"/>
      <c r="W48" s="242">
        <f t="shared" si="0"/>
        <v>0</v>
      </c>
    </row>
    <row r="49" spans="1:23" ht="12" x14ac:dyDescent="0.25">
      <c r="A49" s="114"/>
      <c r="B49" s="115"/>
      <c r="C49" s="103"/>
      <c r="D49" s="116"/>
      <c r="E49" s="117"/>
      <c r="F49" s="118"/>
      <c r="G49" s="25"/>
      <c r="O49" s="35"/>
      <c r="P49" s="35"/>
      <c r="Q49" s="35"/>
      <c r="R49" s="73"/>
      <c r="S49" s="35"/>
      <c r="T49" s="35"/>
      <c r="U49" s="73"/>
      <c r="V49" s="35"/>
      <c r="W49" s="242"/>
    </row>
    <row r="50" spans="1:23" ht="12" x14ac:dyDescent="0.2">
      <c r="A50" s="114" t="s">
        <v>694</v>
      </c>
      <c r="B50" s="115"/>
      <c r="C50" s="228" t="s">
        <v>584</v>
      </c>
      <c r="D50" s="116" t="s">
        <v>319</v>
      </c>
      <c r="E50" s="117">
        <v>540</v>
      </c>
      <c r="F50" s="118"/>
      <c r="G50" s="25"/>
      <c r="H50" s="242"/>
      <c r="I50" s="242"/>
      <c r="J50" s="242"/>
      <c r="K50" s="242"/>
      <c r="L50" s="242"/>
      <c r="M50" s="242"/>
      <c r="N50" s="242"/>
      <c r="O50" s="75"/>
      <c r="P50" s="243">
        <f>(2.63*3+4.5*2)*2.6</f>
        <v>43.914000000000001</v>
      </c>
      <c r="Q50" s="75"/>
      <c r="R50" s="74"/>
      <c r="S50" s="75">
        <v>383</v>
      </c>
      <c r="T50" s="75"/>
      <c r="U50" s="74"/>
      <c r="V50" s="75">
        <v>171</v>
      </c>
      <c r="W50" s="244">
        <f>V50+S50+P50</f>
        <v>597.91399999999999</v>
      </c>
    </row>
    <row r="51" spans="1:23" ht="12" x14ac:dyDescent="0.2">
      <c r="A51" s="114"/>
      <c r="B51" s="115"/>
      <c r="C51" s="228"/>
      <c r="D51" s="116"/>
      <c r="E51" s="117"/>
      <c r="F51" s="118"/>
      <c r="G51" s="25"/>
      <c r="O51" s="35"/>
      <c r="P51" s="245"/>
      <c r="Q51" s="35"/>
      <c r="R51" s="73"/>
      <c r="S51" s="35"/>
      <c r="T51" s="35"/>
      <c r="U51" s="73"/>
      <c r="V51" s="35"/>
      <c r="W51" s="244"/>
    </row>
    <row r="52" spans="1:23" ht="48" x14ac:dyDescent="0.25">
      <c r="A52" s="114" t="s">
        <v>695</v>
      </c>
      <c r="B52" s="115"/>
      <c r="C52" s="103" t="s">
        <v>585</v>
      </c>
      <c r="D52" s="116"/>
      <c r="E52" s="117"/>
      <c r="F52" s="118"/>
      <c r="G52" s="25"/>
      <c r="O52" s="35"/>
      <c r="P52" s="245"/>
      <c r="Q52" s="35"/>
      <c r="R52" s="73"/>
      <c r="S52" s="35"/>
      <c r="T52" s="35"/>
      <c r="U52" s="73"/>
      <c r="V52" s="35"/>
      <c r="W52" s="244"/>
    </row>
    <row r="53" spans="1:23" ht="12" x14ac:dyDescent="0.2">
      <c r="A53" s="114"/>
      <c r="B53" s="115"/>
      <c r="C53" s="228"/>
      <c r="D53" s="116"/>
      <c r="E53" s="117"/>
      <c r="F53" s="118"/>
      <c r="G53" s="25"/>
      <c r="O53" s="35"/>
      <c r="P53" s="245"/>
      <c r="Q53" s="35"/>
      <c r="R53" s="73"/>
      <c r="S53" s="35"/>
      <c r="T53" s="35"/>
      <c r="U53" s="73"/>
      <c r="V53" s="35"/>
      <c r="W53" s="244"/>
    </row>
    <row r="54" spans="1:23" ht="12" x14ac:dyDescent="0.2">
      <c r="A54" s="114" t="s">
        <v>696</v>
      </c>
      <c r="B54" s="115"/>
      <c r="C54" t="s">
        <v>586</v>
      </c>
      <c r="D54" s="116" t="s">
        <v>319</v>
      </c>
      <c r="E54" s="117">
        <v>220</v>
      </c>
      <c r="F54" s="118"/>
      <c r="G54" s="25"/>
      <c r="O54" s="35"/>
      <c r="P54" s="245"/>
      <c r="Q54" s="35"/>
      <c r="R54" s="73"/>
      <c r="S54" s="35"/>
      <c r="T54" s="35"/>
      <c r="U54" s="73"/>
      <c r="V54" s="35"/>
      <c r="W54" s="244"/>
    </row>
    <row r="55" spans="1:23" ht="12" x14ac:dyDescent="0.2">
      <c r="A55" s="114"/>
      <c r="B55" s="115"/>
      <c r="C55" s="228"/>
      <c r="D55" s="116"/>
      <c r="E55" s="117"/>
      <c r="F55" s="118"/>
      <c r="G55" s="25"/>
      <c r="O55" s="35"/>
      <c r="P55" s="245"/>
      <c r="Q55" s="35"/>
      <c r="R55" s="73"/>
      <c r="S55" s="35"/>
      <c r="T55" s="35"/>
      <c r="U55" s="73"/>
      <c r="V55" s="35"/>
      <c r="W55" s="244"/>
    </row>
    <row r="56" spans="1:23" ht="22.8" customHeight="1" x14ac:dyDescent="0.2">
      <c r="A56" s="114" t="s">
        <v>697</v>
      </c>
      <c r="B56" s="115"/>
      <c r="C56" s="246" t="s">
        <v>587</v>
      </c>
      <c r="D56" s="116"/>
      <c r="E56" s="117"/>
      <c r="F56" s="118"/>
      <c r="G56" s="25"/>
      <c r="O56" s="35"/>
      <c r="P56" s="35"/>
      <c r="Q56" s="35"/>
      <c r="R56" s="73"/>
      <c r="S56" s="35"/>
      <c r="T56" s="35"/>
      <c r="U56" s="73"/>
      <c r="V56" s="35"/>
      <c r="W56" s="242">
        <f t="shared" si="0"/>
        <v>0</v>
      </c>
    </row>
    <row r="57" spans="1:23" ht="12" x14ac:dyDescent="0.2">
      <c r="A57" s="114"/>
      <c r="B57" s="115"/>
      <c r="C57" s="246"/>
      <c r="D57" s="116"/>
      <c r="E57" s="117"/>
      <c r="F57" s="118"/>
      <c r="G57" s="25"/>
      <c r="O57" s="35"/>
      <c r="P57" s="35"/>
      <c r="Q57" s="35"/>
      <c r="R57" s="73"/>
      <c r="S57" s="35"/>
      <c r="T57" s="35"/>
      <c r="U57" s="73"/>
      <c r="V57" s="35"/>
    </row>
    <row r="58" spans="1:23" ht="12" x14ac:dyDescent="0.2">
      <c r="A58" s="114" t="s">
        <v>698</v>
      </c>
      <c r="B58" s="115"/>
      <c r="C58" t="s">
        <v>588</v>
      </c>
      <c r="D58" s="116" t="s">
        <v>319</v>
      </c>
      <c r="E58" s="117">
        <f>E50/2</f>
        <v>270</v>
      </c>
      <c r="F58" s="118"/>
      <c r="G58" s="25"/>
      <c r="O58" s="35"/>
      <c r="P58" s="35"/>
      <c r="Q58" s="35"/>
      <c r="R58" s="73"/>
      <c r="S58" s="35"/>
      <c r="T58" s="35"/>
      <c r="U58" s="73"/>
      <c r="V58" s="35"/>
    </row>
    <row r="59" spans="1:23" x14ac:dyDescent="0.2">
      <c r="A59" s="114"/>
      <c r="B59" s="116"/>
      <c r="C59" s="119"/>
      <c r="D59" s="116"/>
      <c r="E59" s="117"/>
      <c r="F59" s="118"/>
      <c r="G59" s="25"/>
      <c r="O59" s="35"/>
      <c r="P59" s="35"/>
      <c r="Q59" s="35"/>
      <c r="R59" s="73"/>
      <c r="S59" s="35"/>
      <c r="T59" s="35"/>
      <c r="U59" s="73"/>
      <c r="V59" s="35"/>
    </row>
    <row r="60" spans="1:23" x14ac:dyDescent="0.2">
      <c r="A60" s="114"/>
      <c r="B60" s="247"/>
      <c r="C60" s="129"/>
      <c r="D60" s="116"/>
      <c r="E60" s="117"/>
      <c r="F60" s="118"/>
      <c r="G60" s="262"/>
    </row>
    <row r="61" spans="1:23" x14ac:dyDescent="0.2">
      <c r="A61" s="114"/>
      <c r="B61" s="247"/>
      <c r="C61" s="129"/>
      <c r="D61" s="116"/>
      <c r="E61" s="117"/>
      <c r="F61" s="118"/>
      <c r="G61" s="262"/>
    </row>
    <row r="62" spans="1:23" x14ac:dyDescent="0.2">
      <c r="A62" s="114"/>
      <c r="B62" s="247"/>
      <c r="C62" s="129"/>
      <c r="D62" s="116"/>
      <c r="E62" s="117"/>
      <c r="F62" s="118"/>
      <c r="G62" s="262"/>
    </row>
    <row r="63" spans="1:23" x14ac:dyDescent="0.2">
      <c r="A63" s="114"/>
      <c r="B63" s="247"/>
      <c r="C63" s="129"/>
      <c r="D63" s="116"/>
      <c r="E63" s="117"/>
      <c r="F63" s="118"/>
      <c r="G63" s="262"/>
    </row>
    <row r="64" spans="1:23" x14ac:dyDescent="0.2">
      <c r="A64" s="114"/>
      <c r="B64" s="247"/>
      <c r="C64" s="129"/>
      <c r="D64" s="116"/>
      <c r="E64" s="117"/>
      <c r="F64" s="118"/>
      <c r="G64" s="262"/>
    </row>
    <row r="65" spans="1:7" x14ac:dyDescent="0.2">
      <c r="A65" s="114"/>
      <c r="B65" s="247"/>
      <c r="C65" s="129"/>
      <c r="D65" s="116"/>
      <c r="E65" s="117"/>
      <c r="F65" s="118"/>
      <c r="G65" s="262"/>
    </row>
    <row r="66" spans="1:7" x14ac:dyDescent="0.2">
      <c r="A66" s="114"/>
      <c r="B66" s="247"/>
      <c r="C66" s="129"/>
      <c r="D66" s="116"/>
      <c r="E66" s="117"/>
      <c r="F66" s="118"/>
      <c r="G66" s="262"/>
    </row>
    <row r="67" spans="1:7" x14ac:dyDescent="0.2">
      <c r="A67" s="114"/>
      <c r="B67" s="247"/>
      <c r="C67" s="129"/>
      <c r="D67" s="116"/>
      <c r="E67" s="117"/>
      <c r="F67" s="118"/>
      <c r="G67" s="262"/>
    </row>
    <row r="68" spans="1:7" x14ac:dyDescent="0.2">
      <c r="A68" s="114"/>
      <c r="B68" s="247"/>
      <c r="C68" s="129"/>
      <c r="D68" s="116"/>
      <c r="E68" s="117"/>
      <c r="F68" s="118"/>
      <c r="G68" s="262"/>
    </row>
    <row r="69" spans="1:7" x14ac:dyDescent="0.2">
      <c r="A69" s="114"/>
      <c r="B69" s="247"/>
      <c r="C69" s="129"/>
      <c r="D69" s="116"/>
      <c r="E69" s="117"/>
      <c r="F69" s="118"/>
      <c r="G69" s="262"/>
    </row>
    <row r="70" spans="1:7" x14ac:dyDescent="0.2">
      <c r="A70" s="114"/>
      <c r="B70" s="247"/>
      <c r="C70" s="129"/>
      <c r="D70" s="116"/>
      <c r="E70" s="117"/>
      <c r="F70" s="118"/>
      <c r="G70" s="262"/>
    </row>
    <row r="71" spans="1:7" x14ac:dyDescent="0.2">
      <c r="A71" s="114"/>
      <c r="B71" s="247"/>
      <c r="C71" s="129"/>
      <c r="D71" s="116"/>
      <c r="E71" s="117"/>
      <c r="F71" s="118"/>
      <c r="G71" s="262"/>
    </row>
    <row r="72" spans="1:7" x14ac:dyDescent="0.2">
      <c r="A72" s="114"/>
      <c r="B72" s="247"/>
      <c r="C72" s="129"/>
      <c r="D72" s="116"/>
      <c r="E72" s="117"/>
      <c r="F72" s="118"/>
      <c r="G72" s="262"/>
    </row>
    <row r="73" spans="1:7" x14ac:dyDescent="0.2">
      <c r="A73" s="114"/>
      <c r="B73" s="247"/>
      <c r="C73" s="129"/>
      <c r="D73" s="116"/>
      <c r="E73" s="117"/>
      <c r="F73" s="118"/>
      <c r="G73" s="262"/>
    </row>
    <row r="74" spans="1:7" x14ac:dyDescent="0.2">
      <c r="A74" s="114"/>
      <c r="B74" s="247"/>
      <c r="C74" s="129"/>
      <c r="D74" s="116"/>
      <c r="E74" s="117"/>
      <c r="F74" s="118"/>
      <c r="G74" s="262"/>
    </row>
    <row r="75" spans="1:7" x14ac:dyDescent="0.2">
      <c r="A75" s="114"/>
      <c r="B75" s="247"/>
      <c r="C75" s="129"/>
      <c r="D75" s="116"/>
      <c r="E75" s="117"/>
      <c r="F75" s="118"/>
      <c r="G75" s="262"/>
    </row>
    <row r="76" spans="1:7" x14ac:dyDescent="0.2">
      <c r="A76" s="114"/>
      <c r="B76" s="247"/>
      <c r="C76" s="129"/>
      <c r="D76" s="116"/>
      <c r="E76" s="117"/>
      <c r="F76" s="118"/>
      <c r="G76" s="262"/>
    </row>
    <row r="77" spans="1:7" x14ac:dyDescent="0.2">
      <c r="A77" s="114"/>
      <c r="B77" s="247"/>
      <c r="C77" s="129"/>
      <c r="D77" s="116"/>
      <c r="E77" s="117"/>
      <c r="F77" s="118"/>
      <c r="G77" s="262"/>
    </row>
    <row r="78" spans="1:7" ht="18" customHeight="1" x14ac:dyDescent="0.25">
      <c r="A78" s="389" t="s">
        <v>369</v>
      </c>
      <c r="B78" s="390"/>
      <c r="C78" s="390"/>
      <c r="D78" s="120"/>
      <c r="E78" s="121"/>
      <c r="F78" s="122"/>
      <c r="G78" s="28"/>
    </row>
    <row r="79" spans="1:7" ht="18" customHeight="1" x14ac:dyDescent="0.25">
      <c r="A79" s="389" t="s">
        <v>370</v>
      </c>
      <c r="B79" s="390"/>
      <c r="C79" s="390"/>
      <c r="D79" s="120"/>
      <c r="E79" s="121"/>
      <c r="F79" s="122"/>
      <c r="G79" s="28"/>
    </row>
    <row r="80" spans="1:7" ht="12" x14ac:dyDescent="0.2">
      <c r="A80" s="114"/>
      <c r="B80" s="128"/>
      <c r="C80" s="129"/>
      <c r="D80" s="116"/>
      <c r="E80" s="130"/>
      <c r="F80" s="118"/>
    </row>
    <row r="81" spans="1:7" ht="12" x14ac:dyDescent="0.2">
      <c r="A81" s="131">
        <v>6.6</v>
      </c>
      <c r="B81" s="132"/>
      <c r="C81" s="250" t="s">
        <v>375</v>
      </c>
      <c r="D81" s="133"/>
      <c r="E81" s="134"/>
      <c r="F81" s="135"/>
    </row>
    <row r="82" spans="1:7" x14ac:dyDescent="0.2">
      <c r="A82" s="136"/>
      <c r="B82" s="137"/>
      <c r="C82" s="366"/>
      <c r="D82" s="133"/>
      <c r="E82" s="134"/>
      <c r="F82" s="135"/>
    </row>
    <row r="83" spans="1:7" ht="12" x14ac:dyDescent="0.2">
      <c r="A83" s="131" t="s">
        <v>376</v>
      </c>
      <c r="B83" s="138"/>
      <c r="C83" s="139" t="s">
        <v>377</v>
      </c>
      <c r="D83" s="133"/>
      <c r="E83" s="134"/>
      <c r="F83" s="135"/>
    </row>
    <row r="84" spans="1:7" x14ac:dyDescent="0.2">
      <c r="A84" s="136"/>
      <c r="B84" s="137"/>
      <c r="C84" s="140"/>
      <c r="D84" s="133"/>
      <c r="E84" s="134"/>
      <c r="F84" s="135"/>
    </row>
    <row r="85" spans="1:7" x14ac:dyDescent="0.2">
      <c r="A85" s="136" t="s">
        <v>378</v>
      </c>
      <c r="B85" s="136"/>
      <c r="C85" s="141" t="s">
        <v>379</v>
      </c>
      <c r="D85" s="126"/>
      <c r="E85" s="134"/>
      <c r="F85" s="135"/>
    </row>
    <row r="86" spans="1:7" x14ac:dyDescent="0.2">
      <c r="A86" s="136"/>
      <c r="B86" s="125" t="s">
        <v>381</v>
      </c>
      <c r="C86" s="142" t="s">
        <v>382</v>
      </c>
      <c r="D86" s="133" t="s">
        <v>152</v>
      </c>
      <c r="E86" s="117">
        <f>10*2.6</f>
        <v>26</v>
      </c>
      <c r="F86" s="135"/>
    </row>
    <row r="87" spans="1:7" x14ac:dyDescent="0.2">
      <c r="A87" s="144"/>
      <c r="B87" s="145"/>
      <c r="C87" s="146"/>
      <c r="D87" s="147"/>
      <c r="E87" s="148"/>
      <c r="F87" s="149"/>
    </row>
    <row r="88" spans="1:7" x14ac:dyDescent="0.2">
      <c r="A88" s="136" t="s">
        <v>383</v>
      </c>
      <c r="B88" s="150"/>
      <c r="C88" s="141" t="s">
        <v>384</v>
      </c>
      <c r="D88" s="126"/>
      <c r="E88" s="134"/>
      <c r="F88" s="135"/>
    </row>
    <row r="89" spans="1:7" x14ac:dyDescent="0.2">
      <c r="A89" s="151"/>
      <c r="B89" s="152" t="s">
        <v>380</v>
      </c>
      <c r="C89" s="153" t="s">
        <v>385</v>
      </c>
      <c r="D89" s="154" t="s">
        <v>141</v>
      </c>
      <c r="E89" s="155">
        <v>100</v>
      </c>
      <c r="F89" s="156"/>
    </row>
    <row r="90" spans="1:7" x14ac:dyDescent="0.2">
      <c r="A90" s="151"/>
      <c r="B90" s="152" t="s">
        <v>381</v>
      </c>
      <c r="C90" s="153" t="s">
        <v>386</v>
      </c>
      <c r="D90" s="154" t="s">
        <v>141</v>
      </c>
      <c r="E90" s="155">
        <v>100</v>
      </c>
      <c r="F90" s="156"/>
    </row>
    <row r="91" spans="1:7" x14ac:dyDescent="0.2">
      <c r="A91" s="151"/>
      <c r="B91" s="152"/>
      <c r="C91" s="142"/>
      <c r="D91" s="116"/>
      <c r="E91" s="157"/>
      <c r="F91" s="158"/>
    </row>
    <row r="92" spans="1:7" ht="22.8" x14ac:dyDescent="0.2">
      <c r="A92" s="159" t="s">
        <v>387</v>
      </c>
      <c r="B92" s="160"/>
      <c r="C92" s="142" t="s">
        <v>388</v>
      </c>
      <c r="D92" s="161" t="s">
        <v>551</v>
      </c>
      <c r="E92" s="117">
        <f>10*2.6</f>
        <v>26</v>
      </c>
      <c r="F92" s="162"/>
      <c r="G92" s="262"/>
    </row>
    <row r="93" spans="1:7" x14ac:dyDescent="0.2">
      <c r="A93" s="159"/>
      <c r="B93" s="160"/>
      <c r="C93" s="163"/>
      <c r="D93" s="161"/>
      <c r="E93" s="134"/>
      <c r="F93" s="162"/>
    </row>
    <row r="94" spans="1:7" ht="13.2" x14ac:dyDescent="0.2">
      <c r="A94" s="159" t="s">
        <v>381</v>
      </c>
      <c r="B94" s="164"/>
      <c r="C94" s="142" t="s">
        <v>389</v>
      </c>
      <c r="D94" s="161" t="s">
        <v>551</v>
      </c>
      <c r="E94" s="134">
        <v>5</v>
      </c>
      <c r="F94" s="162"/>
      <c r="G94" s="262"/>
    </row>
    <row r="95" spans="1:7" x14ac:dyDescent="0.2">
      <c r="A95" s="159"/>
      <c r="B95" s="164"/>
      <c r="C95" s="142"/>
      <c r="D95" s="161"/>
      <c r="E95" s="134"/>
      <c r="F95" s="165"/>
    </row>
    <row r="96" spans="1:7" ht="12" x14ac:dyDescent="0.2">
      <c r="A96" s="136" t="s">
        <v>390</v>
      </c>
      <c r="B96" s="125"/>
      <c r="C96" s="257" t="s">
        <v>391</v>
      </c>
      <c r="D96" s="126"/>
      <c r="E96" s="134"/>
      <c r="F96" s="135"/>
    </row>
    <row r="97" spans="1:7" x14ac:dyDescent="0.2">
      <c r="A97" s="136"/>
      <c r="B97" s="125"/>
      <c r="C97" s="142"/>
      <c r="D97" s="126"/>
      <c r="E97" s="134"/>
      <c r="F97" s="135"/>
    </row>
    <row r="98" spans="1:7" x14ac:dyDescent="0.2">
      <c r="A98" s="136" t="s">
        <v>392</v>
      </c>
      <c r="B98" s="125"/>
      <c r="C98" s="142" t="s">
        <v>393</v>
      </c>
      <c r="D98" s="126"/>
      <c r="E98" s="134"/>
      <c r="F98" s="135"/>
    </row>
    <row r="99" spans="1:7" x14ac:dyDescent="0.2">
      <c r="A99" s="136"/>
      <c r="B99" s="125"/>
      <c r="C99" s="153" t="s">
        <v>394</v>
      </c>
      <c r="D99" s="166" t="s">
        <v>141</v>
      </c>
      <c r="E99" s="167">
        <v>15</v>
      </c>
      <c r="F99" s="168"/>
      <c r="G99" s="262"/>
    </row>
    <row r="100" spans="1:7" x14ac:dyDescent="0.2">
      <c r="A100" s="144"/>
      <c r="B100" s="169"/>
      <c r="C100" s="170"/>
      <c r="D100" s="171"/>
      <c r="E100" s="148"/>
      <c r="F100" s="135"/>
    </row>
    <row r="101" spans="1:7" ht="22.8" x14ac:dyDescent="0.2">
      <c r="A101" s="136" t="s">
        <v>395</v>
      </c>
      <c r="B101" s="169"/>
      <c r="C101" s="142" t="s">
        <v>396</v>
      </c>
      <c r="D101" s="126" t="s">
        <v>141</v>
      </c>
      <c r="E101" s="134">
        <v>150</v>
      </c>
      <c r="F101" s="135"/>
      <c r="G101" s="262"/>
    </row>
    <row r="102" spans="1:7" x14ac:dyDescent="0.2">
      <c r="A102" s="136"/>
      <c r="B102" s="169"/>
      <c r="C102" s="142"/>
      <c r="D102" s="126"/>
      <c r="E102" s="134"/>
      <c r="F102" s="135"/>
    </row>
    <row r="103" spans="1:7" x14ac:dyDescent="0.2">
      <c r="A103" s="136" t="s">
        <v>397</v>
      </c>
      <c r="B103" s="169"/>
      <c r="C103" s="142" t="s">
        <v>398</v>
      </c>
      <c r="D103" s="126" t="s">
        <v>141</v>
      </c>
      <c r="E103" s="134">
        <v>30</v>
      </c>
      <c r="F103" s="135"/>
      <c r="G103" s="262"/>
    </row>
    <row r="104" spans="1:7" x14ac:dyDescent="0.2">
      <c r="A104" s="136"/>
      <c r="B104" s="125"/>
      <c r="C104" s="141"/>
      <c r="D104" s="126"/>
      <c r="E104" s="134"/>
      <c r="F104" s="135"/>
    </row>
    <row r="105" spans="1:7" ht="12" x14ac:dyDescent="0.2">
      <c r="A105" s="136" t="s">
        <v>399</v>
      </c>
      <c r="B105" s="125"/>
      <c r="C105" s="257" t="s">
        <v>400</v>
      </c>
      <c r="D105" s="172"/>
      <c r="E105" s="134"/>
      <c r="F105" s="135"/>
    </row>
    <row r="106" spans="1:7" ht="12" x14ac:dyDescent="0.2">
      <c r="A106" s="136"/>
      <c r="B106" s="125"/>
      <c r="C106" s="146"/>
      <c r="D106" s="172"/>
      <c r="E106" s="134"/>
      <c r="F106" s="135"/>
    </row>
    <row r="107" spans="1:7" ht="12.6" customHeight="1" x14ac:dyDescent="0.2">
      <c r="A107" s="136"/>
      <c r="B107" s="125"/>
      <c r="C107" s="248" t="s">
        <v>401</v>
      </c>
      <c r="D107" s="126"/>
      <c r="E107" s="134"/>
      <c r="F107" s="135"/>
    </row>
    <row r="108" spans="1:7" ht="12.6" customHeight="1" x14ac:dyDescent="0.2">
      <c r="A108" s="136"/>
      <c r="B108" s="249"/>
      <c r="C108" s="123"/>
      <c r="D108" s="173"/>
      <c r="E108" s="134"/>
      <c r="F108" s="135"/>
    </row>
    <row r="109" spans="1:7" x14ac:dyDescent="0.2">
      <c r="A109" s="136" t="s">
        <v>392</v>
      </c>
      <c r="B109" s="137"/>
      <c r="C109" s="175" t="s">
        <v>402</v>
      </c>
      <c r="D109" s="173" t="s">
        <v>361</v>
      </c>
      <c r="E109" s="117">
        <v>540</v>
      </c>
      <c r="F109" s="135"/>
      <c r="G109" s="262"/>
    </row>
    <row r="110" spans="1:7" x14ac:dyDescent="0.2">
      <c r="A110" s="136"/>
      <c r="B110" s="137"/>
      <c r="C110" s="175"/>
      <c r="D110" s="173"/>
      <c r="E110" s="174"/>
      <c r="F110" s="135"/>
    </row>
    <row r="111" spans="1:7" ht="12" x14ac:dyDescent="0.2">
      <c r="A111" s="136" t="s">
        <v>403</v>
      </c>
      <c r="B111" s="137"/>
      <c r="C111" s="259" t="s">
        <v>404</v>
      </c>
      <c r="D111" s="133"/>
      <c r="E111" s="134"/>
      <c r="F111" s="135"/>
    </row>
    <row r="112" spans="1:7" ht="12" x14ac:dyDescent="0.2">
      <c r="A112" s="136"/>
      <c r="B112" s="137"/>
      <c r="C112" s="196"/>
      <c r="D112" s="133"/>
      <c r="E112" s="134"/>
      <c r="F112" s="135"/>
    </row>
    <row r="113" spans="1:7" ht="22.8" x14ac:dyDescent="0.2">
      <c r="A113" s="136" t="s">
        <v>405</v>
      </c>
      <c r="B113" s="137"/>
      <c r="C113" s="141" t="s">
        <v>406</v>
      </c>
      <c r="D113" s="133"/>
      <c r="E113" s="134"/>
      <c r="F113" s="135"/>
    </row>
    <row r="114" spans="1:7" x14ac:dyDescent="0.2">
      <c r="A114" s="136"/>
      <c r="B114" s="137"/>
      <c r="C114" s="141"/>
      <c r="D114" s="133"/>
      <c r="E114" s="134"/>
      <c r="F114" s="135"/>
    </row>
    <row r="115" spans="1:7" x14ac:dyDescent="0.2">
      <c r="A115" s="136"/>
      <c r="B115" s="137"/>
      <c r="C115" s="175" t="s">
        <v>402</v>
      </c>
      <c r="D115" s="126" t="s">
        <v>361</v>
      </c>
      <c r="E115" s="117">
        <v>540</v>
      </c>
      <c r="F115" s="135"/>
      <c r="G115" s="262"/>
    </row>
    <row r="116" spans="1:7" x14ac:dyDescent="0.2">
      <c r="A116" s="136"/>
      <c r="B116" s="137"/>
      <c r="C116" s="175"/>
      <c r="D116" s="173"/>
      <c r="E116" s="174"/>
      <c r="F116" s="135"/>
    </row>
    <row r="117" spans="1:7" ht="12" x14ac:dyDescent="0.2">
      <c r="A117" s="176">
        <v>6.7</v>
      </c>
      <c r="B117" s="177"/>
      <c r="C117" s="256" t="s">
        <v>407</v>
      </c>
      <c r="D117" s="178"/>
      <c r="E117" s="179"/>
      <c r="F117" s="180"/>
    </row>
    <row r="118" spans="1:7" ht="12" x14ac:dyDescent="0.2">
      <c r="A118" s="131"/>
      <c r="B118" s="181"/>
      <c r="C118" s="182"/>
      <c r="D118" s="178"/>
      <c r="E118" s="179"/>
      <c r="F118" s="180"/>
    </row>
    <row r="119" spans="1:7" ht="12" x14ac:dyDescent="0.2">
      <c r="A119" s="131" t="s">
        <v>408</v>
      </c>
      <c r="B119" s="138"/>
      <c r="C119" s="139" t="s">
        <v>377</v>
      </c>
      <c r="D119" s="178"/>
      <c r="E119" s="179"/>
      <c r="F119" s="180"/>
    </row>
    <row r="120" spans="1:7" ht="12" x14ac:dyDescent="0.2">
      <c r="A120" s="131"/>
      <c r="B120" s="181"/>
      <c r="C120" s="139"/>
      <c r="D120" s="178"/>
      <c r="E120" s="179"/>
      <c r="F120" s="180"/>
    </row>
    <row r="121" spans="1:7" ht="12" x14ac:dyDescent="0.2">
      <c r="A121" s="159" t="s">
        <v>409</v>
      </c>
      <c r="B121" s="183"/>
      <c r="C121" s="258" t="s">
        <v>410</v>
      </c>
      <c r="D121" s="178"/>
      <c r="E121" s="179"/>
      <c r="F121" s="180"/>
    </row>
    <row r="122" spans="1:7" ht="12" x14ac:dyDescent="0.2">
      <c r="A122" s="159"/>
      <c r="B122" s="183"/>
      <c r="C122" s="258"/>
      <c r="D122" s="178"/>
      <c r="E122" s="179"/>
      <c r="F122" s="180"/>
    </row>
    <row r="123" spans="1:7" ht="82.2" customHeight="1" x14ac:dyDescent="0.2">
      <c r="A123" s="159" t="s">
        <v>411</v>
      </c>
      <c r="B123" s="183"/>
      <c r="C123" s="185" t="s">
        <v>589</v>
      </c>
      <c r="D123" s="252" t="s">
        <v>551</v>
      </c>
      <c r="E123" s="253">
        <v>30</v>
      </c>
      <c r="F123" s="254"/>
      <c r="G123" s="264"/>
    </row>
    <row r="124" spans="1:7" x14ac:dyDescent="0.2">
      <c r="A124" s="159"/>
      <c r="B124" s="183"/>
      <c r="C124" s="251"/>
      <c r="D124" s="161"/>
      <c r="E124" s="134"/>
      <c r="F124" s="186"/>
    </row>
    <row r="125" spans="1:7" ht="22.8" x14ac:dyDescent="0.2">
      <c r="A125" s="159" t="s">
        <v>412</v>
      </c>
      <c r="B125" s="183"/>
      <c r="C125" s="185" t="s">
        <v>413</v>
      </c>
      <c r="D125" s="187" t="s">
        <v>141</v>
      </c>
      <c r="E125" s="167">
        <v>50</v>
      </c>
      <c r="F125" s="188"/>
      <c r="G125" s="262"/>
    </row>
    <row r="126" spans="1:7" x14ac:dyDescent="0.2">
      <c r="A126" s="159"/>
      <c r="B126" s="189"/>
      <c r="C126" s="190"/>
      <c r="D126" s="133"/>
      <c r="E126" s="134"/>
      <c r="F126" s="191"/>
    </row>
    <row r="127" spans="1:7" ht="12" x14ac:dyDescent="0.2">
      <c r="A127" s="136" t="s">
        <v>414</v>
      </c>
      <c r="B127" s="137"/>
      <c r="C127" s="139" t="s">
        <v>415</v>
      </c>
      <c r="D127" s="126"/>
      <c r="E127" s="134"/>
      <c r="F127" s="135"/>
    </row>
    <row r="128" spans="1:7" ht="12" x14ac:dyDescent="0.2">
      <c r="A128" s="136"/>
      <c r="B128" s="137"/>
      <c r="C128" s="139"/>
      <c r="D128" s="126"/>
      <c r="E128" s="134"/>
      <c r="F128" s="135"/>
    </row>
    <row r="129" spans="1:7" x14ac:dyDescent="0.2">
      <c r="A129" s="136"/>
      <c r="B129" s="137"/>
      <c r="C129" s="192" t="s">
        <v>416</v>
      </c>
      <c r="D129" s="166" t="s">
        <v>361</v>
      </c>
      <c r="E129" s="117">
        <v>220</v>
      </c>
      <c r="F129" s="168"/>
      <c r="G129" s="262"/>
    </row>
    <row r="130" spans="1:7" x14ac:dyDescent="0.2">
      <c r="A130" s="136"/>
      <c r="B130" s="137"/>
      <c r="C130" s="192"/>
      <c r="D130" s="166"/>
      <c r="E130" s="117"/>
      <c r="F130" s="168"/>
      <c r="G130" s="262"/>
    </row>
    <row r="131" spans="1:7" x14ac:dyDescent="0.2">
      <c r="A131" s="136"/>
      <c r="B131" s="137"/>
      <c r="C131" s="192"/>
      <c r="D131" s="166"/>
      <c r="E131" s="117"/>
      <c r="F131" s="168"/>
      <c r="G131" s="262"/>
    </row>
    <row r="132" spans="1:7" x14ac:dyDescent="0.2">
      <c r="A132" s="136"/>
      <c r="B132" s="137"/>
      <c r="C132" s="192"/>
      <c r="D132" s="166"/>
      <c r="E132" s="117"/>
      <c r="F132" s="168"/>
      <c r="G132" s="262"/>
    </row>
    <row r="133" spans="1:7" x14ac:dyDescent="0.2">
      <c r="A133" s="136"/>
      <c r="B133" s="137"/>
      <c r="C133" s="192"/>
      <c r="D133" s="166"/>
      <c r="E133" s="117"/>
      <c r="F133" s="168"/>
      <c r="G133" s="262"/>
    </row>
    <row r="134" spans="1:7" x14ac:dyDescent="0.2">
      <c r="A134" s="136"/>
      <c r="B134" s="137"/>
      <c r="C134" s="192"/>
      <c r="D134" s="166"/>
      <c r="E134" s="117"/>
      <c r="F134" s="168"/>
      <c r="G134" s="262"/>
    </row>
    <row r="135" spans="1:7" x14ac:dyDescent="0.2">
      <c r="A135" s="136"/>
      <c r="B135" s="137"/>
      <c r="C135" s="192"/>
      <c r="D135" s="166"/>
      <c r="E135" s="117"/>
      <c r="F135" s="168"/>
      <c r="G135" s="262"/>
    </row>
    <row r="136" spans="1:7" x14ac:dyDescent="0.2">
      <c r="A136" s="136"/>
      <c r="B136" s="137"/>
      <c r="C136" s="192"/>
      <c r="D136" s="166"/>
      <c r="E136" s="117"/>
      <c r="F136" s="168"/>
      <c r="G136" s="262"/>
    </row>
    <row r="137" spans="1:7" x14ac:dyDescent="0.2">
      <c r="A137" s="136"/>
      <c r="B137" s="137"/>
      <c r="C137" s="192"/>
      <c r="D137" s="166"/>
      <c r="E137" s="117"/>
      <c r="F137" s="168"/>
      <c r="G137" s="262"/>
    </row>
    <row r="138" spans="1:7" x14ac:dyDescent="0.2">
      <c r="A138" s="136"/>
      <c r="B138" s="137"/>
      <c r="C138" s="192"/>
      <c r="D138" s="166"/>
      <c r="E138" s="117"/>
      <c r="F138" s="168"/>
      <c r="G138" s="262"/>
    </row>
    <row r="139" spans="1:7" x14ac:dyDescent="0.2">
      <c r="A139" s="136"/>
      <c r="B139" s="137"/>
      <c r="C139" s="192"/>
      <c r="D139" s="166"/>
      <c r="E139" s="117"/>
      <c r="F139" s="168"/>
      <c r="G139" s="262"/>
    </row>
    <row r="140" spans="1:7" x14ac:dyDescent="0.2">
      <c r="A140" s="136"/>
      <c r="B140" s="137"/>
      <c r="C140" s="192"/>
      <c r="D140" s="166"/>
      <c r="E140" s="117"/>
      <c r="F140" s="168"/>
      <c r="G140" s="262"/>
    </row>
    <row r="141" spans="1:7" x14ac:dyDescent="0.2">
      <c r="A141" s="136"/>
      <c r="B141" s="137"/>
      <c r="C141" s="192"/>
      <c r="D141" s="166"/>
      <c r="E141" s="117"/>
      <c r="F141" s="168"/>
      <c r="G141" s="262"/>
    </row>
    <row r="142" spans="1:7" x14ac:dyDescent="0.2">
      <c r="A142" s="136"/>
      <c r="B142" s="137"/>
      <c r="C142" s="192"/>
      <c r="D142" s="166"/>
      <c r="E142" s="117"/>
      <c r="F142" s="168"/>
      <c r="G142" s="262"/>
    </row>
    <row r="143" spans="1:7" x14ac:dyDescent="0.2">
      <c r="A143" s="136"/>
      <c r="B143" s="137"/>
      <c r="C143" s="192"/>
      <c r="D143" s="166"/>
      <c r="E143" s="117"/>
      <c r="F143" s="168"/>
      <c r="G143" s="262"/>
    </row>
    <row r="144" spans="1:7" x14ac:dyDescent="0.2">
      <c r="A144" s="136"/>
      <c r="B144" s="137"/>
      <c r="C144" s="192"/>
      <c r="D144" s="166"/>
      <c r="E144" s="117"/>
      <c r="F144" s="168"/>
      <c r="G144" s="262"/>
    </row>
    <row r="145" spans="1:7" x14ac:dyDescent="0.2">
      <c r="A145" s="136"/>
      <c r="B145" s="137"/>
      <c r="C145" s="192"/>
      <c r="D145" s="166"/>
      <c r="E145" s="117"/>
      <c r="F145" s="168"/>
      <c r="G145" s="262"/>
    </row>
    <row r="146" spans="1:7" x14ac:dyDescent="0.2">
      <c r="A146" s="136"/>
      <c r="B146" s="137"/>
      <c r="C146" s="192"/>
      <c r="D146" s="166"/>
      <c r="E146" s="117"/>
      <c r="F146" s="168"/>
      <c r="G146" s="262"/>
    </row>
    <row r="147" spans="1:7" x14ac:dyDescent="0.2">
      <c r="A147" s="136"/>
      <c r="B147" s="137"/>
      <c r="C147" s="192"/>
      <c r="D147" s="166"/>
      <c r="E147" s="117"/>
      <c r="F147" s="168"/>
      <c r="G147" s="262"/>
    </row>
    <row r="148" spans="1:7" x14ac:dyDescent="0.2">
      <c r="A148" s="136"/>
      <c r="B148" s="137"/>
      <c r="C148" s="192"/>
      <c r="D148" s="166"/>
      <c r="E148" s="117"/>
      <c r="F148" s="168"/>
      <c r="G148" s="262"/>
    </row>
    <row r="149" spans="1:7" x14ac:dyDescent="0.2">
      <c r="A149" s="136"/>
      <c r="B149" s="137"/>
      <c r="C149" s="192"/>
      <c r="D149" s="166"/>
      <c r="E149" s="117"/>
      <c r="F149" s="168"/>
      <c r="G149" s="262"/>
    </row>
    <row r="150" spans="1:7" x14ac:dyDescent="0.2">
      <c r="A150" s="136"/>
      <c r="B150" s="137"/>
      <c r="C150" s="192"/>
      <c r="D150" s="166"/>
      <c r="E150" s="117"/>
      <c r="F150" s="168"/>
      <c r="G150" s="262"/>
    </row>
    <row r="151" spans="1:7" x14ac:dyDescent="0.2">
      <c r="A151" s="136"/>
      <c r="B151" s="137"/>
      <c r="C151" s="192"/>
      <c r="D151" s="166"/>
      <c r="E151" s="117"/>
      <c r="F151" s="168"/>
      <c r="G151" s="262"/>
    </row>
    <row r="152" spans="1:7" x14ac:dyDescent="0.2">
      <c r="A152" s="136"/>
      <c r="B152" s="137"/>
      <c r="C152" s="192"/>
      <c r="D152" s="166"/>
      <c r="E152" s="117"/>
      <c r="F152" s="168"/>
      <c r="G152" s="262"/>
    </row>
    <row r="153" spans="1:7" x14ac:dyDescent="0.2">
      <c r="A153" s="136"/>
      <c r="B153" s="137"/>
      <c r="C153" s="192"/>
      <c r="D153" s="166"/>
      <c r="E153" s="117"/>
      <c r="F153" s="168"/>
      <c r="G153" s="262"/>
    </row>
    <row r="154" spans="1:7" x14ac:dyDescent="0.2">
      <c r="A154" s="136"/>
      <c r="B154" s="137"/>
      <c r="C154" s="192"/>
      <c r="D154" s="166"/>
      <c r="E154" s="117"/>
      <c r="F154" s="168"/>
      <c r="G154" s="262"/>
    </row>
    <row r="155" spans="1:7" x14ac:dyDescent="0.2">
      <c r="A155" s="136"/>
      <c r="B155" s="137"/>
      <c r="C155" s="192"/>
      <c r="D155" s="166"/>
      <c r="E155" s="117"/>
      <c r="F155" s="168"/>
      <c r="G155" s="262"/>
    </row>
    <row r="156" spans="1:7" x14ac:dyDescent="0.2">
      <c r="A156" s="136"/>
      <c r="B156" s="137"/>
      <c r="C156" s="192"/>
      <c r="D156" s="166"/>
      <c r="E156" s="117"/>
      <c r="F156" s="168"/>
      <c r="G156" s="262"/>
    </row>
    <row r="157" spans="1:7" ht="18" customHeight="1" x14ac:dyDescent="0.25">
      <c r="A157" s="389" t="s">
        <v>369</v>
      </c>
      <c r="B157" s="390"/>
      <c r="C157" s="390"/>
      <c r="D157" s="120"/>
      <c r="E157" s="121"/>
      <c r="F157" s="122"/>
      <c r="G157" s="265"/>
    </row>
    <row r="158" spans="1:7" ht="18" customHeight="1" x14ac:dyDescent="0.25">
      <c r="A158" s="389" t="s">
        <v>370</v>
      </c>
      <c r="B158" s="390"/>
      <c r="C158" s="390"/>
      <c r="D158" s="120"/>
      <c r="E158" s="121"/>
      <c r="F158" s="122"/>
      <c r="G158" s="76"/>
    </row>
    <row r="159" spans="1:7" x14ac:dyDescent="0.2">
      <c r="A159" s="159"/>
      <c r="B159" s="189"/>
      <c r="C159" s="190"/>
      <c r="D159" s="133"/>
      <c r="E159" s="134"/>
      <c r="F159" s="191"/>
    </row>
    <row r="160" spans="1:7" ht="12" x14ac:dyDescent="0.2">
      <c r="A160" s="159">
        <v>6.8</v>
      </c>
      <c r="B160" s="189"/>
      <c r="C160" s="255" t="s">
        <v>590</v>
      </c>
      <c r="D160" s="133"/>
      <c r="E160" s="134"/>
      <c r="F160" s="191"/>
    </row>
    <row r="161" spans="1:7" x14ac:dyDescent="0.2">
      <c r="A161" s="159"/>
      <c r="B161" s="189"/>
      <c r="C161" s="190"/>
      <c r="D161" s="133"/>
      <c r="E161" s="134"/>
      <c r="F161" s="191"/>
    </row>
    <row r="162" spans="1:7" ht="12" x14ac:dyDescent="0.2">
      <c r="A162" s="159" t="s">
        <v>417</v>
      </c>
      <c r="B162" s="189"/>
      <c r="C162" s="193" t="s">
        <v>418</v>
      </c>
      <c r="D162" s="133"/>
      <c r="E162" s="134"/>
      <c r="F162" s="191"/>
    </row>
    <row r="163" spans="1:7" x14ac:dyDescent="0.2">
      <c r="A163" s="159"/>
      <c r="B163" s="189"/>
      <c r="C163" s="190"/>
      <c r="D163" s="133"/>
      <c r="E163" s="134"/>
      <c r="F163" s="191"/>
    </row>
    <row r="164" spans="1:7" ht="22.8" x14ac:dyDescent="0.2">
      <c r="A164" s="136" t="s">
        <v>419</v>
      </c>
      <c r="B164" s="137"/>
      <c r="C164" s="195" t="s">
        <v>420</v>
      </c>
      <c r="D164" s="133"/>
      <c r="E164" s="134"/>
      <c r="F164" s="135"/>
    </row>
    <row r="165" spans="1:7" x14ac:dyDescent="0.2">
      <c r="A165" s="136"/>
      <c r="B165" s="137"/>
      <c r="C165" s="194"/>
      <c r="D165" s="133"/>
      <c r="E165" s="134"/>
      <c r="F165" s="135"/>
    </row>
    <row r="166" spans="1:7" x14ac:dyDescent="0.2">
      <c r="A166" s="136"/>
      <c r="B166" s="137" t="s">
        <v>380</v>
      </c>
      <c r="C166" s="195" t="s">
        <v>421</v>
      </c>
      <c r="D166" s="133" t="s">
        <v>276</v>
      </c>
      <c r="E166" s="134">
        <v>4</v>
      </c>
      <c r="F166" s="135"/>
      <c r="G166" s="262"/>
    </row>
    <row r="167" spans="1:7" x14ac:dyDescent="0.2">
      <c r="A167" s="136"/>
      <c r="B167" s="137"/>
      <c r="C167" s="195"/>
      <c r="D167" s="133"/>
      <c r="E167" s="134"/>
      <c r="F167" s="135"/>
    </row>
    <row r="168" spans="1:7" x14ac:dyDescent="0.2">
      <c r="A168" s="136" t="s">
        <v>422</v>
      </c>
      <c r="B168" s="137"/>
      <c r="C168" s="195" t="s">
        <v>423</v>
      </c>
      <c r="D168" s="133" t="s">
        <v>276</v>
      </c>
      <c r="E168" s="134">
        <v>17</v>
      </c>
      <c r="F168" s="135"/>
      <c r="G168" s="262"/>
    </row>
    <row r="169" spans="1:7" x14ac:dyDescent="0.2">
      <c r="A169" s="136"/>
      <c r="B169" s="137"/>
      <c r="C169" s="195"/>
      <c r="D169" s="133"/>
      <c r="E169" s="134"/>
      <c r="F169" s="135"/>
      <c r="G169" s="262"/>
    </row>
    <row r="170" spans="1:7" ht="12" x14ac:dyDescent="0.2">
      <c r="A170" s="136" t="s">
        <v>424</v>
      </c>
      <c r="B170" s="137"/>
      <c r="C170" s="196" t="s">
        <v>425</v>
      </c>
      <c r="D170" s="133"/>
      <c r="E170" s="134"/>
      <c r="F170" s="135"/>
      <c r="G170" s="262"/>
    </row>
    <row r="171" spans="1:7" ht="12" x14ac:dyDescent="0.2">
      <c r="A171" s="136"/>
      <c r="B171" s="137"/>
      <c r="C171" s="196"/>
      <c r="D171" s="133"/>
      <c r="E171" s="134"/>
      <c r="F171" s="135"/>
      <c r="G171" s="262"/>
    </row>
    <row r="172" spans="1:7" ht="34.200000000000003" x14ac:dyDescent="0.2">
      <c r="A172" s="136"/>
      <c r="B172" s="137"/>
      <c r="C172" s="140" t="s">
        <v>426</v>
      </c>
      <c r="D172" s="133"/>
      <c r="E172" s="134"/>
      <c r="F172" s="135"/>
      <c r="G172" s="262"/>
    </row>
    <row r="173" spans="1:7" x14ac:dyDescent="0.2">
      <c r="A173" s="136"/>
      <c r="B173" s="137"/>
      <c r="C173" s="195"/>
      <c r="D173" s="133"/>
      <c r="E173" s="134"/>
      <c r="F173" s="135"/>
      <c r="G173" s="262"/>
    </row>
    <row r="174" spans="1:7" x14ac:dyDescent="0.2">
      <c r="A174" s="136" t="s">
        <v>427</v>
      </c>
      <c r="B174" s="137"/>
      <c r="C174" s="195" t="s">
        <v>421</v>
      </c>
      <c r="D174" s="133" t="s">
        <v>276</v>
      </c>
      <c r="E174" s="134">
        <v>4</v>
      </c>
      <c r="F174" s="135"/>
      <c r="G174" s="262"/>
    </row>
    <row r="175" spans="1:7" x14ac:dyDescent="0.2">
      <c r="A175" s="136"/>
      <c r="B175" s="137"/>
      <c r="C175" s="195"/>
      <c r="D175" s="133"/>
      <c r="E175" s="134"/>
      <c r="F175" s="135"/>
      <c r="G175" s="262"/>
    </row>
    <row r="176" spans="1:7" x14ac:dyDescent="0.2">
      <c r="A176" s="136" t="s">
        <v>428</v>
      </c>
      <c r="B176" s="137"/>
      <c r="C176" s="195" t="s">
        <v>423</v>
      </c>
      <c r="D176" s="133" t="s">
        <v>276</v>
      </c>
      <c r="E176" s="134">
        <v>17</v>
      </c>
      <c r="F176" s="135"/>
      <c r="G176" s="262"/>
    </row>
    <row r="177" spans="1:7" x14ac:dyDescent="0.2">
      <c r="A177" s="136"/>
      <c r="B177" s="137"/>
      <c r="C177" s="195"/>
      <c r="D177" s="133"/>
      <c r="E177" s="134"/>
      <c r="F177" s="135"/>
      <c r="G177" s="262"/>
    </row>
    <row r="178" spans="1:7" ht="23.4" x14ac:dyDescent="0.2">
      <c r="A178" s="136" t="s">
        <v>429</v>
      </c>
      <c r="B178" s="138"/>
      <c r="C178" s="182" t="s">
        <v>600</v>
      </c>
      <c r="D178" s="133"/>
      <c r="E178" s="134"/>
      <c r="F178" s="135"/>
      <c r="G178" s="262"/>
    </row>
    <row r="179" spans="1:7" ht="12" x14ac:dyDescent="0.2">
      <c r="A179" s="136"/>
      <c r="B179" s="138"/>
      <c r="C179" s="182"/>
      <c r="D179" s="133"/>
      <c r="E179" s="134"/>
      <c r="F179" s="135"/>
      <c r="G179" s="262"/>
    </row>
    <row r="180" spans="1:7" x14ac:dyDescent="0.2">
      <c r="A180" s="136"/>
      <c r="B180" s="137"/>
      <c r="C180" s="35" t="s">
        <v>594</v>
      </c>
      <c r="D180" s="116" t="s">
        <v>553</v>
      </c>
      <c r="E180" s="117">
        <v>24</v>
      </c>
      <c r="F180" s="135"/>
      <c r="G180" s="262"/>
    </row>
    <row r="181" spans="1:7" x14ac:dyDescent="0.2">
      <c r="A181" s="136"/>
      <c r="B181" s="137"/>
      <c r="C181" s="35"/>
      <c r="D181" s="116"/>
      <c r="E181" s="117"/>
      <c r="F181" s="135"/>
      <c r="G181" s="262"/>
    </row>
    <row r="182" spans="1:7" x14ac:dyDescent="0.2">
      <c r="A182" s="136"/>
      <c r="B182" s="137"/>
      <c r="C182" s="35" t="s">
        <v>595</v>
      </c>
      <c r="D182" s="116" t="s">
        <v>276</v>
      </c>
      <c r="E182" s="117">
        <v>4</v>
      </c>
      <c r="F182" s="135"/>
      <c r="G182" s="262"/>
    </row>
    <row r="183" spans="1:7" x14ac:dyDescent="0.2">
      <c r="A183" s="136"/>
      <c r="B183" s="137"/>
      <c r="C183" s="35"/>
      <c r="D183" s="116"/>
      <c r="E183" s="117"/>
      <c r="F183" s="135"/>
      <c r="G183" s="262"/>
    </row>
    <row r="184" spans="1:7" x14ac:dyDescent="0.2">
      <c r="A184" s="136"/>
      <c r="B184" s="137"/>
      <c r="C184" s="35" t="s">
        <v>596</v>
      </c>
      <c r="D184" s="116" t="s">
        <v>276</v>
      </c>
      <c r="E184" s="117">
        <v>1</v>
      </c>
      <c r="F184" s="135"/>
      <c r="G184" s="262"/>
    </row>
    <row r="185" spans="1:7" x14ac:dyDescent="0.2">
      <c r="A185" s="136"/>
      <c r="B185" s="137"/>
      <c r="C185" s="35"/>
      <c r="D185" s="116"/>
      <c r="E185" s="117"/>
      <c r="F185" s="135"/>
      <c r="G185" s="262"/>
    </row>
    <row r="186" spans="1:7" x14ac:dyDescent="0.2">
      <c r="A186" s="136"/>
      <c r="B186" s="137"/>
      <c r="C186" s="35" t="s">
        <v>597</v>
      </c>
      <c r="D186" s="116" t="s">
        <v>276</v>
      </c>
      <c r="E186" s="117">
        <v>4</v>
      </c>
      <c r="F186" s="135"/>
      <c r="G186" s="262"/>
    </row>
    <row r="187" spans="1:7" x14ac:dyDescent="0.2">
      <c r="A187" s="136"/>
      <c r="B187" s="137"/>
      <c r="C187" s="35"/>
      <c r="D187" s="116"/>
      <c r="E187" s="117"/>
      <c r="F187" s="135"/>
      <c r="G187" s="262"/>
    </row>
    <row r="188" spans="1:7" x14ac:dyDescent="0.2">
      <c r="A188" s="136" t="s">
        <v>430</v>
      </c>
      <c r="B188" s="137"/>
      <c r="C188" s="35" t="s">
        <v>598</v>
      </c>
      <c r="D188" s="116" t="s">
        <v>276</v>
      </c>
      <c r="E188" s="117">
        <v>2</v>
      </c>
      <c r="F188" s="135"/>
      <c r="G188" s="262"/>
    </row>
    <row r="189" spans="1:7" x14ac:dyDescent="0.2">
      <c r="A189" s="136"/>
      <c r="B189" s="137"/>
      <c r="C189" s="35"/>
      <c r="D189" s="116"/>
      <c r="E189" s="117"/>
      <c r="F189" s="135"/>
      <c r="G189" s="262"/>
    </row>
    <row r="190" spans="1:7" x14ac:dyDescent="0.2">
      <c r="A190" s="136" t="s">
        <v>431</v>
      </c>
      <c r="B190" s="137"/>
      <c r="C190" s="35" t="s">
        <v>599</v>
      </c>
      <c r="D190" s="116" t="s">
        <v>276</v>
      </c>
      <c r="E190" s="117">
        <v>2</v>
      </c>
      <c r="F190" s="135"/>
      <c r="G190" s="262"/>
    </row>
    <row r="191" spans="1:7" x14ac:dyDescent="0.2">
      <c r="A191" s="136"/>
      <c r="B191" s="137"/>
      <c r="C191" s="195"/>
      <c r="D191" s="133"/>
      <c r="E191" s="134"/>
      <c r="F191" s="135"/>
      <c r="G191" s="262"/>
    </row>
    <row r="192" spans="1:7" ht="12" x14ac:dyDescent="0.2">
      <c r="A192" s="136" t="s">
        <v>432</v>
      </c>
      <c r="B192" s="198"/>
      <c r="C192" s="182" t="s">
        <v>433</v>
      </c>
      <c r="D192" s="199"/>
      <c r="E192" s="199"/>
      <c r="F192" s="135"/>
      <c r="G192" s="262"/>
    </row>
    <row r="193" spans="1:7" ht="12" x14ac:dyDescent="0.2">
      <c r="A193" s="136"/>
      <c r="B193" s="198"/>
      <c r="C193" s="182"/>
      <c r="D193" s="199"/>
      <c r="E193" s="199"/>
      <c r="F193" s="135"/>
      <c r="G193" s="262"/>
    </row>
    <row r="194" spans="1:7" ht="34.200000000000003" x14ac:dyDescent="0.2">
      <c r="A194" s="136" t="s">
        <v>434</v>
      </c>
      <c r="B194" s="200" t="s">
        <v>380</v>
      </c>
      <c r="C194" s="366" t="s">
        <v>435</v>
      </c>
      <c r="D194" s="124" t="s">
        <v>361</v>
      </c>
      <c r="E194" s="117">
        <v>220</v>
      </c>
      <c r="F194" s="135"/>
      <c r="G194" s="262"/>
    </row>
    <row r="195" spans="1:7" x14ac:dyDescent="0.2">
      <c r="A195" s="136"/>
      <c r="B195" s="200"/>
      <c r="C195" s="367"/>
      <c r="D195" s="124"/>
      <c r="E195" s="117"/>
      <c r="F195" s="135"/>
      <c r="G195" s="262"/>
    </row>
    <row r="196" spans="1:7" ht="22.8" x14ac:dyDescent="0.2">
      <c r="A196" s="136" t="s">
        <v>436</v>
      </c>
      <c r="B196" s="200" t="s">
        <v>381</v>
      </c>
      <c r="C196" s="367" t="s">
        <v>437</v>
      </c>
      <c r="D196" s="124" t="s">
        <v>276</v>
      </c>
      <c r="E196" s="201">
        <v>3</v>
      </c>
      <c r="F196" s="143"/>
      <c r="G196" s="262"/>
    </row>
    <row r="197" spans="1:7" x14ac:dyDescent="0.2">
      <c r="A197" s="136"/>
      <c r="B197" s="200"/>
      <c r="C197" s="367"/>
      <c r="D197" s="124"/>
      <c r="E197" s="201"/>
      <c r="F197" s="143"/>
      <c r="G197" s="262"/>
    </row>
    <row r="198" spans="1:7" ht="22.8" x14ac:dyDescent="0.2">
      <c r="A198" s="136" t="s">
        <v>438</v>
      </c>
      <c r="B198" s="200" t="s">
        <v>439</v>
      </c>
      <c r="C198" s="367" t="s">
        <v>440</v>
      </c>
      <c r="D198" s="124" t="s">
        <v>441</v>
      </c>
      <c r="E198" s="201">
        <v>170</v>
      </c>
      <c r="F198" s="143"/>
      <c r="G198" s="262"/>
    </row>
    <row r="199" spans="1:7" x14ac:dyDescent="0.2">
      <c r="A199" s="136"/>
      <c r="B199" s="137"/>
      <c r="C199" s="195"/>
      <c r="D199" s="133"/>
      <c r="E199" s="134"/>
      <c r="F199" s="135"/>
      <c r="G199" s="262"/>
    </row>
    <row r="200" spans="1:7" ht="12" x14ac:dyDescent="0.2">
      <c r="A200" s="136" t="s">
        <v>442</v>
      </c>
      <c r="B200" s="137"/>
      <c r="C200" s="182" t="s">
        <v>443</v>
      </c>
      <c r="D200" s="133"/>
      <c r="E200" s="134"/>
      <c r="F200" s="135"/>
      <c r="G200" s="262"/>
    </row>
    <row r="201" spans="1:7" ht="12" x14ac:dyDescent="0.2">
      <c r="A201" s="136"/>
      <c r="B201" s="137"/>
      <c r="C201" s="182"/>
      <c r="D201" s="133"/>
      <c r="E201" s="134"/>
      <c r="F201" s="135"/>
      <c r="G201" s="262"/>
    </row>
    <row r="202" spans="1:7" ht="34.200000000000003" x14ac:dyDescent="0.2">
      <c r="A202" s="136" t="s">
        <v>444</v>
      </c>
      <c r="B202" s="137"/>
      <c r="C202" s="195" t="s">
        <v>593</v>
      </c>
      <c r="D202" s="133" t="s">
        <v>141</v>
      </c>
      <c r="E202" s="134">
        <v>18</v>
      </c>
      <c r="F202" s="135"/>
      <c r="G202" s="262"/>
    </row>
    <row r="203" spans="1:7" x14ac:dyDescent="0.2">
      <c r="A203" s="136"/>
      <c r="B203" s="137"/>
      <c r="C203" s="195"/>
      <c r="D203" s="133"/>
      <c r="E203" s="134"/>
      <c r="F203" s="135"/>
      <c r="G203" s="262"/>
    </row>
    <row r="204" spans="1:7" ht="12" x14ac:dyDescent="0.2">
      <c r="A204" s="136" t="s">
        <v>445</v>
      </c>
      <c r="B204" s="137"/>
      <c r="C204" s="182" t="s">
        <v>446</v>
      </c>
      <c r="D204" s="133"/>
      <c r="E204" s="134"/>
      <c r="F204" s="135"/>
      <c r="G204" s="262"/>
    </row>
    <row r="205" spans="1:7" ht="12" x14ac:dyDescent="0.2">
      <c r="A205" s="136"/>
      <c r="B205" s="137"/>
      <c r="C205" s="266"/>
      <c r="D205" s="133"/>
      <c r="E205" s="134"/>
      <c r="F205" s="135"/>
      <c r="G205" s="262"/>
    </row>
    <row r="206" spans="1:7" ht="45.6" x14ac:dyDescent="0.2">
      <c r="A206" s="136" t="s">
        <v>447</v>
      </c>
      <c r="B206" s="137"/>
      <c r="C206" s="202" t="s">
        <v>592</v>
      </c>
      <c r="D206" s="126" t="s">
        <v>212</v>
      </c>
      <c r="E206" s="134">
        <v>1</v>
      </c>
      <c r="F206" s="135"/>
      <c r="G206" s="262"/>
    </row>
    <row r="207" spans="1:7" x14ac:dyDescent="0.2">
      <c r="A207" s="136"/>
      <c r="B207" s="137"/>
      <c r="C207" s="202"/>
      <c r="D207" s="126"/>
      <c r="E207" s="134"/>
      <c r="F207" s="135"/>
      <c r="G207" s="262"/>
    </row>
    <row r="208" spans="1:7" ht="22.8" x14ac:dyDescent="0.2">
      <c r="A208" s="136" t="s">
        <v>448</v>
      </c>
      <c r="B208" s="137"/>
      <c r="C208" s="119" t="s">
        <v>449</v>
      </c>
      <c r="D208" s="126" t="s">
        <v>212</v>
      </c>
      <c r="E208" s="134">
        <v>1</v>
      </c>
      <c r="F208" s="135"/>
      <c r="G208" s="262"/>
    </row>
    <row r="209" spans="1:7" x14ac:dyDescent="0.2">
      <c r="A209" s="136"/>
      <c r="B209" s="137"/>
      <c r="C209" s="119"/>
      <c r="D209" s="126"/>
      <c r="E209" s="134"/>
      <c r="F209" s="135"/>
      <c r="G209" s="262"/>
    </row>
    <row r="210" spans="1:7" x14ac:dyDescent="0.2">
      <c r="A210" s="136"/>
      <c r="B210" s="137"/>
      <c r="C210" s="119"/>
      <c r="D210" s="126"/>
      <c r="E210" s="134"/>
      <c r="F210" s="135"/>
      <c r="G210" s="262"/>
    </row>
    <row r="211" spans="1:7" x14ac:dyDescent="0.2">
      <c r="A211" s="136"/>
      <c r="B211" s="137"/>
      <c r="C211" s="119"/>
      <c r="D211" s="126"/>
      <c r="E211" s="134"/>
      <c r="F211" s="135"/>
      <c r="G211" s="262"/>
    </row>
    <row r="212" spans="1:7" x14ac:dyDescent="0.2">
      <c r="A212" s="136"/>
      <c r="B212" s="137"/>
      <c r="C212" s="119"/>
      <c r="D212" s="126"/>
      <c r="E212" s="134"/>
      <c r="F212" s="135"/>
    </row>
    <row r="213" spans="1:7" x14ac:dyDescent="0.2">
      <c r="A213" s="136"/>
      <c r="B213" s="137"/>
      <c r="C213" s="119"/>
      <c r="D213" s="126"/>
      <c r="E213" s="134"/>
      <c r="F213" s="135"/>
    </row>
    <row r="214" spans="1:7" x14ac:dyDescent="0.2">
      <c r="A214" s="136"/>
      <c r="B214" s="137"/>
      <c r="C214" s="119"/>
      <c r="D214" s="126"/>
      <c r="E214" s="134"/>
      <c r="F214" s="135"/>
    </row>
    <row r="215" spans="1:7" x14ac:dyDescent="0.2">
      <c r="A215" s="136"/>
      <c r="B215" s="137"/>
      <c r="C215" s="119"/>
      <c r="D215" s="126"/>
      <c r="E215" s="134"/>
      <c r="F215" s="135"/>
    </row>
    <row r="216" spans="1:7" x14ac:dyDescent="0.2">
      <c r="A216" s="136"/>
      <c r="B216" s="137"/>
      <c r="C216" s="119"/>
      <c r="D216" s="126"/>
      <c r="E216" s="134"/>
      <c r="F216" s="135"/>
    </row>
    <row r="217" spans="1:7" x14ac:dyDescent="0.2">
      <c r="A217" s="136"/>
      <c r="B217" s="137"/>
      <c r="C217" s="119"/>
      <c r="D217" s="126"/>
      <c r="E217" s="134"/>
      <c r="F217" s="135"/>
    </row>
    <row r="218" spans="1:7" x14ac:dyDescent="0.2">
      <c r="A218" s="136"/>
      <c r="B218" s="137"/>
      <c r="C218" s="119"/>
      <c r="D218" s="126"/>
      <c r="E218" s="134"/>
      <c r="F218" s="135"/>
    </row>
    <row r="219" spans="1:7" x14ac:dyDescent="0.2">
      <c r="A219" s="136"/>
      <c r="B219" s="137"/>
      <c r="C219" s="119"/>
      <c r="D219" s="126"/>
      <c r="E219" s="134"/>
      <c r="F219" s="135"/>
    </row>
    <row r="220" spans="1:7" x14ac:dyDescent="0.2">
      <c r="A220" s="136"/>
      <c r="B220" s="137"/>
      <c r="C220" s="119"/>
      <c r="D220" s="126"/>
      <c r="E220" s="134"/>
      <c r="F220" s="135"/>
    </row>
    <row r="221" spans="1:7" x14ac:dyDescent="0.2">
      <c r="A221" s="136"/>
      <c r="B221" s="137"/>
      <c r="C221" s="119"/>
      <c r="D221" s="126"/>
      <c r="E221" s="134"/>
      <c r="F221" s="135"/>
    </row>
    <row r="222" spans="1:7" x14ac:dyDescent="0.2">
      <c r="A222" s="136"/>
      <c r="B222" s="137"/>
      <c r="C222" s="119"/>
      <c r="D222" s="126"/>
      <c r="E222" s="134"/>
      <c r="F222" s="135"/>
    </row>
    <row r="223" spans="1:7" x14ac:dyDescent="0.2">
      <c r="A223" s="136"/>
      <c r="B223" s="137"/>
      <c r="C223" s="119"/>
      <c r="D223" s="126"/>
      <c r="E223" s="134"/>
      <c r="F223" s="135"/>
    </row>
    <row r="224" spans="1:7" x14ac:dyDescent="0.2">
      <c r="A224" s="136"/>
      <c r="B224" s="137"/>
      <c r="C224" s="119"/>
      <c r="D224" s="126"/>
      <c r="E224" s="134"/>
      <c r="F224" s="135"/>
    </row>
    <row r="225" spans="1:7" x14ac:dyDescent="0.2">
      <c r="A225" s="136"/>
      <c r="B225" s="137"/>
      <c r="C225" s="119"/>
      <c r="D225" s="126"/>
      <c r="E225" s="134"/>
      <c r="F225" s="135"/>
    </row>
    <row r="226" spans="1:7" x14ac:dyDescent="0.2">
      <c r="A226" s="136"/>
      <c r="B226" s="137"/>
      <c r="C226" s="119"/>
      <c r="D226" s="126"/>
      <c r="E226" s="134"/>
      <c r="F226" s="135"/>
    </row>
    <row r="227" spans="1:7" x14ac:dyDescent="0.2">
      <c r="A227" s="136"/>
      <c r="B227" s="137"/>
      <c r="C227" s="119"/>
      <c r="D227" s="126"/>
      <c r="E227" s="134"/>
      <c r="F227" s="135"/>
    </row>
    <row r="228" spans="1:7" x14ac:dyDescent="0.2">
      <c r="A228" s="136"/>
      <c r="B228" s="137"/>
      <c r="C228" s="119"/>
      <c r="D228" s="126"/>
      <c r="E228" s="134"/>
      <c r="F228" s="135"/>
    </row>
    <row r="229" spans="1:7" x14ac:dyDescent="0.2">
      <c r="A229" s="136"/>
      <c r="B229" s="137"/>
      <c r="C229" s="119"/>
      <c r="D229" s="126"/>
      <c r="E229" s="134"/>
      <c r="F229" s="135"/>
    </row>
    <row r="230" spans="1:7" ht="18" customHeight="1" x14ac:dyDescent="0.25">
      <c r="A230" s="389" t="s">
        <v>369</v>
      </c>
      <c r="B230" s="390"/>
      <c r="C230" s="390"/>
      <c r="D230" s="120"/>
      <c r="E230" s="121"/>
      <c r="F230" s="122"/>
      <c r="G230" s="265"/>
    </row>
    <row r="231" spans="1:7" ht="18" customHeight="1" x14ac:dyDescent="0.25">
      <c r="A231" s="389" t="s">
        <v>370</v>
      </c>
      <c r="B231" s="390"/>
      <c r="C231" s="390"/>
      <c r="D231" s="120"/>
      <c r="E231" s="121"/>
      <c r="F231" s="122"/>
      <c r="G231" s="76"/>
    </row>
    <row r="232" spans="1:7" x14ac:dyDescent="0.2">
      <c r="A232" s="136"/>
      <c r="B232" s="137"/>
      <c r="C232" s="119"/>
      <c r="D232" s="126"/>
      <c r="E232" s="134"/>
      <c r="F232" s="135"/>
    </row>
    <row r="233" spans="1:7" ht="12" x14ac:dyDescent="0.2">
      <c r="A233" s="176" t="s">
        <v>450</v>
      </c>
      <c r="B233" s="150"/>
      <c r="C233" s="259" t="s">
        <v>591</v>
      </c>
      <c r="D233" s="203"/>
      <c r="E233" s="204"/>
      <c r="F233" s="205"/>
    </row>
    <row r="234" spans="1:7" ht="12" x14ac:dyDescent="0.2">
      <c r="A234" s="159"/>
      <c r="B234" s="150"/>
      <c r="C234" s="206"/>
      <c r="D234" s="203"/>
      <c r="E234" s="204"/>
      <c r="F234" s="205"/>
    </row>
    <row r="235" spans="1:7" ht="12" x14ac:dyDescent="0.2">
      <c r="A235" s="131" t="s">
        <v>451</v>
      </c>
      <c r="B235" s="138"/>
      <c r="C235" s="139" t="s">
        <v>377</v>
      </c>
      <c r="D235" s="203"/>
      <c r="E235" s="204"/>
      <c r="F235" s="205"/>
    </row>
    <row r="236" spans="1:7" ht="12" x14ac:dyDescent="0.2">
      <c r="A236" s="159"/>
      <c r="B236" s="150"/>
      <c r="C236" s="206"/>
      <c r="D236" s="203"/>
      <c r="E236" s="204"/>
      <c r="F236" s="205"/>
    </row>
    <row r="237" spans="1:7" ht="12" x14ac:dyDescent="0.2">
      <c r="A237" s="159" t="s">
        <v>452</v>
      </c>
      <c r="B237" s="150"/>
      <c r="C237" s="206" t="s">
        <v>453</v>
      </c>
      <c r="D237" s="203"/>
      <c r="E237" s="204"/>
      <c r="F237" s="205"/>
    </row>
    <row r="238" spans="1:7" ht="12" x14ac:dyDescent="0.2">
      <c r="A238" s="159"/>
      <c r="B238" s="150"/>
      <c r="C238" s="206"/>
      <c r="D238" s="203"/>
      <c r="E238" s="204"/>
      <c r="F238" s="205"/>
    </row>
    <row r="239" spans="1:7" x14ac:dyDescent="0.2">
      <c r="A239" s="159"/>
      <c r="B239" s="150"/>
      <c r="C239" s="202" t="s">
        <v>454</v>
      </c>
      <c r="D239" s="161" t="s">
        <v>276</v>
      </c>
      <c r="E239" s="134">
        <v>18</v>
      </c>
      <c r="F239" s="135"/>
    </row>
    <row r="240" spans="1:7" ht="12" x14ac:dyDescent="0.2">
      <c r="A240" s="159"/>
      <c r="B240" s="150"/>
      <c r="C240" s="206"/>
      <c r="D240" s="161"/>
      <c r="E240" s="134"/>
      <c r="F240" s="205"/>
    </row>
    <row r="241" spans="1:7" ht="12" x14ac:dyDescent="0.2">
      <c r="A241" s="159" t="s">
        <v>455</v>
      </c>
      <c r="B241" s="207"/>
      <c r="C241" s="206" t="s">
        <v>456</v>
      </c>
      <c r="D241" s="161"/>
      <c r="E241" s="134"/>
      <c r="F241" s="205"/>
    </row>
    <row r="242" spans="1:7" ht="12" x14ac:dyDescent="0.2">
      <c r="A242" s="159"/>
      <c r="B242" s="207"/>
      <c r="C242" s="206"/>
      <c r="D242" s="161"/>
      <c r="E242" s="134"/>
      <c r="F242" s="205"/>
    </row>
    <row r="243" spans="1:7" x14ac:dyDescent="0.2">
      <c r="A243" s="159" t="s">
        <v>457</v>
      </c>
      <c r="B243" s="150"/>
      <c r="C243" s="202" t="s">
        <v>458</v>
      </c>
      <c r="D243" s="161" t="s">
        <v>276</v>
      </c>
      <c r="E243" s="134">
        <v>19</v>
      </c>
      <c r="F243" s="208"/>
    </row>
    <row r="244" spans="1:7" x14ac:dyDescent="0.2">
      <c r="A244" s="159"/>
      <c r="B244" s="150"/>
      <c r="C244" s="202"/>
      <c r="D244" s="161"/>
      <c r="E244" s="134"/>
      <c r="F244" s="208"/>
    </row>
    <row r="245" spans="1:7" x14ac:dyDescent="0.2">
      <c r="A245" s="159" t="s">
        <v>459</v>
      </c>
      <c r="B245" s="150"/>
      <c r="C245" s="202" t="s">
        <v>460</v>
      </c>
      <c r="D245" s="161" t="s">
        <v>276</v>
      </c>
      <c r="E245" s="134">
        <v>19</v>
      </c>
      <c r="F245" s="208"/>
    </row>
    <row r="246" spans="1:7" ht="12" x14ac:dyDescent="0.2">
      <c r="A246" s="159"/>
      <c r="B246" s="150"/>
      <c r="C246" s="206"/>
      <c r="D246" s="161"/>
      <c r="E246" s="134"/>
      <c r="F246" s="205"/>
    </row>
    <row r="247" spans="1:7" ht="12" x14ac:dyDescent="0.2">
      <c r="A247" s="159" t="s">
        <v>461</v>
      </c>
      <c r="B247" s="150"/>
      <c r="C247" s="206" t="s">
        <v>462</v>
      </c>
      <c r="D247" s="161"/>
      <c r="E247" s="134"/>
      <c r="F247" s="205"/>
    </row>
    <row r="248" spans="1:7" ht="12" x14ac:dyDescent="0.2">
      <c r="A248" s="159"/>
      <c r="B248" s="150"/>
      <c r="C248" s="206"/>
      <c r="D248" s="161"/>
      <c r="E248" s="134"/>
      <c r="F248" s="205"/>
    </row>
    <row r="249" spans="1:7" x14ac:dyDescent="0.2">
      <c r="A249" s="159"/>
      <c r="B249" s="150" t="s">
        <v>380</v>
      </c>
      <c r="C249" s="202" t="s">
        <v>463</v>
      </c>
      <c r="D249" s="161" t="s">
        <v>276</v>
      </c>
      <c r="E249" s="134">
        <v>4</v>
      </c>
      <c r="F249" s="135"/>
      <c r="G249" s="262"/>
    </row>
    <row r="250" spans="1:7" ht="12.6" customHeight="1" x14ac:dyDescent="0.2">
      <c r="A250" s="159"/>
      <c r="B250" s="150" t="s">
        <v>381</v>
      </c>
      <c r="C250" s="202" t="s">
        <v>464</v>
      </c>
      <c r="D250" s="161" t="s">
        <v>276</v>
      </c>
      <c r="E250" s="134">
        <v>2</v>
      </c>
      <c r="F250" s="135"/>
      <c r="G250" s="262"/>
    </row>
    <row r="251" spans="1:7" x14ac:dyDescent="0.2">
      <c r="A251" s="159"/>
      <c r="B251" s="150" t="s">
        <v>439</v>
      </c>
      <c r="C251" s="202" t="s">
        <v>465</v>
      </c>
      <c r="D251" s="161" t="s">
        <v>276</v>
      </c>
      <c r="E251" s="134">
        <v>4</v>
      </c>
      <c r="F251" s="135"/>
    </row>
    <row r="252" spans="1:7" x14ac:dyDescent="0.2">
      <c r="A252" s="159"/>
      <c r="B252" s="150" t="s">
        <v>466</v>
      </c>
      <c r="C252" s="202" t="s">
        <v>467</v>
      </c>
      <c r="D252" s="161" t="s">
        <v>276</v>
      </c>
      <c r="E252" s="134">
        <v>4</v>
      </c>
      <c r="F252" s="135"/>
    </row>
    <row r="253" spans="1:7" x14ac:dyDescent="0.2">
      <c r="A253" s="159"/>
      <c r="B253" s="150"/>
      <c r="C253" s="202" t="s">
        <v>468</v>
      </c>
      <c r="D253" s="161" t="s">
        <v>276</v>
      </c>
      <c r="E253" s="134">
        <v>1</v>
      </c>
      <c r="F253" s="135"/>
    </row>
    <row r="254" spans="1:7" x14ac:dyDescent="0.2">
      <c r="A254" s="159"/>
      <c r="B254" s="150"/>
      <c r="C254" s="202" t="s">
        <v>469</v>
      </c>
      <c r="D254" s="161" t="s">
        <v>276</v>
      </c>
      <c r="E254" s="134">
        <v>1</v>
      </c>
      <c r="F254" s="135"/>
    </row>
    <row r="255" spans="1:7" x14ac:dyDescent="0.2">
      <c r="A255" s="159"/>
      <c r="B255" s="150"/>
      <c r="C255" s="202" t="s">
        <v>470</v>
      </c>
      <c r="D255" s="161" t="s">
        <v>276</v>
      </c>
      <c r="E255" s="134">
        <v>1</v>
      </c>
      <c r="F255" s="135"/>
    </row>
    <row r="256" spans="1:7" x14ac:dyDescent="0.2">
      <c r="A256" s="159"/>
      <c r="B256" s="150"/>
      <c r="C256" s="202" t="s">
        <v>471</v>
      </c>
      <c r="D256" s="161" t="s">
        <v>276</v>
      </c>
      <c r="E256" s="134">
        <v>1</v>
      </c>
      <c r="F256" s="135"/>
    </row>
    <row r="257" spans="1:6" x14ac:dyDescent="0.2">
      <c r="A257" s="159"/>
      <c r="B257" s="150"/>
      <c r="C257" s="202" t="s">
        <v>472</v>
      </c>
      <c r="D257" s="161" t="s">
        <v>276</v>
      </c>
      <c r="E257" s="134">
        <v>1</v>
      </c>
      <c r="F257" s="135"/>
    </row>
    <row r="258" spans="1:6" x14ac:dyDescent="0.2">
      <c r="A258" s="159"/>
      <c r="B258" s="150"/>
      <c r="C258" s="202" t="s">
        <v>473</v>
      </c>
      <c r="D258" s="161" t="s">
        <v>276</v>
      </c>
      <c r="E258" s="134">
        <v>1</v>
      </c>
      <c r="F258" s="135"/>
    </row>
    <row r="259" spans="1:6" ht="12" x14ac:dyDescent="0.2">
      <c r="A259" s="159"/>
      <c r="B259" s="150"/>
      <c r="C259" s="202"/>
      <c r="D259" s="161"/>
      <c r="E259" s="134"/>
      <c r="F259" s="205"/>
    </row>
    <row r="260" spans="1:6" ht="12" x14ac:dyDescent="0.2">
      <c r="A260" s="159" t="s">
        <v>474</v>
      </c>
      <c r="B260" s="150"/>
      <c r="C260" s="206" t="s">
        <v>475</v>
      </c>
      <c r="D260" s="161"/>
      <c r="E260" s="134"/>
      <c r="F260" s="205"/>
    </row>
    <row r="261" spans="1:6" ht="12" x14ac:dyDescent="0.2">
      <c r="A261" s="159"/>
      <c r="B261" s="150"/>
      <c r="C261" s="206"/>
      <c r="D261" s="161"/>
      <c r="E261" s="134"/>
      <c r="F261" s="205"/>
    </row>
    <row r="262" spans="1:6" x14ac:dyDescent="0.2">
      <c r="A262" s="159"/>
      <c r="B262" s="150" t="s">
        <v>380</v>
      </c>
      <c r="C262" s="202" t="s">
        <v>476</v>
      </c>
      <c r="D262" s="161" t="s">
        <v>276</v>
      </c>
      <c r="E262" s="134">
        <v>10</v>
      </c>
      <c r="F262" s="135"/>
    </row>
    <row r="263" spans="1:6" x14ac:dyDescent="0.2">
      <c r="A263" s="159"/>
      <c r="B263" s="150" t="s">
        <v>381</v>
      </c>
      <c r="C263" s="202" t="s">
        <v>477</v>
      </c>
      <c r="D263" s="209" t="s">
        <v>276</v>
      </c>
      <c r="E263" s="210">
        <v>10</v>
      </c>
      <c r="F263" s="135"/>
    </row>
    <row r="264" spans="1:6" x14ac:dyDescent="0.2">
      <c r="A264" s="159"/>
      <c r="B264" s="150" t="s">
        <v>439</v>
      </c>
      <c r="C264" s="202" t="s">
        <v>478</v>
      </c>
      <c r="D264" s="209" t="s">
        <v>276</v>
      </c>
      <c r="E264" s="210">
        <v>10</v>
      </c>
      <c r="F264" s="135"/>
    </row>
    <row r="265" spans="1:6" x14ac:dyDescent="0.2">
      <c r="A265" s="159"/>
      <c r="B265" s="150" t="s">
        <v>466</v>
      </c>
      <c r="C265" s="202" t="s">
        <v>479</v>
      </c>
      <c r="D265" s="209" t="s">
        <v>276</v>
      </c>
      <c r="E265" s="134">
        <v>10</v>
      </c>
      <c r="F265" s="135"/>
    </row>
    <row r="266" spans="1:6" ht="12" x14ac:dyDescent="0.2">
      <c r="A266" s="159"/>
      <c r="B266" s="164"/>
      <c r="C266" s="202"/>
      <c r="D266" s="178"/>
      <c r="E266" s="179"/>
      <c r="F266" s="180"/>
    </row>
    <row r="267" spans="1:6" ht="12" x14ac:dyDescent="0.2">
      <c r="A267" s="114" t="s">
        <v>480</v>
      </c>
      <c r="B267" s="115"/>
      <c r="C267" s="104" t="s">
        <v>481</v>
      </c>
      <c r="D267" s="116"/>
      <c r="E267" s="117"/>
      <c r="F267" s="180"/>
    </row>
    <row r="268" spans="1:6" ht="12" x14ac:dyDescent="0.2">
      <c r="A268" s="114"/>
      <c r="B268" s="115"/>
      <c r="C268" s="104"/>
      <c r="D268" s="116"/>
      <c r="E268" s="117"/>
      <c r="F268" s="180"/>
    </row>
    <row r="269" spans="1:6" ht="12" x14ac:dyDescent="0.2">
      <c r="A269" s="114" t="s">
        <v>482</v>
      </c>
      <c r="B269" s="116"/>
      <c r="C269" s="104" t="s">
        <v>483</v>
      </c>
      <c r="D269" s="126"/>
      <c r="E269" s="127"/>
      <c r="F269" s="135"/>
    </row>
    <row r="270" spans="1:6" x14ac:dyDescent="0.2">
      <c r="A270" s="114"/>
      <c r="B270" s="270"/>
      <c r="C270" s="119"/>
      <c r="D270" s="126"/>
      <c r="E270" s="127"/>
      <c r="F270" s="135"/>
    </row>
    <row r="271" spans="1:6" x14ac:dyDescent="0.2">
      <c r="A271" s="114"/>
      <c r="B271" s="270"/>
      <c r="C271" s="35" t="s">
        <v>594</v>
      </c>
      <c r="D271" s="161" t="s">
        <v>276</v>
      </c>
      <c r="E271" s="117">
        <v>24</v>
      </c>
      <c r="F271" s="135"/>
    </row>
    <row r="272" spans="1:6" x14ac:dyDescent="0.2">
      <c r="A272" s="114"/>
      <c r="B272" s="270"/>
      <c r="C272" s="35" t="s">
        <v>595</v>
      </c>
      <c r="D272" s="161" t="s">
        <v>276</v>
      </c>
      <c r="E272" s="117">
        <v>4</v>
      </c>
      <c r="F272" s="135"/>
    </row>
    <row r="273" spans="1:7" x14ac:dyDescent="0.2">
      <c r="A273" s="114"/>
      <c r="B273" s="270"/>
      <c r="C273" s="35" t="s">
        <v>596</v>
      </c>
      <c r="D273" s="161" t="s">
        <v>276</v>
      </c>
      <c r="E273" s="117">
        <v>1</v>
      </c>
      <c r="F273" s="135"/>
    </row>
    <row r="274" spans="1:7" x14ac:dyDescent="0.2">
      <c r="A274" s="114"/>
      <c r="B274" s="270"/>
      <c r="C274" s="35" t="s">
        <v>597</v>
      </c>
      <c r="D274" s="161" t="s">
        <v>276</v>
      </c>
      <c r="E274" s="117">
        <v>4</v>
      </c>
      <c r="F274" s="135"/>
    </row>
    <row r="275" spans="1:7" x14ac:dyDescent="0.2">
      <c r="A275" s="114"/>
      <c r="B275" s="270"/>
      <c r="C275" s="35" t="s">
        <v>598</v>
      </c>
      <c r="D275" s="161" t="s">
        <v>276</v>
      </c>
      <c r="E275" s="117">
        <v>2</v>
      </c>
      <c r="F275" s="135"/>
    </row>
    <row r="276" spans="1:7" x14ac:dyDescent="0.2">
      <c r="A276" s="114"/>
      <c r="B276" s="270"/>
      <c r="C276" s="35" t="s">
        <v>599</v>
      </c>
      <c r="D276" s="161" t="s">
        <v>276</v>
      </c>
      <c r="E276" s="117">
        <v>2</v>
      </c>
      <c r="F276" s="135"/>
    </row>
    <row r="277" spans="1:7" ht="12" x14ac:dyDescent="0.2">
      <c r="A277" s="114"/>
      <c r="B277" s="116"/>
      <c r="C277" s="119"/>
      <c r="D277" s="126"/>
      <c r="E277" s="127"/>
      <c r="F277" s="205"/>
    </row>
    <row r="278" spans="1:7" ht="12" x14ac:dyDescent="0.2">
      <c r="A278" s="159" t="s">
        <v>484</v>
      </c>
      <c r="B278" s="211" t="s">
        <v>601</v>
      </c>
      <c r="C278" s="260" t="s">
        <v>485</v>
      </c>
      <c r="D278" s="178"/>
      <c r="E278" s="179"/>
      <c r="F278" s="135"/>
    </row>
    <row r="279" spans="1:7" ht="12" x14ac:dyDescent="0.2">
      <c r="A279" s="159"/>
      <c r="B279" s="211"/>
      <c r="C279" s="260"/>
      <c r="D279" s="178"/>
      <c r="E279" s="179"/>
      <c r="F279" s="135"/>
    </row>
    <row r="280" spans="1:7" ht="34.200000000000003" customHeight="1" x14ac:dyDescent="0.2">
      <c r="A280" s="159" t="s">
        <v>486</v>
      </c>
      <c r="B280" s="211"/>
      <c r="C280" s="202" t="s">
        <v>607</v>
      </c>
      <c r="D280" s="161" t="s">
        <v>276</v>
      </c>
      <c r="E280" s="134">
        <v>3</v>
      </c>
      <c r="F280" s="135"/>
      <c r="G280" s="262"/>
    </row>
    <row r="281" spans="1:7" ht="12" x14ac:dyDescent="0.2">
      <c r="A281" s="159"/>
      <c r="B281" s="183"/>
      <c r="C281" s="184"/>
      <c r="D281" s="161"/>
      <c r="E281" s="134"/>
      <c r="F281" s="180"/>
    </row>
    <row r="282" spans="1:7" ht="12" x14ac:dyDescent="0.2">
      <c r="A282" s="217" t="s">
        <v>487</v>
      </c>
      <c r="B282" s="218"/>
      <c r="C282" s="196" t="s">
        <v>475</v>
      </c>
      <c r="D282" s="133"/>
      <c r="E282" s="134"/>
      <c r="F282" s="158"/>
    </row>
    <row r="283" spans="1:7" ht="12" x14ac:dyDescent="0.2">
      <c r="A283" s="217"/>
      <c r="B283" s="218"/>
      <c r="C283" s="196"/>
      <c r="D283" s="133"/>
      <c r="E283" s="134"/>
      <c r="F283" s="158"/>
    </row>
    <row r="284" spans="1:7" ht="12" x14ac:dyDescent="0.2">
      <c r="A284" s="217" t="s">
        <v>488</v>
      </c>
      <c r="B284" s="218"/>
      <c r="C284" s="196" t="s">
        <v>489</v>
      </c>
      <c r="D284" s="133"/>
      <c r="E284" s="134"/>
      <c r="F284" s="158"/>
    </row>
    <row r="285" spans="1:7" x14ac:dyDescent="0.2">
      <c r="A285" s="217"/>
      <c r="B285" s="218"/>
      <c r="C285" s="140"/>
      <c r="D285" s="133"/>
      <c r="E285" s="134"/>
      <c r="F285" s="158"/>
    </row>
    <row r="286" spans="1:7" x14ac:dyDescent="0.2">
      <c r="A286" s="217"/>
      <c r="B286" s="218" t="s">
        <v>380</v>
      </c>
      <c r="C286" s="140" t="s">
        <v>490</v>
      </c>
      <c r="D286" s="133" t="s">
        <v>276</v>
      </c>
      <c r="E286" s="134">
        <v>3</v>
      </c>
      <c r="F286" s="158"/>
      <c r="G286" s="262"/>
    </row>
    <row r="287" spans="1:7" x14ac:dyDescent="0.2">
      <c r="A287" s="217"/>
      <c r="B287" s="218"/>
      <c r="C287" s="140"/>
      <c r="D287" s="133"/>
      <c r="E287" s="134"/>
      <c r="F287" s="158"/>
      <c r="G287" s="262"/>
    </row>
    <row r="288" spans="1:7" ht="12.6" customHeight="1" x14ac:dyDescent="0.2">
      <c r="A288" s="217"/>
      <c r="B288" s="218" t="s">
        <v>381</v>
      </c>
      <c r="C288" s="140" t="s">
        <v>491</v>
      </c>
      <c r="D288" s="133" t="s">
        <v>276</v>
      </c>
      <c r="E288" s="134">
        <v>11</v>
      </c>
      <c r="F288" s="158"/>
      <c r="G288" s="262"/>
    </row>
    <row r="289" spans="1:7" x14ac:dyDescent="0.2">
      <c r="A289" s="217"/>
      <c r="B289" s="218"/>
      <c r="C289" s="140"/>
      <c r="D289" s="133"/>
      <c r="E289" s="134"/>
      <c r="F289" s="158"/>
      <c r="G289" s="262"/>
    </row>
    <row r="290" spans="1:7" ht="22.8" x14ac:dyDescent="0.2">
      <c r="A290" s="217"/>
      <c r="B290" s="218" t="s">
        <v>439</v>
      </c>
      <c r="C290" s="140" t="s">
        <v>492</v>
      </c>
      <c r="D290" s="133" t="s">
        <v>276</v>
      </c>
      <c r="E290" s="134">
        <v>10</v>
      </c>
      <c r="F290" s="158"/>
      <c r="G290" s="262"/>
    </row>
    <row r="291" spans="1:7" x14ac:dyDescent="0.2">
      <c r="A291" s="212"/>
      <c r="B291" s="214"/>
      <c r="C291" s="213"/>
      <c r="D291" s="215"/>
      <c r="E291" s="127"/>
      <c r="F291" s="216"/>
    </row>
    <row r="292" spans="1:7" x14ac:dyDescent="0.2">
      <c r="A292" s="217" t="s">
        <v>493</v>
      </c>
      <c r="B292" s="218"/>
      <c r="C292" s="140" t="s">
        <v>494</v>
      </c>
      <c r="D292" s="133"/>
      <c r="E292" s="134"/>
      <c r="F292" s="158"/>
    </row>
    <row r="293" spans="1:7" ht="14.4" customHeight="1" x14ac:dyDescent="0.2">
      <c r="A293" s="217" t="s">
        <v>495</v>
      </c>
      <c r="B293" s="218" t="s">
        <v>380</v>
      </c>
      <c r="C293" s="140" t="s">
        <v>496</v>
      </c>
      <c r="D293" s="133" t="s">
        <v>141</v>
      </c>
      <c r="E293" s="134">
        <v>100</v>
      </c>
      <c r="F293" s="158"/>
      <c r="G293" s="262"/>
    </row>
    <row r="294" spans="1:7" x14ac:dyDescent="0.2">
      <c r="A294" s="217" t="s">
        <v>497</v>
      </c>
      <c r="B294" s="218" t="s">
        <v>381</v>
      </c>
      <c r="C294" s="140" t="s">
        <v>498</v>
      </c>
      <c r="D294" s="133"/>
      <c r="E294" s="134"/>
      <c r="F294" s="158"/>
      <c r="G294" s="262"/>
    </row>
    <row r="295" spans="1:7" x14ac:dyDescent="0.2">
      <c r="A295" s="217"/>
      <c r="B295" s="218" t="s">
        <v>366</v>
      </c>
      <c r="C295" s="140" t="s">
        <v>499</v>
      </c>
      <c r="D295" s="133" t="s">
        <v>276</v>
      </c>
      <c r="E295" s="134">
        <v>18</v>
      </c>
      <c r="F295" s="158"/>
      <c r="G295" s="262"/>
    </row>
    <row r="296" spans="1:7" x14ac:dyDescent="0.2">
      <c r="A296" s="217"/>
      <c r="B296" s="218" t="s">
        <v>367</v>
      </c>
      <c r="C296" s="140" t="s">
        <v>500</v>
      </c>
      <c r="D296" s="133" t="s">
        <v>276</v>
      </c>
      <c r="E296" s="134">
        <v>8</v>
      </c>
      <c r="F296" s="158"/>
      <c r="G296" s="262"/>
    </row>
    <row r="297" spans="1:7" x14ac:dyDescent="0.2">
      <c r="A297" s="217"/>
      <c r="B297" s="218" t="s">
        <v>368</v>
      </c>
      <c r="C297" s="140" t="s">
        <v>501</v>
      </c>
      <c r="D297" s="133" t="s">
        <v>276</v>
      </c>
      <c r="E297" s="134">
        <v>2</v>
      </c>
      <c r="F297" s="158"/>
      <c r="G297" s="262"/>
    </row>
    <row r="298" spans="1:7" x14ac:dyDescent="0.2">
      <c r="A298" s="217" t="s">
        <v>502</v>
      </c>
      <c r="B298" s="218" t="s">
        <v>439</v>
      </c>
      <c r="C298" s="140" t="s">
        <v>503</v>
      </c>
      <c r="D298" s="133" t="s">
        <v>141</v>
      </c>
      <c r="E298" s="134">
        <v>80</v>
      </c>
      <c r="F298" s="158"/>
      <c r="G298" s="262"/>
    </row>
    <row r="299" spans="1:7" x14ac:dyDescent="0.2">
      <c r="A299" s="217" t="s">
        <v>504</v>
      </c>
      <c r="B299" s="218" t="s">
        <v>466</v>
      </c>
      <c r="C299" s="140" t="s">
        <v>505</v>
      </c>
      <c r="D299" s="133" t="s">
        <v>276</v>
      </c>
      <c r="E299" s="134">
        <v>10</v>
      </c>
      <c r="F299" s="158"/>
      <c r="G299" s="262"/>
    </row>
    <row r="300" spans="1:7" x14ac:dyDescent="0.2">
      <c r="A300" s="217"/>
      <c r="B300" s="218"/>
      <c r="C300" s="140"/>
      <c r="D300" s="133"/>
      <c r="E300" s="134"/>
      <c r="F300" s="158"/>
      <c r="G300" s="262"/>
    </row>
    <row r="301" spans="1:7" ht="12" x14ac:dyDescent="0.2">
      <c r="A301" s="217" t="s">
        <v>506</v>
      </c>
      <c r="B301" s="218"/>
      <c r="C301" s="196" t="s">
        <v>507</v>
      </c>
      <c r="D301" s="133"/>
      <c r="E301" s="134"/>
      <c r="F301" s="158"/>
      <c r="G301" s="262"/>
    </row>
    <row r="302" spans="1:7" x14ac:dyDescent="0.2">
      <c r="A302" s="217"/>
      <c r="B302" s="218"/>
      <c r="C302" s="140"/>
      <c r="D302" s="133"/>
      <c r="E302" s="134"/>
      <c r="F302" s="158"/>
      <c r="G302" s="262"/>
    </row>
    <row r="303" spans="1:7" ht="22.8" x14ac:dyDescent="0.2">
      <c r="A303" s="217"/>
      <c r="B303" s="218"/>
      <c r="C303" s="140" t="s">
        <v>508</v>
      </c>
      <c r="D303" s="133" t="s">
        <v>276</v>
      </c>
      <c r="E303" s="134">
        <v>10</v>
      </c>
      <c r="F303" s="158"/>
      <c r="G303" s="262"/>
    </row>
    <row r="304" spans="1:7" x14ac:dyDescent="0.2">
      <c r="A304" s="217"/>
      <c r="B304" s="218"/>
      <c r="C304" s="140"/>
      <c r="D304" s="133"/>
      <c r="E304" s="134"/>
      <c r="F304" s="158"/>
    </row>
    <row r="305" spans="1:7" x14ac:dyDescent="0.2">
      <c r="A305" s="217"/>
      <c r="B305" s="218"/>
      <c r="C305" s="140"/>
      <c r="D305" s="133"/>
      <c r="E305" s="134"/>
      <c r="F305" s="158"/>
    </row>
    <row r="306" spans="1:7" x14ac:dyDescent="0.2">
      <c r="A306" s="217"/>
      <c r="B306" s="218"/>
      <c r="C306" s="140"/>
      <c r="D306" s="133"/>
      <c r="E306" s="134"/>
      <c r="F306" s="158"/>
    </row>
    <row r="307" spans="1:7" x14ac:dyDescent="0.2">
      <c r="A307" s="217"/>
      <c r="B307" s="218"/>
      <c r="C307" s="140"/>
      <c r="D307" s="133"/>
      <c r="E307" s="134"/>
      <c r="F307" s="158"/>
    </row>
    <row r="308" spans="1:7" x14ac:dyDescent="0.2">
      <c r="A308" s="217"/>
      <c r="B308" s="218"/>
      <c r="C308" s="140"/>
      <c r="D308" s="133"/>
      <c r="E308" s="134"/>
      <c r="F308" s="158"/>
    </row>
    <row r="309" spans="1:7" x14ac:dyDescent="0.2">
      <c r="A309" s="217"/>
      <c r="B309" s="218"/>
      <c r="C309" s="140"/>
      <c r="D309" s="133"/>
      <c r="E309" s="134"/>
      <c r="F309" s="158"/>
    </row>
    <row r="310" spans="1:7" x14ac:dyDescent="0.2">
      <c r="A310" s="217"/>
      <c r="B310" s="218"/>
      <c r="C310" s="140"/>
      <c r="D310" s="133"/>
      <c r="E310" s="134"/>
      <c r="F310" s="158"/>
    </row>
    <row r="311" spans="1:7" x14ac:dyDescent="0.2">
      <c r="A311" s="217"/>
      <c r="B311" s="218"/>
      <c r="C311" s="140"/>
      <c r="D311" s="133"/>
      <c r="E311" s="134"/>
      <c r="F311" s="158"/>
    </row>
    <row r="312" spans="1:7" x14ac:dyDescent="0.2">
      <c r="A312" s="217"/>
      <c r="B312" s="218"/>
      <c r="C312" s="140"/>
      <c r="D312" s="133"/>
      <c r="E312" s="134"/>
      <c r="F312" s="158"/>
    </row>
    <row r="313" spans="1:7" x14ac:dyDescent="0.2">
      <c r="A313" s="217"/>
      <c r="B313" s="218"/>
      <c r="C313" s="140"/>
      <c r="D313" s="133"/>
      <c r="E313" s="134"/>
      <c r="F313" s="158"/>
    </row>
    <row r="314" spans="1:7" ht="18" customHeight="1" x14ac:dyDescent="0.25">
      <c r="A314" s="389" t="s">
        <v>369</v>
      </c>
      <c r="B314" s="390"/>
      <c r="C314" s="390"/>
      <c r="D314" s="120"/>
      <c r="E314" s="121"/>
      <c r="F314" s="122"/>
      <c r="G314" s="265"/>
    </row>
    <row r="315" spans="1:7" ht="18" customHeight="1" x14ac:dyDescent="0.25">
      <c r="A315" s="389" t="s">
        <v>370</v>
      </c>
      <c r="B315" s="390"/>
      <c r="C315" s="390"/>
      <c r="D315" s="120"/>
      <c r="E315" s="121"/>
      <c r="F315" s="122"/>
      <c r="G315" s="76"/>
    </row>
    <row r="316" spans="1:7" ht="12" x14ac:dyDescent="0.25">
      <c r="A316" s="275"/>
      <c r="B316" s="275"/>
      <c r="C316" s="275"/>
      <c r="D316" s="276"/>
      <c r="E316" s="277"/>
      <c r="F316" s="278"/>
      <c r="G316" s="271"/>
    </row>
    <row r="317" spans="1:7" ht="12" x14ac:dyDescent="0.2">
      <c r="A317" s="217" t="s">
        <v>509</v>
      </c>
      <c r="B317" s="218"/>
      <c r="C317" s="196" t="s">
        <v>510</v>
      </c>
      <c r="D317" s="133"/>
      <c r="E317" s="134"/>
      <c r="F317" s="158"/>
    </row>
    <row r="318" spans="1:7" ht="22.8" x14ac:dyDescent="0.2">
      <c r="A318" s="217" t="s">
        <v>511</v>
      </c>
      <c r="B318" s="218"/>
      <c r="C318" s="140" t="s">
        <v>613</v>
      </c>
      <c r="D318" s="133" t="s">
        <v>276</v>
      </c>
      <c r="E318" s="134">
        <v>2</v>
      </c>
      <c r="F318" s="219"/>
      <c r="G318" s="262"/>
    </row>
    <row r="319" spans="1:7" ht="22.8" x14ac:dyDescent="0.2">
      <c r="A319" s="217" t="s">
        <v>512</v>
      </c>
      <c r="B319" s="218"/>
      <c r="C319" s="140" t="s">
        <v>513</v>
      </c>
      <c r="D319" s="133" t="s">
        <v>276</v>
      </c>
      <c r="E319" s="134">
        <v>2</v>
      </c>
      <c r="F319" s="219"/>
      <c r="G319" s="262"/>
    </row>
    <row r="320" spans="1:7" x14ac:dyDescent="0.2">
      <c r="A320" s="217"/>
      <c r="B320" s="218"/>
      <c r="C320" s="140"/>
      <c r="D320" s="133"/>
      <c r="E320" s="134"/>
      <c r="F320" s="219"/>
      <c r="G320" s="262"/>
    </row>
    <row r="321" spans="1:7" ht="12" x14ac:dyDescent="0.2">
      <c r="A321" s="217" t="s">
        <v>514</v>
      </c>
      <c r="B321" s="218"/>
      <c r="C321" s="196" t="s">
        <v>515</v>
      </c>
      <c r="D321" s="133"/>
      <c r="E321" s="134"/>
      <c r="F321" s="219"/>
      <c r="G321" s="262"/>
    </row>
    <row r="322" spans="1:7" x14ac:dyDescent="0.2">
      <c r="A322" s="217" t="s">
        <v>516</v>
      </c>
      <c r="B322" s="218" t="s">
        <v>380</v>
      </c>
      <c r="C322" s="140" t="s">
        <v>517</v>
      </c>
      <c r="D322" s="133" t="s">
        <v>141</v>
      </c>
      <c r="E322" s="134">
        <v>25</v>
      </c>
      <c r="F322" s="219"/>
      <c r="G322" s="262"/>
    </row>
    <row r="323" spans="1:7" x14ac:dyDescent="0.2">
      <c r="A323" s="217"/>
      <c r="B323" s="218" t="s">
        <v>381</v>
      </c>
      <c r="C323" s="140" t="s">
        <v>518</v>
      </c>
      <c r="D323" s="133" t="s">
        <v>141</v>
      </c>
      <c r="E323" s="134">
        <v>30</v>
      </c>
      <c r="F323" s="158"/>
      <c r="G323" s="262"/>
    </row>
    <row r="324" spans="1:7" x14ac:dyDescent="0.2">
      <c r="A324" s="217" t="s">
        <v>519</v>
      </c>
      <c r="B324" s="218"/>
      <c r="C324" s="140" t="s">
        <v>520</v>
      </c>
      <c r="D324" s="133"/>
      <c r="E324" s="134"/>
      <c r="F324" s="158"/>
      <c r="G324" s="262"/>
    </row>
    <row r="325" spans="1:7" x14ac:dyDescent="0.2">
      <c r="A325" s="217"/>
      <c r="B325" s="218" t="s">
        <v>380</v>
      </c>
      <c r="C325" s="195" t="s">
        <v>521</v>
      </c>
      <c r="D325" s="133" t="s">
        <v>276</v>
      </c>
      <c r="E325" s="134">
        <v>18</v>
      </c>
      <c r="F325" s="219"/>
      <c r="G325" s="262"/>
    </row>
    <row r="326" spans="1:7" x14ac:dyDescent="0.2">
      <c r="A326" s="217"/>
      <c r="B326" s="218" t="s">
        <v>381</v>
      </c>
      <c r="C326" s="195" t="s">
        <v>522</v>
      </c>
      <c r="D326" s="133" t="s">
        <v>276</v>
      </c>
      <c r="E326" s="134">
        <v>18</v>
      </c>
      <c r="F326" s="219"/>
      <c r="G326" s="262"/>
    </row>
    <row r="327" spans="1:7" x14ac:dyDescent="0.2">
      <c r="A327" s="217"/>
      <c r="B327" s="218" t="s">
        <v>439</v>
      </c>
      <c r="C327" s="195" t="s">
        <v>523</v>
      </c>
      <c r="D327" s="133" t="s">
        <v>276</v>
      </c>
      <c r="E327" s="134">
        <v>18</v>
      </c>
      <c r="F327" s="219"/>
      <c r="G327" s="262"/>
    </row>
    <row r="328" spans="1:7" x14ac:dyDescent="0.2">
      <c r="A328" s="217"/>
      <c r="B328" s="218" t="s">
        <v>466</v>
      </c>
      <c r="C328" s="195" t="s">
        <v>524</v>
      </c>
      <c r="D328" s="133" t="s">
        <v>276</v>
      </c>
      <c r="E328" s="134">
        <v>18</v>
      </c>
      <c r="F328" s="219"/>
      <c r="G328" s="262"/>
    </row>
    <row r="329" spans="1:7" x14ac:dyDescent="0.2">
      <c r="A329" s="152"/>
      <c r="B329" s="217" t="s">
        <v>525</v>
      </c>
      <c r="C329" s="195" t="s">
        <v>526</v>
      </c>
      <c r="D329" s="133" t="s">
        <v>276</v>
      </c>
      <c r="E329" s="134">
        <v>18</v>
      </c>
      <c r="F329" s="219"/>
      <c r="G329" s="262"/>
    </row>
    <row r="330" spans="1:7" x14ac:dyDescent="0.2">
      <c r="A330" s="152"/>
      <c r="B330" s="217" t="s">
        <v>527</v>
      </c>
      <c r="C330" s="195" t="s">
        <v>528</v>
      </c>
      <c r="D330" s="133" t="s">
        <v>276</v>
      </c>
      <c r="E330" s="134">
        <v>18</v>
      </c>
      <c r="F330" s="219"/>
      <c r="G330" s="262"/>
    </row>
    <row r="331" spans="1:7" x14ac:dyDescent="0.2">
      <c r="A331" s="152"/>
      <c r="B331" s="217" t="s">
        <v>529</v>
      </c>
      <c r="C331" s="195" t="s">
        <v>530</v>
      </c>
      <c r="D331" s="133" t="s">
        <v>276</v>
      </c>
      <c r="E331" s="134">
        <v>18</v>
      </c>
      <c r="F331" s="219"/>
      <c r="G331" s="262"/>
    </row>
    <row r="332" spans="1:7" x14ac:dyDescent="0.2">
      <c r="A332" s="152"/>
      <c r="B332" s="217" t="s">
        <v>531</v>
      </c>
      <c r="C332" s="195" t="s">
        <v>532</v>
      </c>
      <c r="D332" s="133" t="s">
        <v>276</v>
      </c>
      <c r="E332" s="134">
        <v>8</v>
      </c>
      <c r="F332" s="219"/>
      <c r="G332" s="262"/>
    </row>
    <row r="333" spans="1:7" ht="22.8" x14ac:dyDescent="0.2">
      <c r="A333" s="152" t="s">
        <v>533</v>
      </c>
      <c r="B333" s="217"/>
      <c r="C333" s="195" t="s">
        <v>534</v>
      </c>
      <c r="D333" s="133" t="s">
        <v>276</v>
      </c>
      <c r="E333" s="134">
        <v>12</v>
      </c>
      <c r="F333" s="219"/>
      <c r="G333" s="262"/>
    </row>
    <row r="334" spans="1:7" x14ac:dyDescent="0.2">
      <c r="A334" s="197"/>
      <c r="B334" s="136"/>
      <c r="C334" s="175"/>
      <c r="D334" s="173"/>
      <c r="E334" s="174"/>
      <c r="F334" s="135"/>
      <c r="G334" s="262"/>
    </row>
    <row r="335" spans="1:7" ht="12" x14ac:dyDescent="0.2">
      <c r="A335" s="350" t="s">
        <v>535</v>
      </c>
      <c r="B335" s="159"/>
      <c r="C335" s="259" t="s">
        <v>602</v>
      </c>
      <c r="D335" s="203"/>
      <c r="E335" s="204"/>
      <c r="F335" s="205"/>
      <c r="G335" s="262"/>
    </row>
    <row r="336" spans="1:7" ht="12" x14ac:dyDescent="0.2">
      <c r="A336" s="150"/>
      <c r="B336" s="159"/>
      <c r="C336" s="206"/>
      <c r="D336" s="203"/>
      <c r="E336" s="204"/>
      <c r="F336" s="205"/>
      <c r="G336" s="262"/>
    </row>
    <row r="337" spans="1:11" ht="12" x14ac:dyDescent="0.2">
      <c r="A337" s="150" t="s">
        <v>537</v>
      </c>
      <c r="B337" s="159"/>
      <c r="C337" s="206" t="s">
        <v>538</v>
      </c>
      <c r="D337" s="203"/>
      <c r="E337" s="204"/>
      <c r="F337" s="205"/>
      <c r="G337" s="262"/>
    </row>
    <row r="338" spans="1:11" ht="12" x14ac:dyDescent="0.2">
      <c r="A338" s="150"/>
      <c r="B338" s="159"/>
      <c r="C338" s="206"/>
      <c r="D338" s="203"/>
      <c r="E338" s="204"/>
      <c r="F338" s="205"/>
      <c r="G338" s="262"/>
    </row>
    <row r="339" spans="1:11" ht="25.2" customHeight="1" x14ac:dyDescent="0.2">
      <c r="A339" s="150"/>
      <c r="B339" s="159" t="s">
        <v>380</v>
      </c>
      <c r="C339" s="202" t="s">
        <v>539</v>
      </c>
      <c r="D339" s="124" t="s">
        <v>361</v>
      </c>
      <c r="E339" s="134">
        <v>220</v>
      </c>
      <c r="F339" s="135"/>
      <c r="G339" s="262"/>
    </row>
    <row r="340" spans="1:11" x14ac:dyDescent="0.2">
      <c r="A340" s="150"/>
      <c r="B340" s="159"/>
      <c r="C340" s="202"/>
      <c r="D340" s="124"/>
      <c r="E340" s="134"/>
      <c r="F340" s="135"/>
      <c r="G340" s="262"/>
    </row>
    <row r="341" spans="1:11" x14ac:dyDescent="0.2">
      <c r="A341" s="150"/>
      <c r="B341" s="159" t="s">
        <v>381</v>
      </c>
      <c r="C341" s="202" t="s">
        <v>540</v>
      </c>
      <c r="D341" s="124" t="s">
        <v>361</v>
      </c>
      <c r="E341" s="134">
        <v>10</v>
      </c>
      <c r="F341" s="135"/>
      <c r="G341" s="262"/>
    </row>
    <row r="342" spans="1:11" x14ac:dyDescent="0.2">
      <c r="A342" s="197"/>
      <c r="B342" s="136"/>
      <c r="C342" s="175"/>
      <c r="D342" s="173"/>
      <c r="E342" s="174"/>
      <c r="F342" s="135"/>
      <c r="G342" s="262"/>
    </row>
    <row r="343" spans="1:11" ht="12" x14ac:dyDescent="0.2">
      <c r="A343" s="152" t="s">
        <v>536</v>
      </c>
      <c r="B343" s="217"/>
      <c r="C343" s="196" t="s">
        <v>541</v>
      </c>
      <c r="D343" s="133"/>
      <c r="E343" s="134"/>
      <c r="F343" s="135"/>
      <c r="G343" s="262"/>
    </row>
    <row r="344" spans="1:11" ht="12" x14ac:dyDescent="0.2">
      <c r="A344" s="152"/>
      <c r="B344" s="217"/>
      <c r="C344" s="196"/>
      <c r="D344" s="133"/>
      <c r="E344" s="134"/>
      <c r="F344" s="135"/>
      <c r="G344" s="262"/>
    </row>
    <row r="345" spans="1:11" ht="27.6" customHeight="1" x14ac:dyDescent="0.2">
      <c r="A345" s="150" t="s">
        <v>537</v>
      </c>
      <c r="B345" s="159" t="s">
        <v>380</v>
      </c>
      <c r="C345" s="195" t="s">
        <v>608</v>
      </c>
      <c r="D345" s="133" t="s">
        <v>276</v>
      </c>
      <c r="E345" s="134">
        <v>13</v>
      </c>
      <c r="F345" s="135"/>
      <c r="G345" s="262"/>
      <c r="K345" s="351">
        <f>5/35</f>
        <v>0.14285714285714285</v>
      </c>
    </row>
    <row r="346" spans="1:11" x14ac:dyDescent="0.2">
      <c r="A346" s="150"/>
      <c r="B346" s="159"/>
      <c r="C346" s="195"/>
      <c r="D346" s="133"/>
      <c r="E346" s="134"/>
      <c r="F346" s="135"/>
      <c r="G346" s="262"/>
    </row>
    <row r="347" spans="1:11" x14ac:dyDescent="0.2">
      <c r="A347" s="150"/>
      <c r="B347" s="159" t="s">
        <v>381</v>
      </c>
      <c r="C347" s="195" t="s">
        <v>609</v>
      </c>
      <c r="D347" s="133" t="s">
        <v>276</v>
      </c>
      <c r="E347" s="134">
        <v>2</v>
      </c>
      <c r="F347" s="135"/>
      <c r="G347" s="262"/>
    </row>
    <row r="348" spans="1:11" x14ac:dyDescent="0.2">
      <c r="A348" s="150"/>
      <c r="B348" s="159"/>
      <c r="C348" s="195"/>
      <c r="D348" s="133"/>
      <c r="E348" s="134"/>
      <c r="F348" s="135"/>
      <c r="G348" s="262"/>
    </row>
    <row r="349" spans="1:11" x14ac:dyDescent="0.2">
      <c r="A349" s="150"/>
      <c r="B349" s="159" t="s">
        <v>439</v>
      </c>
      <c r="C349" s="195" t="s">
        <v>610</v>
      </c>
      <c r="D349" s="133" t="s">
        <v>276</v>
      </c>
      <c r="E349" s="134">
        <v>15</v>
      </c>
      <c r="F349" s="135"/>
      <c r="G349" s="262"/>
    </row>
    <row r="350" spans="1:11" x14ac:dyDescent="0.2">
      <c r="A350" s="150"/>
      <c r="B350" s="159"/>
      <c r="C350" s="195"/>
      <c r="D350" s="133"/>
      <c r="E350" s="134"/>
      <c r="F350" s="135"/>
      <c r="G350" s="262"/>
    </row>
    <row r="351" spans="1:11" ht="34.200000000000003" x14ac:dyDescent="0.2">
      <c r="A351" s="152" t="s">
        <v>542</v>
      </c>
      <c r="B351" s="217" t="s">
        <v>381</v>
      </c>
      <c r="C351" s="140" t="s">
        <v>606</v>
      </c>
      <c r="D351" s="133" t="s">
        <v>603</v>
      </c>
      <c r="E351" s="134">
        <v>1</v>
      </c>
      <c r="F351" s="220">
        <v>30000</v>
      </c>
      <c r="G351" s="262"/>
    </row>
    <row r="352" spans="1:11" x14ac:dyDescent="0.2">
      <c r="A352" s="152"/>
      <c r="B352" s="217"/>
      <c r="C352" s="140"/>
      <c r="D352" s="133"/>
      <c r="E352" s="134"/>
      <c r="F352" s="220"/>
      <c r="G352" s="262"/>
    </row>
    <row r="353" spans="1:7" x14ac:dyDescent="0.2">
      <c r="A353" s="150" t="s">
        <v>543</v>
      </c>
      <c r="B353" s="159" t="s">
        <v>439</v>
      </c>
      <c r="C353" s="195" t="s">
        <v>611</v>
      </c>
      <c r="D353" s="133" t="s">
        <v>193</v>
      </c>
      <c r="E353" s="220">
        <v>30000</v>
      </c>
      <c r="F353" s="221"/>
      <c r="G353" s="262"/>
    </row>
    <row r="354" spans="1:7" x14ac:dyDescent="0.2">
      <c r="A354" s="150"/>
      <c r="B354" s="159"/>
      <c r="C354" s="224"/>
      <c r="D354" s="164"/>
      <c r="E354" s="225"/>
      <c r="F354" s="221"/>
      <c r="G354" s="262"/>
    </row>
    <row r="355" spans="1:7" ht="39" customHeight="1" x14ac:dyDescent="0.2">
      <c r="A355" s="150" t="s">
        <v>544</v>
      </c>
      <c r="B355" s="159" t="s">
        <v>466</v>
      </c>
      <c r="C355" s="273" t="s">
        <v>612</v>
      </c>
      <c r="D355" s="222" t="s">
        <v>109</v>
      </c>
      <c r="E355" s="223">
        <v>1</v>
      </c>
      <c r="F355" s="279"/>
      <c r="G355" s="264"/>
    </row>
    <row r="356" spans="1:7" x14ac:dyDescent="0.2">
      <c r="A356" s="150"/>
      <c r="B356" s="159"/>
      <c r="C356" s="273"/>
      <c r="D356" s="222"/>
      <c r="E356" s="223"/>
      <c r="F356" s="279"/>
      <c r="G356" s="264"/>
    </row>
    <row r="357" spans="1:7" x14ac:dyDescent="0.2">
      <c r="A357" s="150"/>
      <c r="B357" s="159"/>
      <c r="C357" s="273"/>
      <c r="D357" s="222"/>
      <c r="E357" s="223"/>
      <c r="F357" s="279"/>
      <c r="G357" s="264"/>
    </row>
    <row r="358" spans="1:7" x14ac:dyDescent="0.2">
      <c r="A358" s="150"/>
      <c r="B358" s="159"/>
      <c r="C358" s="273"/>
      <c r="D358" s="222"/>
      <c r="E358" s="223"/>
      <c r="F358" s="279"/>
      <c r="G358" s="264"/>
    </row>
    <row r="359" spans="1:7" x14ac:dyDescent="0.2">
      <c r="A359" s="150"/>
      <c r="B359" s="159"/>
      <c r="C359" s="273"/>
      <c r="D359" s="222"/>
      <c r="E359" s="223"/>
      <c r="F359" s="279"/>
      <c r="G359" s="264"/>
    </row>
    <row r="360" spans="1:7" x14ac:dyDescent="0.2">
      <c r="A360" s="150"/>
      <c r="B360" s="159"/>
      <c r="C360" s="273"/>
      <c r="D360" s="222"/>
      <c r="E360" s="223"/>
      <c r="F360" s="279"/>
      <c r="G360" s="264"/>
    </row>
    <row r="361" spans="1:7" x14ac:dyDescent="0.2">
      <c r="A361" s="150"/>
      <c r="B361" s="159"/>
      <c r="C361" s="273"/>
      <c r="D361" s="222"/>
      <c r="E361" s="223"/>
      <c r="F361" s="279"/>
      <c r="G361" s="264"/>
    </row>
    <row r="362" spans="1:7" x14ac:dyDescent="0.2">
      <c r="A362" s="150"/>
      <c r="B362" s="159"/>
      <c r="C362" s="273"/>
      <c r="D362" s="222"/>
      <c r="E362" s="223"/>
      <c r="F362" s="279"/>
      <c r="G362" s="264"/>
    </row>
    <row r="363" spans="1:7" x14ac:dyDescent="0.2">
      <c r="A363" s="150"/>
      <c r="B363" s="159"/>
      <c r="C363" s="273"/>
      <c r="D363" s="222"/>
      <c r="E363" s="223"/>
      <c r="F363" s="279"/>
      <c r="G363" s="264"/>
    </row>
    <row r="364" spans="1:7" x14ac:dyDescent="0.2">
      <c r="A364" s="150"/>
      <c r="B364" s="159"/>
      <c r="C364" s="273"/>
      <c r="D364" s="222"/>
      <c r="E364" s="223"/>
      <c r="F364" s="279"/>
      <c r="G364" s="264"/>
    </row>
    <row r="365" spans="1:7" x14ac:dyDescent="0.2">
      <c r="A365" s="150"/>
      <c r="B365" s="159"/>
      <c r="C365" s="273"/>
      <c r="D365" s="222"/>
      <c r="E365" s="223"/>
      <c r="F365" s="279"/>
      <c r="G365" s="264"/>
    </row>
    <row r="366" spans="1:7" x14ac:dyDescent="0.2">
      <c r="A366" s="150"/>
      <c r="B366" s="159"/>
      <c r="C366" s="273"/>
      <c r="D366" s="222"/>
      <c r="E366" s="223"/>
      <c r="F366" s="279"/>
      <c r="G366" s="264"/>
    </row>
    <row r="367" spans="1:7" x14ac:dyDescent="0.2">
      <c r="A367" s="150"/>
      <c r="B367" s="159"/>
      <c r="C367" s="273"/>
      <c r="D367" s="222"/>
      <c r="E367" s="223"/>
      <c r="F367" s="279"/>
      <c r="G367" s="264"/>
    </row>
    <row r="368" spans="1:7" x14ac:dyDescent="0.2">
      <c r="A368" s="150"/>
      <c r="B368" s="159"/>
      <c r="C368" s="273"/>
      <c r="D368" s="222"/>
      <c r="E368" s="223"/>
      <c r="F368" s="279"/>
      <c r="G368" s="264"/>
    </row>
    <row r="369" spans="1:7" x14ac:dyDescent="0.2">
      <c r="A369" s="150"/>
      <c r="B369" s="159"/>
      <c r="C369" s="273"/>
      <c r="D369" s="222"/>
      <c r="E369" s="223"/>
      <c r="F369" s="279"/>
      <c r="G369" s="264"/>
    </row>
    <row r="370" spans="1:7" x14ac:dyDescent="0.2">
      <c r="A370" s="150"/>
      <c r="B370" s="159"/>
      <c r="C370" s="273"/>
      <c r="D370" s="222"/>
      <c r="E370" s="223"/>
      <c r="F370" s="279"/>
      <c r="G370" s="264"/>
    </row>
    <row r="371" spans="1:7" x14ac:dyDescent="0.2">
      <c r="A371" s="150"/>
      <c r="B371" s="159"/>
      <c r="C371" s="273"/>
      <c r="D371" s="222"/>
      <c r="E371" s="223"/>
      <c r="F371" s="279"/>
      <c r="G371" s="264"/>
    </row>
    <row r="372" spans="1:7" x14ac:dyDescent="0.2">
      <c r="A372" s="150"/>
      <c r="B372" s="159"/>
      <c r="C372" s="273"/>
      <c r="D372" s="222"/>
      <c r="E372" s="223"/>
      <c r="F372" s="279"/>
      <c r="G372" s="264"/>
    </row>
    <row r="373" spans="1:7" x14ac:dyDescent="0.2">
      <c r="A373" s="150"/>
      <c r="B373" s="159"/>
      <c r="C373" s="273"/>
      <c r="D373" s="222"/>
      <c r="E373" s="223"/>
      <c r="F373" s="279"/>
      <c r="G373" s="264"/>
    </row>
    <row r="374" spans="1:7" x14ac:dyDescent="0.2">
      <c r="A374" s="150"/>
      <c r="B374" s="159"/>
      <c r="C374" s="273"/>
      <c r="D374" s="222"/>
      <c r="E374" s="223"/>
      <c r="F374" s="279"/>
      <c r="G374" s="264"/>
    </row>
    <row r="375" spans="1:7" x14ac:dyDescent="0.2">
      <c r="A375" s="150"/>
      <c r="B375" s="159"/>
      <c r="C375" s="273"/>
      <c r="D375" s="222"/>
      <c r="E375" s="223"/>
      <c r="F375" s="279"/>
      <c r="G375" s="264"/>
    </row>
    <row r="376" spans="1:7" x14ac:dyDescent="0.2">
      <c r="A376" s="150"/>
      <c r="B376" s="159"/>
      <c r="C376" s="273"/>
      <c r="D376" s="222"/>
      <c r="E376" s="223"/>
      <c r="F376" s="279"/>
      <c r="G376" s="264"/>
    </row>
    <row r="377" spans="1:7" x14ac:dyDescent="0.2">
      <c r="A377" s="150"/>
      <c r="B377" s="159"/>
      <c r="C377" s="273"/>
      <c r="D377" s="222"/>
      <c r="E377" s="223"/>
      <c r="F377" s="279"/>
      <c r="G377" s="264"/>
    </row>
    <row r="378" spans="1:7" x14ac:dyDescent="0.2">
      <c r="A378" s="150"/>
      <c r="B378" s="159"/>
      <c r="C378" s="273"/>
      <c r="D378" s="222"/>
      <c r="E378" s="223"/>
      <c r="F378" s="279"/>
      <c r="G378" s="264"/>
    </row>
    <row r="379" spans="1:7" x14ac:dyDescent="0.2">
      <c r="A379" s="150"/>
      <c r="B379" s="159"/>
      <c r="C379" s="273"/>
      <c r="D379" s="222"/>
      <c r="E379" s="223"/>
      <c r="F379" s="279"/>
      <c r="G379" s="264"/>
    </row>
    <row r="380" spans="1:7" x14ac:dyDescent="0.2">
      <c r="A380" s="150"/>
      <c r="B380" s="159"/>
      <c r="C380" s="273"/>
      <c r="D380" s="222"/>
      <c r="E380" s="223"/>
      <c r="F380" s="279"/>
      <c r="G380" s="264"/>
    </row>
    <row r="381" spans="1:7" x14ac:dyDescent="0.2">
      <c r="A381" s="150"/>
      <c r="B381" s="159"/>
      <c r="C381" s="273"/>
      <c r="D381" s="222"/>
      <c r="E381" s="223"/>
      <c r="F381" s="279"/>
      <c r="G381" s="264"/>
    </row>
    <row r="382" spans="1:7" x14ac:dyDescent="0.2">
      <c r="A382" s="150"/>
      <c r="B382" s="159"/>
      <c r="C382" s="273"/>
      <c r="D382" s="222"/>
      <c r="E382" s="223"/>
      <c r="F382" s="279"/>
      <c r="G382" s="264"/>
    </row>
    <row r="383" spans="1:7" x14ac:dyDescent="0.2">
      <c r="A383" s="150"/>
      <c r="B383" s="159"/>
      <c r="C383" s="273"/>
      <c r="D383" s="222"/>
      <c r="E383" s="223"/>
      <c r="F383" s="279"/>
      <c r="G383" s="264"/>
    </row>
    <row r="384" spans="1:7" x14ac:dyDescent="0.2">
      <c r="A384" s="150"/>
      <c r="B384" s="159"/>
      <c r="C384" s="273"/>
      <c r="D384" s="222"/>
      <c r="E384" s="223"/>
      <c r="F384" s="279"/>
      <c r="G384" s="264"/>
    </row>
    <row r="385" spans="1:7" x14ac:dyDescent="0.2">
      <c r="A385" s="150"/>
      <c r="B385" s="159"/>
      <c r="C385" s="273"/>
      <c r="D385" s="222"/>
      <c r="E385" s="223"/>
      <c r="F385" s="279"/>
      <c r="G385" s="264"/>
    </row>
    <row r="386" spans="1:7" x14ac:dyDescent="0.2">
      <c r="A386" s="150"/>
      <c r="B386" s="159"/>
      <c r="C386" s="273"/>
      <c r="D386" s="222"/>
      <c r="E386" s="223"/>
      <c r="F386" s="279"/>
      <c r="G386" s="264"/>
    </row>
    <row r="387" spans="1:7" x14ac:dyDescent="0.2">
      <c r="A387" s="150"/>
      <c r="B387" s="159"/>
      <c r="C387" s="273"/>
      <c r="D387" s="222"/>
      <c r="E387" s="223"/>
      <c r="F387" s="279"/>
      <c r="G387" s="264"/>
    </row>
    <row r="388" spans="1:7" x14ac:dyDescent="0.2">
      <c r="A388" s="150"/>
      <c r="B388" s="159"/>
      <c r="C388" s="273"/>
      <c r="D388" s="222"/>
      <c r="E388" s="223"/>
      <c r="F388" s="279"/>
      <c r="G388" s="264"/>
    </row>
    <row r="389" spans="1:7" x14ac:dyDescent="0.2">
      <c r="A389" s="150"/>
      <c r="B389" s="159"/>
      <c r="C389" s="273"/>
      <c r="D389" s="222"/>
      <c r="E389" s="223"/>
      <c r="F389" s="279"/>
      <c r="G389" s="264"/>
    </row>
    <row r="390" spans="1:7" x14ac:dyDescent="0.2">
      <c r="A390" s="150"/>
      <c r="B390" s="159"/>
      <c r="C390" s="273"/>
      <c r="D390" s="222"/>
      <c r="E390" s="223"/>
      <c r="F390" s="279"/>
      <c r="G390" s="264"/>
    </row>
    <row r="391" spans="1:7" x14ac:dyDescent="0.2">
      <c r="A391" s="150"/>
      <c r="B391" s="159"/>
      <c r="C391" s="273"/>
      <c r="D391" s="222"/>
      <c r="E391" s="223"/>
      <c r="F391" s="279"/>
      <c r="G391" s="264"/>
    </row>
    <row r="392" spans="1:7" x14ac:dyDescent="0.2">
      <c r="A392" s="150"/>
      <c r="B392" s="159"/>
      <c r="C392" s="224"/>
      <c r="D392" s="164"/>
      <c r="E392" s="225"/>
      <c r="F392" s="226"/>
      <c r="G392" s="262"/>
    </row>
    <row r="393" spans="1:7" ht="18" customHeight="1" x14ac:dyDescent="0.2">
      <c r="A393" s="380"/>
      <c r="B393" s="381"/>
      <c r="C393" s="382" t="s">
        <v>776</v>
      </c>
      <c r="D393" s="383"/>
      <c r="E393" s="383"/>
      <c r="F393" s="384"/>
      <c r="G393" s="272"/>
    </row>
  </sheetData>
  <mergeCells count="10">
    <mergeCell ref="C393:F393"/>
    <mergeCell ref="A314:C314"/>
    <mergeCell ref="A315:C315"/>
    <mergeCell ref="W3:X3"/>
    <mergeCell ref="A231:C231"/>
    <mergeCell ref="A78:C78"/>
    <mergeCell ref="A79:C79"/>
    <mergeCell ref="A157:C157"/>
    <mergeCell ref="A158:C158"/>
    <mergeCell ref="A230:C230"/>
  </mergeCells>
  <pageMargins left="0.70866141732283472" right="0.70866141732283472" top="0.74803149606299213" bottom="0.74803149606299213" header="0.31496062992125984" footer="0.31496062992125984"/>
  <pageSetup paperSize="9" scale="69" fitToHeight="0" orientation="portrait" r:id="rId1"/>
  <headerFooter alignWithMargins="0">
    <oddHeader>&amp;C&amp;"Arial,Bold"Ratlou Local Municipality 
Contract No...&amp;"Arial,Regular"
Rehabilitation of an existing Sports Facility in Kraaipan - Ward 11</oddHeader>
    <oddFooter>&amp;CPage No.&amp;P</oddFooter>
  </headerFooter>
  <rowBreaks count="4" manualBreakCount="4">
    <brk id="78" max="6" man="1"/>
    <brk id="157" max="6" man="1"/>
    <brk id="230" max="6" man="1"/>
    <brk id="314"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11EC7-84ED-4D10-A291-494293B5F694}">
  <sheetPr codeName="Sheet12">
    <pageSetUpPr fitToPage="1"/>
  </sheetPr>
  <dimension ref="A1:K56"/>
  <sheetViews>
    <sheetView showZeros="0" showOutlineSymbols="0" view="pageBreakPreview" zoomScale="115" zoomScaleNormal="100" zoomScaleSheetLayoutView="115" workbookViewId="0">
      <selection activeCell="L25" sqref="L25"/>
    </sheetView>
  </sheetViews>
  <sheetFormatPr defaultRowHeight="11.4" x14ac:dyDescent="0.2"/>
  <cols>
    <col min="1" max="1" width="8.25" customWidth="1"/>
    <col min="2" max="2" width="10.25" customWidth="1"/>
    <col min="3" max="3" width="61" customWidth="1"/>
    <col min="4" max="4" width="8.75" customWidth="1"/>
    <col min="5" max="5" width="10.75" customWidth="1"/>
    <col min="6" max="6" width="10.75" style="374" customWidth="1"/>
    <col min="7" max="7" width="18.125" style="29" customWidth="1"/>
    <col min="8" max="8" width="9" customWidth="1"/>
  </cols>
  <sheetData>
    <row r="1" spans="1:8" ht="12" x14ac:dyDescent="0.2">
      <c r="A1" s="1"/>
      <c r="B1" s="1"/>
      <c r="C1" s="1"/>
      <c r="D1" s="1"/>
      <c r="E1" s="1"/>
      <c r="F1" s="371"/>
      <c r="G1" s="22"/>
    </row>
    <row r="2" spans="1:8" ht="24" x14ac:dyDescent="0.2">
      <c r="A2" s="15" t="s">
        <v>34</v>
      </c>
      <c r="B2" s="33" t="s">
        <v>237</v>
      </c>
      <c r="C2" s="15" t="s">
        <v>205</v>
      </c>
      <c r="D2" s="15" t="s">
        <v>66</v>
      </c>
      <c r="E2" s="15" t="s">
        <v>81</v>
      </c>
      <c r="F2" s="372" t="s">
        <v>58</v>
      </c>
      <c r="G2" s="23" t="s">
        <v>236</v>
      </c>
    </row>
    <row r="3" spans="1:8" ht="12" x14ac:dyDescent="0.2">
      <c r="A3" s="47"/>
      <c r="B3" s="47"/>
      <c r="C3" s="47"/>
      <c r="D3" s="47"/>
      <c r="E3" s="47"/>
      <c r="F3" s="373"/>
      <c r="G3" s="24"/>
    </row>
    <row r="4" spans="1:8" ht="13.2" x14ac:dyDescent="0.25">
      <c r="A4" s="79" t="s">
        <v>663</v>
      </c>
      <c r="B4" s="52"/>
      <c r="C4" s="53" t="s">
        <v>631</v>
      </c>
      <c r="D4" s="54"/>
      <c r="E4" s="55"/>
      <c r="F4" s="59"/>
      <c r="G4" s="375"/>
      <c r="H4" s="66"/>
    </row>
    <row r="5" spans="1:8" ht="14.4" customHeight="1" x14ac:dyDescent="0.25">
      <c r="A5" s="49"/>
      <c r="B5" s="57"/>
      <c r="C5" s="53"/>
      <c r="D5" s="54"/>
      <c r="E5" s="55"/>
      <c r="F5" s="59"/>
      <c r="G5" s="375"/>
      <c r="H5" s="66"/>
    </row>
    <row r="6" spans="1:8" ht="26.4" x14ac:dyDescent="0.25">
      <c r="A6" s="356" t="s">
        <v>662</v>
      </c>
      <c r="B6" s="52" t="s">
        <v>277</v>
      </c>
      <c r="C6" s="335" t="s">
        <v>278</v>
      </c>
      <c r="D6" s="54"/>
      <c r="E6" s="59"/>
      <c r="F6" s="59"/>
      <c r="G6" s="376"/>
      <c r="H6" s="66"/>
    </row>
    <row r="7" spans="1:8" ht="13.2" x14ac:dyDescent="0.25">
      <c r="A7" s="5"/>
      <c r="B7" s="57"/>
      <c r="C7" s="58"/>
      <c r="D7" s="54"/>
      <c r="E7" s="59"/>
      <c r="F7" s="59"/>
      <c r="G7" s="376"/>
      <c r="H7" s="66"/>
    </row>
    <row r="8" spans="1:8" ht="13.2" x14ac:dyDescent="0.25">
      <c r="A8" s="5" t="s">
        <v>664</v>
      </c>
      <c r="B8" s="57" t="s">
        <v>279</v>
      </c>
      <c r="C8" s="60" t="s">
        <v>280</v>
      </c>
      <c r="D8" s="54"/>
      <c r="E8" s="59"/>
      <c r="F8" s="59"/>
      <c r="G8" s="376"/>
      <c r="H8" s="66"/>
    </row>
    <row r="9" spans="1:8" ht="13.2" x14ac:dyDescent="0.25">
      <c r="A9" s="5"/>
      <c r="B9" s="57"/>
      <c r="C9" s="60"/>
      <c r="D9" s="54"/>
      <c r="E9" s="59"/>
      <c r="F9" s="59"/>
      <c r="G9" s="376"/>
      <c r="H9" s="65"/>
    </row>
    <row r="10" spans="1:8" ht="15.6" x14ac:dyDescent="0.25">
      <c r="A10" s="5" t="s">
        <v>665</v>
      </c>
      <c r="B10" s="57"/>
      <c r="C10" s="60" t="s">
        <v>281</v>
      </c>
      <c r="D10" s="54" t="s">
        <v>282</v>
      </c>
      <c r="E10" s="59">
        <v>89</v>
      </c>
      <c r="F10" s="59"/>
      <c r="G10" s="376"/>
      <c r="H10" s="65"/>
    </row>
    <row r="11" spans="1:8" ht="13.2" x14ac:dyDescent="0.25">
      <c r="A11" s="5"/>
      <c r="B11" s="57"/>
      <c r="C11" s="60"/>
      <c r="D11" s="54"/>
      <c r="E11" s="59"/>
      <c r="F11" s="59"/>
      <c r="G11" s="376"/>
      <c r="H11" s="65"/>
    </row>
    <row r="12" spans="1:8" ht="13.2" customHeight="1" x14ac:dyDescent="0.25">
      <c r="A12" s="5" t="s">
        <v>666</v>
      </c>
      <c r="B12" s="57" t="s">
        <v>279</v>
      </c>
      <c r="C12" s="60" t="s">
        <v>283</v>
      </c>
      <c r="D12" s="54"/>
      <c r="E12" s="59"/>
      <c r="F12" s="59"/>
      <c r="G12" s="376"/>
      <c r="H12" s="65"/>
    </row>
    <row r="13" spans="1:8" ht="13.2" x14ac:dyDescent="0.25">
      <c r="A13" s="5"/>
      <c r="B13" s="57"/>
      <c r="C13" s="60"/>
      <c r="D13" s="54"/>
      <c r="E13" s="59"/>
      <c r="F13" s="59"/>
      <c r="G13" s="376"/>
      <c r="H13" s="65"/>
    </row>
    <row r="14" spans="1:8" ht="15.6" x14ac:dyDescent="0.25">
      <c r="A14" s="5" t="s">
        <v>667</v>
      </c>
      <c r="B14" s="57"/>
      <c r="C14" s="60" t="s">
        <v>284</v>
      </c>
      <c r="D14" s="54" t="s">
        <v>282</v>
      </c>
      <c r="E14" s="59">
        <v>71</v>
      </c>
      <c r="F14" s="59"/>
      <c r="G14" s="376"/>
      <c r="H14" s="65"/>
    </row>
    <row r="15" spans="1:8" ht="13.2" x14ac:dyDescent="0.25">
      <c r="A15" s="5"/>
      <c r="B15" s="57"/>
      <c r="C15" s="60"/>
      <c r="D15" s="54"/>
      <c r="E15" s="59"/>
      <c r="F15" s="59"/>
      <c r="G15" s="376"/>
      <c r="H15" s="65"/>
    </row>
    <row r="16" spans="1:8" ht="13.2" x14ac:dyDescent="0.25">
      <c r="A16" s="5" t="s">
        <v>668</v>
      </c>
      <c r="B16" s="54"/>
      <c r="C16" s="60" t="s">
        <v>285</v>
      </c>
      <c r="D16" s="57" t="s">
        <v>173</v>
      </c>
      <c r="E16" s="59">
        <v>18</v>
      </c>
      <c r="F16" s="59"/>
      <c r="G16" s="376"/>
      <c r="H16" s="65"/>
    </row>
    <row r="17" spans="1:8" ht="13.2" x14ac:dyDescent="0.25">
      <c r="A17" s="5"/>
      <c r="B17" s="54"/>
      <c r="C17" s="60"/>
      <c r="D17" s="57"/>
      <c r="E17" s="59"/>
      <c r="F17" s="59"/>
      <c r="G17" s="376"/>
      <c r="H17" s="66"/>
    </row>
    <row r="18" spans="1:8" ht="13.2" x14ac:dyDescent="0.25">
      <c r="A18" s="6" t="s">
        <v>669</v>
      </c>
      <c r="B18" s="54"/>
      <c r="C18" s="58" t="s">
        <v>286</v>
      </c>
      <c r="D18" s="57"/>
      <c r="E18" s="59"/>
      <c r="F18" s="59"/>
      <c r="G18" s="376"/>
      <c r="H18" s="66"/>
    </row>
    <row r="19" spans="1:8" ht="13.2" x14ac:dyDescent="0.25">
      <c r="A19" s="5"/>
      <c r="B19" s="54"/>
      <c r="C19" s="58"/>
      <c r="D19" s="57"/>
      <c r="E19" s="59"/>
      <c r="F19" s="59"/>
      <c r="G19" s="376"/>
      <c r="H19" s="66"/>
    </row>
    <row r="20" spans="1:8" ht="39.6" customHeight="1" x14ac:dyDescent="0.25">
      <c r="A20" s="5" t="s">
        <v>670</v>
      </c>
      <c r="B20" s="54"/>
      <c r="C20" s="60" t="s">
        <v>300</v>
      </c>
      <c r="D20" s="77" t="s">
        <v>282</v>
      </c>
      <c r="E20" s="78">
        <f>E14+E16</f>
        <v>89</v>
      </c>
      <c r="F20" s="78"/>
      <c r="G20" s="377"/>
      <c r="H20" s="65"/>
    </row>
    <row r="21" spans="1:8" ht="13.2" x14ac:dyDescent="0.25">
      <c r="A21" s="5"/>
      <c r="B21" s="54"/>
      <c r="C21" s="60"/>
      <c r="D21" s="54"/>
      <c r="E21" s="59"/>
      <c r="F21" s="59"/>
      <c r="G21" s="376"/>
      <c r="H21" s="65"/>
    </row>
    <row r="22" spans="1:8" ht="16.2" customHeight="1" x14ac:dyDescent="0.25">
      <c r="A22" s="5" t="s">
        <v>671</v>
      </c>
      <c r="B22" s="54" t="s">
        <v>287</v>
      </c>
      <c r="C22" s="60" t="s">
        <v>288</v>
      </c>
      <c r="D22" s="54" t="s">
        <v>173</v>
      </c>
      <c r="E22" s="59">
        <v>83</v>
      </c>
      <c r="F22" s="59"/>
      <c r="G22" s="376"/>
      <c r="H22" s="65"/>
    </row>
    <row r="23" spans="1:8" ht="16.2" customHeight="1" x14ac:dyDescent="0.25">
      <c r="A23" s="5"/>
      <c r="B23" s="54"/>
      <c r="C23" s="60"/>
      <c r="D23" s="54"/>
      <c r="E23" s="59"/>
      <c r="F23" s="59"/>
      <c r="G23" s="376"/>
      <c r="H23" s="65"/>
    </row>
    <row r="24" spans="1:8" ht="16.2" customHeight="1" x14ac:dyDescent="0.25">
      <c r="A24" s="5"/>
      <c r="B24" s="54"/>
      <c r="C24" s="7" t="s">
        <v>351</v>
      </c>
      <c r="D24" s="68"/>
      <c r="E24" s="69"/>
      <c r="F24" s="59"/>
      <c r="G24" s="376"/>
      <c r="H24" s="65"/>
    </row>
    <row r="25" spans="1:8" ht="16.2" customHeight="1" x14ac:dyDescent="0.25">
      <c r="A25" s="5"/>
      <c r="B25" s="54"/>
      <c r="C25" s="7"/>
      <c r="D25" s="68"/>
      <c r="E25" s="69"/>
      <c r="F25" s="59"/>
      <c r="G25" s="376"/>
      <c r="H25" s="65"/>
    </row>
    <row r="26" spans="1:8" ht="22.8" x14ac:dyDescent="0.25">
      <c r="A26" s="5" t="s">
        <v>787</v>
      </c>
      <c r="B26" s="54"/>
      <c r="C26" s="11" t="s">
        <v>630</v>
      </c>
      <c r="D26" s="12" t="s">
        <v>244</v>
      </c>
      <c r="E26" s="78">
        <v>95</v>
      </c>
      <c r="F26" s="59"/>
      <c r="G26" s="376"/>
      <c r="H26" s="65"/>
    </row>
    <row r="27" spans="1:8" ht="13.2" x14ac:dyDescent="0.25">
      <c r="A27" s="5"/>
      <c r="B27" s="54"/>
      <c r="C27" s="11"/>
      <c r="D27" s="12"/>
      <c r="E27" s="69"/>
      <c r="F27" s="59"/>
      <c r="G27" s="376"/>
      <c r="H27" s="65"/>
    </row>
    <row r="28" spans="1:8" ht="26.4" x14ac:dyDescent="0.25">
      <c r="A28" s="6" t="s">
        <v>672</v>
      </c>
      <c r="B28" s="52" t="s">
        <v>289</v>
      </c>
      <c r="C28" s="335" t="s">
        <v>290</v>
      </c>
      <c r="D28" s="54"/>
      <c r="E28" s="59"/>
      <c r="F28" s="59"/>
      <c r="G28" s="376"/>
      <c r="H28" s="65"/>
    </row>
    <row r="29" spans="1:8" ht="13.2" x14ac:dyDescent="0.25">
      <c r="A29" s="5"/>
      <c r="B29" s="61"/>
      <c r="C29" s="58"/>
      <c r="D29" s="54"/>
      <c r="E29" s="59"/>
      <c r="F29" s="59"/>
      <c r="G29" s="376"/>
      <c r="H29" s="65"/>
    </row>
    <row r="30" spans="1:8" ht="26.4" x14ac:dyDescent="0.25">
      <c r="A30" s="5" t="s">
        <v>673</v>
      </c>
      <c r="B30" s="61"/>
      <c r="C30" s="60" t="s">
        <v>291</v>
      </c>
      <c r="D30" s="54" t="s">
        <v>282</v>
      </c>
      <c r="E30" s="59">
        <v>95</v>
      </c>
      <c r="F30" s="59"/>
      <c r="G30" s="376"/>
      <c r="H30" s="65"/>
    </row>
    <row r="31" spans="1:8" ht="13.2" x14ac:dyDescent="0.25">
      <c r="A31" s="5"/>
      <c r="B31" s="61"/>
      <c r="C31" s="58"/>
      <c r="D31" s="57"/>
      <c r="E31" s="59"/>
      <c r="F31" s="59"/>
      <c r="G31" s="376"/>
      <c r="H31" s="65"/>
    </row>
    <row r="32" spans="1:8" ht="13.2" x14ac:dyDescent="0.25">
      <c r="A32" s="5" t="s">
        <v>674</v>
      </c>
      <c r="B32" s="62"/>
      <c r="C32" s="60" t="s">
        <v>292</v>
      </c>
      <c r="D32" s="54" t="s">
        <v>152</v>
      </c>
      <c r="E32" s="59">
        <v>594</v>
      </c>
      <c r="F32" s="59"/>
      <c r="G32" s="376"/>
      <c r="H32" s="65"/>
    </row>
    <row r="33" spans="1:11" ht="13.2" x14ac:dyDescent="0.25">
      <c r="A33" s="5"/>
      <c r="B33" s="62"/>
      <c r="C33" s="58"/>
      <c r="D33" s="57"/>
      <c r="E33" s="63"/>
      <c r="F33" s="63"/>
      <c r="G33" s="376"/>
      <c r="H33" s="66"/>
    </row>
    <row r="34" spans="1:11" ht="66" x14ac:dyDescent="0.25">
      <c r="A34" s="5" t="s">
        <v>675</v>
      </c>
      <c r="B34" s="67"/>
      <c r="C34" s="318" t="s">
        <v>783</v>
      </c>
      <c r="D34" s="319" t="s">
        <v>152</v>
      </c>
      <c r="E34" s="320">
        <v>594</v>
      </c>
      <c r="F34" s="320"/>
      <c r="G34" s="378"/>
      <c r="H34" s="65"/>
      <c r="I34">
        <f>33*18</f>
        <v>594</v>
      </c>
    </row>
    <row r="35" spans="1:11" ht="13.2" x14ac:dyDescent="0.25">
      <c r="A35" s="5"/>
      <c r="B35" s="57"/>
      <c r="C35" s="60"/>
      <c r="D35" s="54"/>
      <c r="E35" s="59"/>
      <c r="F35" s="59"/>
      <c r="G35" s="376"/>
      <c r="H35" s="66"/>
    </row>
    <row r="36" spans="1:11" ht="13.2" x14ac:dyDescent="0.25">
      <c r="A36" s="5" t="s">
        <v>676</v>
      </c>
      <c r="B36" s="57"/>
      <c r="C36" s="60" t="s">
        <v>293</v>
      </c>
      <c r="D36" s="54" t="s">
        <v>141</v>
      </c>
      <c r="E36" s="59">
        <v>102</v>
      </c>
      <c r="F36" s="59"/>
      <c r="G36" s="376"/>
      <c r="H36" s="65"/>
    </row>
    <row r="37" spans="1:11" ht="13.2" x14ac:dyDescent="0.25">
      <c r="A37" s="5"/>
      <c r="B37" s="57"/>
      <c r="C37" s="58"/>
      <c r="D37" s="57"/>
      <c r="E37" s="63"/>
      <c r="F37" s="59"/>
      <c r="G37" s="376"/>
      <c r="H37" s="66"/>
    </row>
    <row r="38" spans="1:11" ht="67.8" customHeight="1" x14ac:dyDescent="0.25">
      <c r="A38" s="5" t="s">
        <v>677</v>
      </c>
      <c r="B38" s="57"/>
      <c r="C38" s="60" t="s">
        <v>310</v>
      </c>
      <c r="D38" s="82" t="s">
        <v>141</v>
      </c>
      <c r="E38" s="78">
        <v>102</v>
      </c>
      <c r="F38" s="78"/>
      <c r="G38" s="377"/>
      <c r="H38" s="66"/>
    </row>
    <row r="39" spans="1:11" ht="13.2" x14ac:dyDescent="0.25">
      <c r="A39" s="5" t="s">
        <v>678</v>
      </c>
      <c r="B39" s="57"/>
      <c r="C39" s="58"/>
      <c r="D39" s="57"/>
      <c r="E39" s="63"/>
      <c r="F39" s="59"/>
      <c r="G39" s="376"/>
      <c r="H39" s="66"/>
    </row>
    <row r="40" spans="1:11" ht="13.2" x14ac:dyDescent="0.25">
      <c r="A40" s="6" t="s">
        <v>679</v>
      </c>
      <c r="B40" s="54"/>
      <c r="C40" s="58" t="s">
        <v>294</v>
      </c>
      <c r="D40" s="57"/>
      <c r="E40" s="59"/>
      <c r="F40" s="59"/>
      <c r="G40" s="376"/>
      <c r="H40" s="66"/>
    </row>
    <row r="41" spans="1:11" ht="18" customHeight="1" x14ac:dyDescent="0.25">
      <c r="A41" s="5"/>
      <c r="B41" s="54"/>
      <c r="C41" s="58" t="s">
        <v>295</v>
      </c>
      <c r="D41" s="57"/>
      <c r="E41" s="59"/>
      <c r="F41" s="59"/>
      <c r="G41" s="376"/>
      <c r="H41" s="66"/>
    </row>
    <row r="42" spans="1:11" ht="13.2" x14ac:dyDescent="0.25">
      <c r="A42" s="5"/>
      <c r="B42" s="54"/>
      <c r="C42" s="58"/>
      <c r="D42" s="57"/>
      <c r="E42" s="59"/>
      <c r="F42" s="59"/>
      <c r="G42" s="376"/>
      <c r="H42" s="66"/>
    </row>
    <row r="43" spans="1:11" ht="13.2" x14ac:dyDescent="0.25">
      <c r="A43" s="5" t="s">
        <v>680</v>
      </c>
      <c r="B43" s="64"/>
      <c r="C43" s="60" t="s">
        <v>296</v>
      </c>
      <c r="D43" s="54" t="s">
        <v>276</v>
      </c>
      <c r="E43" s="59">
        <v>2</v>
      </c>
      <c r="F43" s="59"/>
      <c r="G43" s="376"/>
      <c r="H43" s="65"/>
    </row>
    <row r="44" spans="1:11" ht="13.2" x14ac:dyDescent="0.25">
      <c r="A44" s="5"/>
      <c r="B44" s="64"/>
      <c r="C44" s="60"/>
      <c r="D44" s="54"/>
      <c r="E44" s="59"/>
      <c r="F44" s="59"/>
      <c r="G44" s="376"/>
      <c r="H44" s="65"/>
      <c r="J44">
        <v>475</v>
      </c>
      <c r="K44">
        <f>J44*7</f>
        <v>3325</v>
      </c>
    </row>
    <row r="45" spans="1:11" ht="13.2" x14ac:dyDescent="0.25">
      <c r="A45" s="5" t="s">
        <v>681</v>
      </c>
      <c r="B45" s="64"/>
      <c r="C45" s="60" t="s">
        <v>297</v>
      </c>
      <c r="D45" s="54" t="s">
        <v>276</v>
      </c>
      <c r="E45" s="59">
        <v>2</v>
      </c>
      <c r="F45" s="59"/>
      <c r="G45" s="376"/>
      <c r="H45" s="65"/>
    </row>
    <row r="46" spans="1:11" ht="13.2" x14ac:dyDescent="0.25">
      <c r="A46" s="5"/>
      <c r="B46" s="64"/>
      <c r="C46" s="60"/>
      <c r="D46" s="54"/>
      <c r="E46" s="59"/>
      <c r="F46" s="59"/>
      <c r="G46" s="376"/>
      <c r="H46" s="65"/>
    </row>
    <row r="47" spans="1:11" ht="13.2" x14ac:dyDescent="0.25">
      <c r="A47" s="5" t="s">
        <v>682</v>
      </c>
      <c r="B47" s="64"/>
      <c r="C47" s="60" t="s">
        <v>298</v>
      </c>
      <c r="D47" s="54" t="s">
        <v>276</v>
      </c>
      <c r="E47" s="59">
        <v>2</v>
      </c>
      <c r="F47" s="59"/>
      <c r="G47" s="376"/>
      <c r="H47" s="65"/>
    </row>
    <row r="48" spans="1:11" ht="13.2" x14ac:dyDescent="0.25">
      <c r="A48" s="5"/>
      <c r="B48" s="64"/>
      <c r="C48" s="60"/>
      <c r="D48" s="54"/>
      <c r="E48" s="59"/>
      <c r="F48" s="59"/>
      <c r="G48" s="376"/>
      <c r="H48" s="66"/>
    </row>
    <row r="49" spans="1:8" ht="13.2" x14ac:dyDescent="0.25">
      <c r="A49" s="5" t="s">
        <v>683</v>
      </c>
      <c r="B49" s="54"/>
      <c r="C49" s="60" t="s">
        <v>299</v>
      </c>
      <c r="D49" s="57" t="s">
        <v>178</v>
      </c>
      <c r="E49" s="59">
        <v>1</v>
      </c>
      <c r="F49" s="59"/>
      <c r="G49" s="376"/>
      <c r="H49" s="65"/>
    </row>
    <row r="50" spans="1:8" ht="13.2" x14ac:dyDescent="0.25">
      <c r="A50" s="5"/>
      <c r="B50" s="54"/>
      <c r="C50" s="397"/>
      <c r="D50" s="57"/>
      <c r="E50" s="59"/>
      <c r="F50" s="59"/>
      <c r="G50" s="376"/>
      <c r="H50" s="65"/>
    </row>
    <row r="51" spans="1:8" ht="13.2" x14ac:dyDescent="0.25">
      <c r="A51" s="5"/>
      <c r="B51" s="54"/>
      <c r="C51" s="398" t="s">
        <v>786</v>
      </c>
      <c r="D51" s="57"/>
      <c r="E51" s="59"/>
      <c r="F51" s="59"/>
      <c r="G51" s="376"/>
      <c r="H51" s="65"/>
    </row>
    <row r="52" spans="1:8" ht="26.4" x14ac:dyDescent="0.25">
      <c r="A52" s="5"/>
      <c r="B52" s="54"/>
      <c r="C52" s="397" t="s">
        <v>784</v>
      </c>
      <c r="D52" s="57" t="s">
        <v>141</v>
      </c>
      <c r="E52" s="59">
        <v>500</v>
      </c>
      <c r="F52" s="59"/>
      <c r="G52" s="376"/>
      <c r="H52" s="65"/>
    </row>
    <row r="53" spans="1:8" ht="13.2" x14ac:dyDescent="0.25">
      <c r="A53" s="5"/>
      <c r="B53" s="54"/>
      <c r="C53" s="401"/>
      <c r="D53" s="57"/>
      <c r="E53" s="59"/>
      <c r="F53" s="59"/>
      <c r="G53" s="376"/>
      <c r="H53" s="65"/>
    </row>
    <row r="54" spans="1:8" ht="13.2" x14ac:dyDescent="0.25">
      <c r="A54" s="5"/>
      <c r="B54" s="54"/>
      <c r="C54" t="s">
        <v>785</v>
      </c>
      <c r="D54" s="54" t="s">
        <v>152</v>
      </c>
      <c r="E54" s="59">
        <v>594</v>
      </c>
      <c r="F54" s="59"/>
      <c r="G54" s="376"/>
      <c r="H54" s="65"/>
    </row>
    <row r="55" spans="1:8" ht="13.2" x14ac:dyDescent="0.25">
      <c r="A55" s="5"/>
      <c r="B55" s="54"/>
      <c r="D55" s="399"/>
      <c r="E55" s="400"/>
      <c r="F55" s="400"/>
      <c r="G55" s="376"/>
      <c r="H55" s="65"/>
    </row>
    <row r="56" spans="1:8" ht="18" customHeight="1" x14ac:dyDescent="0.2">
      <c r="A56" s="51"/>
      <c r="B56" s="51"/>
      <c r="C56" s="382" t="s">
        <v>776</v>
      </c>
      <c r="D56" s="383"/>
      <c r="E56" s="383"/>
      <c r="F56" s="384"/>
      <c r="G56" s="28"/>
    </row>
  </sheetData>
  <mergeCells count="1">
    <mergeCell ref="C56:F56"/>
  </mergeCells>
  <pageMargins left="0.70866141732283472" right="0.70866141732283472" top="0.74803149606299213" bottom="0.74803149606299213" header="0.31496062992125984" footer="0.31496062992125984"/>
  <pageSetup paperSize="9" scale="76"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B7C56-F1DE-4AD9-93EA-14F9F7FA3FEC}">
  <sheetPr codeName="Sheet13">
    <pageSetUpPr fitToPage="1"/>
  </sheetPr>
  <dimension ref="A1:H66"/>
  <sheetViews>
    <sheetView showZeros="0" showOutlineSymbols="0" view="pageBreakPreview" zoomScale="85" zoomScaleNormal="100" zoomScaleSheetLayoutView="85" workbookViewId="0">
      <selection activeCell="L67" sqref="L67"/>
    </sheetView>
  </sheetViews>
  <sheetFormatPr defaultRowHeight="11.4" x14ac:dyDescent="0.2"/>
  <cols>
    <col min="1" max="1" width="8.75" customWidth="1"/>
    <col min="2" max="2" width="10.25" customWidth="1"/>
    <col min="3" max="3" width="61" customWidth="1"/>
    <col min="4" max="5" width="8.75" customWidth="1"/>
    <col min="6" max="6" width="10.75" customWidth="1"/>
    <col min="7" max="7" width="16.75" bestFit="1" customWidth="1"/>
    <col min="8" max="8" width="9" customWidth="1"/>
  </cols>
  <sheetData>
    <row r="1" spans="1:8" ht="12" x14ac:dyDescent="0.2">
      <c r="A1" s="1"/>
      <c r="B1" s="1"/>
      <c r="C1" s="1"/>
      <c r="D1" s="1"/>
      <c r="E1" s="1"/>
      <c r="F1" s="1"/>
      <c r="G1" s="365"/>
    </row>
    <row r="2" spans="1:8" ht="24" x14ac:dyDescent="0.2">
      <c r="A2" s="15" t="s">
        <v>34</v>
      </c>
      <c r="B2" s="33" t="s">
        <v>237</v>
      </c>
      <c r="C2" s="15" t="s">
        <v>205</v>
      </c>
      <c r="D2" s="15" t="s">
        <v>66</v>
      </c>
      <c r="E2" s="15" t="s">
        <v>81</v>
      </c>
      <c r="F2" s="15" t="s">
        <v>58</v>
      </c>
      <c r="G2" s="15" t="s">
        <v>236</v>
      </c>
    </row>
    <row r="3" spans="1:8" ht="12" x14ac:dyDescent="0.2">
      <c r="A3" s="47"/>
      <c r="B3" s="47"/>
      <c r="C3" s="47"/>
      <c r="D3" s="47"/>
      <c r="E3" s="47"/>
      <c r="F3" s="47"/>
      <c r="G3" s="4"/>
    </row>
    <row r="4" spans="1:8" ht="26.4" x14ac:dyDescent="0.25">
      <c r="A4" s="80" t="s">
        <v>655</v>
      </c>
      <c r="B4" s="287" t="s">
        <v>654</v>
      </c>
      <c r="C4" s="281" t="s">
        <v>633</v>
      </c>
      <c r="D4" s="282"/>
      <c r="E4" s="283"/>
      <c r="F4" s="283"/>
      <c r="G4" s="284"/>
      <c r="H4" s="66"/>
    </row>
    <row r="5" spans="1:8" ht="13.2" x14ac:dyDescent="0.25">
      <c r="A5" s="79"/>
      <c r="B5" s="285"/>
      <c r="C5" s="286"/>
      <c r="D5" s="59"/>
      <c r="E5" s="280"/>
      <c r="F5" s="280"/>
      <c r="G5" s="284"/>
      <c r="H5" s="66"/>
    </row>
    <row r="6" spans="1:8" ht="14.4" customHeight="1" x14ac:dyDescent="0.25">
      <c r="A6" s="79" t="s">
        <v>656</v>
      </c>
      <c r="B6" s="280" t="s">
        <v>614</v>
      </c>
      <c r="C6" s="288" t="s">
        <v>615</v>
      </c>
      <c r="D6" s="289"/>
      <c r="E6" s="290"/>
      <c r="F6" s="290"/>
      <c r="G6" s="284"/>
      <c r="H6" s="66"/>
    </row>
    <row r="7" spans="1:8" ht="13.2" x14ac:dyDescent="0.25">
      <c r="A7" s="79"/>
      <c r="B7" s="291"/>
      <c r="C7" s="292"/>
      <c r="D7" s="289"/>
      <c r="E7" s="290"/>
      <c r="F7" s="290"/>
      <c r="G7" s="284"/>
      <c r="H7" s="66"/>
    </row>
    <row r="8" spans="1:8" ht="30.6" customHeight="1" x14ac:dyDescent="0.25">
      <c r="A8" s="5" t="s">
        <v>657</v>
      </c>
      <c r="B8" s="293"/>
      <c r="C8" s="81" t="s">
        <v>616</v>
      </c>
      <c r="D8" s="294" t="s">
        <v>173</v>
      </c>
      <c r="E8" s="316">
        <f>2000*0.1</f>
        <v>200</v>
      </c>
      <c r="F8" s="316"/>
      <c r="G8" s="295"/>
      <c r="H8" s="66"/>
    </row>
    <row r="9" spans="1:8" ht="13.2" x14ac:dyDescent="0.25">
      <c r="A9" s="5"/>
      <c r="B9" s="287"/>
      <c r="C9" s="288"/>
      <c r="D9" s="296"/>
      <c r="E9" s="282"/>
      <c r="F9" s="282"/>
      <c r="G9" s="295"/>
      <c r="H9" s="66"/>
    </row>
    <row r="10" spans="1:8" ht="26.4" x14ac:dyDescent="0.25">
      <c r="A10" s="5" t="s">
        <v>658</v>
      </c>
      <c r="B10" s="291" t="s">
        <v>617</v>
      </c>
      <c r="C10" s="297" t="s">
        <v>626</v>
      </c>
      <c r="D10" s="280" t="s">
        <v>173</v>
      </c>
      <c r="E10" s="298">
        <f>2000*0.15</f>
        <v>300</v>
      </c>
      <c r="F10" s="298"/>
      <c r="G10" s="295"/>
      <c r="H10" s="65"/>
    </row>
    <row r="11" spans="1:8" ht="13.2" x14ac:dyDescent="0.25">
      <c r="A11" s="5"/>
      <c r="B11" s="291"/>
      <c r="C11" s="292"/>
      <c r="D11" s="280"/>
      <c r="E11" s="298"/>
      <c r="F11" s="298"/>
      <c r="G11" s="295"/>
      <c r="H11" s="65"/>
    </row>
    <row r="12" spans="1:8" ht="26.4" x14ac:dyDescent="0.25">
      <c r="A12" s="5" t="s">
        <v>659</v>
      </c>
      <c r="B12" s="291" t="s">
        <v>618</v>
      </c>
      <c r="C12" s="297" t="s">
        <v>622</v>
      </c>
      <c r="D12" s="280" t="s">
        <v>173</v>
      </c>
      <c r="E12" s="280">
        <f>300</f>
        <v>300</v>
      </c>
      <c r="F12" s="280"/>
      <c r="G12" s="295"/>
      <c r="H12" s="65"/>
    </row>
    <row r="13" spans="1:8" ht="13.2" x14ac:dyDescent="0.25">
      <c r="A13" s="5"/>
      <c r="B13" s="291"/>
      <c r="C13" s="297"/>
      <c r="D13" s="280"/>
      <c r="E13" s="299"/>
      <c r="F13" s="299"/>
      <c r="G13" s="295"/>
      <c r="H13" s="65"/>
    </row>
    <row r="14" spans="1:8" ht="13.2" customHeight="1" x14ac:dyDescent="0.25">
      <c r="A14" s="5" t="s">
        <v>660</v>
      </c>
      <c r="B14" s="300" t="s">
        <v>619</v>
      </c>
      <c r="C14" s="301" t="s">
        <v>101</v>
      </c>
      <c r="D14" s="300"/>
      <c r="E14" s="101"/>
      <c r="F14" s="302"/>
      <c r="G14" s="102"/>
      <c r="H14" s="65"/>
    </row>
    <row r="15" spans="1:8" ht="13.2" customHeight="1" x14ac:dyDescent="0.25">
      <c r="A15" s="5"/>
      <c r="B15" s="300"/>
      <c r="C15" s="303"/>
      <c r="D15" s="300"/>
      <c r="E15" s="101"/>
      <c r="F15" s="302"/>
      <c r="G15" s="102"/>
      <c r="H15" s="65"/>
    </row>
    <row r="16" spans="1:8" ht="15.6" x14ac:dyDescent="0.25">
      <c r="A16" s="5" t="s">
        <v>661</v>
      </c>
      <c r="B16" s="304"/>
      <c r="C16" s="303" t="s">
        <v>620</v>
      </c>
      <c r="D16" s="312" t="s">
        <v>621</v>
      </c>
      <c r="E16" s="314">
        <f>E12*15</f>
        <v>4500</v>
      </c>
      <c r="F16" s="317"/>
      <c r="G16" s="315"/>
      <c r="H16" s="65"/>
    </row>
    <row r="17" spans="1:8" ht="13.2" x14ac:dyDescent="0.25">
      <c r="A17" s="5"/>
      <c r="B17" s="304"/>
      <c r="C17" s="303"/>
      <c r="D17" s="312"/>
      <c r="E17" s="101"/>
      <c r="F17" s="302"/>
      <c r="G17" s="102"/>
      <c r="H17" s="65"/>
    </row>
    <row r="18" spans="1:8" ht="13.2" x14ac:dyDescent="0.25">
      <c r="A18" s="5"/>
      <c r="B18" s="300"/>
      <c r="C18" s="301"/>
      <c r="D18" s="300"/>
      <c r="E18" s="101"/>
      <c r="F18" s="302"/>
      <c r="G18" s="102"/>
      <c r="H18" s="65"/>
    </row>
    <row r="19" spans="1:8" ht="13.2" x14ac:dyDescent="0.25">
      <c r="A19" s="5"/>
      <c r="B19" s="300"/>
      <c r="C19" s="303"/>
      <c r="D19" s="300"/>
      <c r="E19" s="101"/>
      <c r="F19" s="302"/>
      <c r="G19" s="102"/>
      <c r="H19" s="65"/>
    </row>
    <row r="20" spans="1:8" ht="13.2" x14ac:dyDescent="0.25">
      <c r="A20" s="5"/>
      <c r="B20" s="304"/>
      <c r="C20" s="305"/>
      <c r="D20" s="304"/>
      <c r="E20" s="101"/>
      <c r="F20" s="302"/>
      <c r="G20" s="102"/>
      <c r="H20" s="65"/>
    </row>
    <row r="21" spans="1:8" ht="13.2" x14ac:dyDescent="0.25">
      <c r="A21" s="5"/>
      <c r="B21" s="306"/>
      <c r="C21" s="306"/>
      <c r="D21" s="304"/>
      <c r="E21" s="101"/>
      <c r="F21" s="302"/>
      <c r="G21" s="102"/>
      <c r="H21" s="66"/>
    </row>
    <row r="22" spans="1:8" ht="13.2" x14ac:dyDescent="0.25">
      <c r="A22" s="5"/>
      <c r="B22" s="307"/>
      <c r="C22" s="307"/>
      <c r="D22" s="308"/>
      <c r="E22" s="309"/>
      <c r="F22" s="310"/>
      <c r="G22" s="311"/>
      <c r="H22" s="66"/>
    </row>
    <row r="23" spans="1:8" ht="13.2" x14ac:dyDescent="0.25">
      <c r="A23" s="5"/>
      <c r="B23" s="307"/>
      <c r="C23" s="307"/>
      <c r="D23" s="308"/>
      <c r="E23" s="309"/>
      <c r="F23" s="310"/>
      <c r="G23" s="311"/>
      <c r="H23" s="66"/>
    </row>
    <row r="24" spans="1:8" ht="13.2" x14ac:dyDescent="0.25">
      <c r="A24" s="5"/>
      <c r="B24" s="307"/>
      <c r="C24" s="307"/>
      <c r="D24" s="308"/>
      <c r="E24" s="309"/>
      <c r="F24" s="310"/>
      <c r="G24" s="311"/>
      <c r="H24" s="66"/>
    </row>
    <row r="25" spans="1:8" ht="13.2" x14ac:dyDescent="0.25">
      <c r="A25" s="5"/>
      <c r="B25" s="307"/>
      <c r="C25" s="307"/>
      <c r="D25" s="308"/>
      <c r="E25" s="309"/>
      <c r="F25" s="310"/>
      <c r="G25" s="311"/>
      <c r="H25" s="66"/>
    </row>
    <row r="26" spans="1:8" ht="13.2" x14ac:dyDescent="0.25">
      <c r="A26" s="5"/>
      <c r="B26" s="307"/>
      <c r="C26" s="307"/>
      <c r="D26" s="308"/>
      <c r="E26" s="309"/>
      <c r="F26" s="310"/>
      <c r="G26" s="311"/>
      <c r="H26" s="66"/>
    </row>
    <row r="27" spans="1:8" ht="13.2" x14ac:dyDescent="0.25">
      <c r="A27" s="5"/>
      <c r="B27" s="307"/>
      <c r="C27" s="307"/>
      <c r="D27" s="308"/>
      <c r="E27" s="309"/>
      <c r="F27" s="310"/>
      <c r="G27" s="311"/>
      <c r="H27" s="66"/>
    </row>
    <row r="28" spans="1:8" ht="13.2" x14ac:dyDescent="0.25">
      <c r="A28" s="5"/>
      <c r="B28" s="307"/>
      <c r="C28" s="307"/>
      <c r="D28" s="308"/>
      <c r="E28" s="309"/>
      <c r="F28" s="310"/>
      <c r="G28" s="311"/>
      <c r="H28" s="66"/>
    </row>
    <row r="29" spans="1:8" ht="13.2" x14ac:dyDescent="0.25">
      <c r="A29" s="5"/>
      <c r="B29" s="307"/>
      <c r="C29" s="307"/>
      <c r="D29" s="308"/>
      <c r="E29" s="309"/>
      <c r="F29" s="310"/>
      <c r="G29" s="311"/>
      <c r="H29" s="66"/>
    </row>
    <row r="30" spans="1:8" ht="13.2" x14ac:dyDescent="0.25">
      <c r="A30" s="5"/>
      <c r="B30" s="307"/>
      <c r="C30" s="307"/>
      <c r="D30" s="308"/>
      <c r="E30" s="309"/>
      <c r="F30" s="310"/>
      <c r="G30" s="311"/>
      <c r="H30" s="66"/>
    </row>
    <row r="31" spans="1:8" ht="13.2" x14ac:dyDescent="0.25">
      <c r="A31" s="5"/>
      <c r="B31" s="307"/>
      <c r="C31" s="307"/>
      <c r="D31" s="308"/>
      <c r="E31" s="309"/>
      <c r="F31" s="310"/>
      <c r="G31" s="311"/>
      <c r="H31" s="66"/>
    </row>
    <row r="32" spans="1:8" ht="13.2" x14ac:dyDescent="0.25">
      <c r="A32" s="5"/>
      <c r="B32" s="307"/>
      <c r="C32" s="307"/>
      <c r="D32" s="308"/>
      <c r="E32" s="309"/>
      <c r="F32" s="310"/>
      <c r="G32" s="311"/>
      <c r="H32" s="66"/>
    </row>
    <row r="33" spans="1:8" ht="13.2" x14ac:dyDescent="0.25">
      <c r="A33" s="5"/>
      <c r="B33" s="307"/>
      <c r="C33" s="307"/>
      <c r="D33" s="308"/>
      <c r="E33" s="309"/>
      <c r="F33" s="310"/>
      <c r="G33" s="311"/>
      <c r="H33" s="66"/>
    </row>
    <row r="34" spans="1:8" ht="13.2" x14ac:dyDescent="0.25">
      <c r="A34" s="5"/>
      <c r="B34" s="307"/>
      <c r="C34" s="307"/>
      <c r="D34" s="308"/>
      <c r="E34" s="309"/>
      <c r="F34" s="310"/>
      <c r="G34" s="311"/>
      <c r="H34" s="66"/>
    </row>
    <row r="35" spans="1:8" ht="13.2" x14ac:dyDescent="0.25">
      <c r="A35" s="5"/>
      <c r="B35" s="307"/>
      <c r="C35" s="307"/>
      <c r="D35" s="308"/>
      <c r="E35" s="309"/>
      <c r="F35" s="310"/>
      <c r="G35" s="311"/>
      <c r="H35" s="66"/>
    </row>
    <row r="36" spans="1:8" ht="13.2" x14ac:dyDescent="0.25">
      <c r="A36" s="5"/>
      <c r="B36" s="307"/>
      <c r="C36" s="307"/>
      <c r="D36" s="308"/>
      <c r="E36" s="309"/>
      <c r="F36" s="310"/>
      <c r="G36" s="311"/>
      <c r="H36" s="66"/>
    </row>
    <row r="37" spans="1:8" ht="13.2" x14ac:dyDescent="0.25">
      <c r="A37" s="5"/>
      <c r="B37" s="307"/>
      <c r="C37" s="307"/>
      <c r="D37" s="308"/>
      <c r="E37" s="309"/>
      <c r="F37" s="310"/>
      <c r="G37" s="311"/>
      <c r="H37" s="66"/>
    </row>
    <row r="38" spans="1:8" ht="13.2" x14ac:dyDescent="0.25">
      <c r="A38" s="5"/>
      <c r="B38" s="307"/>
      <c r="C38" s="307"/>
      <c r="D38" s="308"/>
      <c r="E38" s="309"/>
      <c r="F38" s="310"/>
      <c r="G38" s="311"/>
      <c r="H38" s="66"/>
    </row>
    <row r="39" spans="1:8" ht="13.2" x14ac:dyDescent="0.25">
      <c r="A39" s="5"/>
      <c r="B39" s="307"/>
      <c r="C39" s="307"/>
      <c r="D39" s="308"/>
      <c r="E39" s="309"/>
      <c r="F39" s="310"/>
      <c r="G39" s="311"/>
      <c r="H39" s="66"/>
    </row>
    <row r="40" spans="1:8" ht="13.2" x14ac:dyDescent="0.25">
      <c r="A40" s="5"/>
      <c r="B40" s="307"/>
      <c r="C40" s="307"/>
      <c r="D40" s="308"/>
      <c r="E40" s="309"/>
      <c r="F40" s="310"/>
      <c r="G40" s="311"/>
      <c r="H40" s="66"/>
    </row>
    <row r="41" spans="1:8" ht="13.2" x14ac:dyDescent="0.25">
      <c r="A41" s="5"/>
      <c r="B41" s="307"/>
      <c r="C41" s="307"/>
      <c r="D41" s="308"/>
      <c r="E41" s="309"/>
      <c r="F41" s="310"/>
      <c r="G41" s="311"/>
      <c r="H41" s="66"/>
    </row>
    <row r="42" spans="1:8" ht="13.2" x14ac:dyDescent="0.25">
      <c r="A42" s="5"/>
      <c r="B42" s="307"/>
      <c r="C42" s="307"/>
      <c r="D42" s="308"/>
      <c r="E42" s="309"/>
      <c r="F42" s="310"/>
      <c r="G42" s="311"/>
      <c r="H42" s="66"/>
    </row>
    <row r="43" spans="1:8" ht="13.2" x14ac:dyDescent="0.25">
      <c r="A43" s="5"/>
      <c r="B43" s="307"/>
      <c r="C43" s="307"/>
      <c r="D43" s="308"/>
      <c r="E43" s="309"/>
      <c r="F43" s="310"/>
      <c r="G43" s="311"/>
      <c r="H43" s="66"/>
    </row>
    <row r="44" spans="1:8" ht="13.2" x14ac:dyDescent="0.25">
      <c r="A44" s="5"/>
      <c r="B44" s="307"/>
      <c r="C44" s="307"/>
      <c r="D44" s="308"/>
      <c r="E44" s="309"/>
      <c r="F44" s="310"/>
      <c r="G44" s="311"/>
      <c r="H44" s="66"/>
    </row>
    <row r="45" spans="1:8" ht="13.2" x14ac:dyDescent="0.25">
      <c r="A45" s="5"/>
      <c r="B45" s="307"/>
      <c r="C45" s="307"/>
      <c r="D45" s="308"/>
      <c r="E45" s="309"/>
      <c r="F45" s="310"/>
      <c r="G45" s="311"/>
      <c r="H45" s="66"/>
    </row>
    <row r="46" spans="1:8" ht="13.2" x14ac:dyDescent="0.25">
      <c r="A46" s="5"/>
      <c r="B46" s="307"/>
      <c r="C46" s="307"/>
      <c r="D46" s="308"/>
      <c r="E46" s="309"/>
      <c r="F46" s="310"/>
      <c r="G46" s="311"/>
      <c r="H46" s="66"/>
    </row>
    <row r="47" spans="1:8" ht="13.2" x14ac:dyDescent="0.25">
      <c r="A47" s="5"/>
      <c r="B47" s="307"/>
      <c r="C47" s="307"/>
      <c r="D47" s="308"/>
      <c r="E47" s="309"/>
      <c r="F47" s="310"/>
      <c r="G47" s="311"/>
      <c r="H47" s="66"/>
    </row>
    <row r="48" spans="1:8" ht="13.2" x14ac:dyDescent="0.25">
      <c r="A48" s="5"/>
      <c r="B48" s="307"/>
      <c r="C48" s="307"/>
      <c r="D48" s="308"/>
      <c r="E48" s="309"/>
      <c r="F48" s="310"/>
      <c r="G48" s="311"/>
      <c r="H48" s="66"/>
    </row>
    <row r="49" spans="1:8" ht="13.2" x14ac:dyDescent="0.25">
      <c r="A49" s="5"/>
      <c r="B49" s="307"/>
      <c r="C49" s="307"/>
      <c r="D49" s="308"/>
      <c r="E49" s="309"/>
      <c r="F49" s="310"/>
      <c r="G49" s="311"/>
      <c r="H49" s="66"/>
    </row>
    <row r="50" spans="1:8" ht="13.2" x14ac:dyDescent="0.25">
      <c r="A50" s="5"/>
      <c r="B50" s="307"/>
      <c r="C50" s="307"/>
      <c r="D50" s="308"/>
      <c r="E50" s="309"/>
      <c r="F50" s="310"/>
      <c r="G50" s="311"/>
      <c r="H50" s="66"/>
    </row>
    <row r="51" spans="1:8" ht="13.2" x14ac:dyDescent="0.25">
      <c r="A51" s="5"/>
      <c r="B51" s="307"/>
      <c r="C51" s="307"/>
      <c r="D51" s="308"/>
      <c r="E51" s="309"/>
      <c r="F51" s="310"/>
      <c r="G51" s="311"/>
      <c r="H51" s="66"/>
    </row>
    <row r="52" spans="1:8" ht="13.2" x14ac:dyDescent="0.25">
      <c r="A52" s="5"/>
      <c r="B52" s="307"/>
      <c r="C52" s="307"/>
      <c r="D52" s="308"/>
      <c r="E52" s="309"/>
      <c r="F52" s="310"/>
      <c r="G52" s="311"/>
      <c r="H52" s="66"/>
    </row>
    <row r="53" spans="1:8" ht="13.2" x14ac:dyDescent="0.25">
      <c r="A53" s="5"/>
      <c r="B53" s="307"/>
      <c r="C53" s="307"/>
      <c r="D53" s="308"/>
      <c r="E53" s="309"/>
      <c r="F53" s="310"/>
      <c r="G53" s="311"/>
      <c r="H53" s="66"/>
    </row>
    <row r="54" spans="1:8" ht="13.2" x14ac:dyDescent="0.25">
      <c r="A54" s="5"/>
      <c r="B54" s="307"/>
      <c r="C54" s="307"/>
      <c r="D54" s="308"/>
      <c r="E54" s="309"/>
      <c r="F54" s="310"/>
      <c r="G54" s="311"/>
      <c r="H54" s="66"/>
    </row>
    <row r="55" spans="1:8" ht="13.2" x14ac:dyDescent="0.25">
      <c r="A55" s="5"/>
      <c r="B55" s="300"/>
      <c r="C55" s="303"/>
      <c r="D55" s="300"/>
      <c r="E55" s="101"/>
      <c r="F55" s="302"/>
      <c r="G55" s="102"/>
      <c r="H55" s="66"/>
    </row>
    <row r="56" spans="1:8" ht="13.2" x14ac:dyDescent="0.25">
      <c r="A56" s="5"/>
      <c r="B56" s="300"/>
      <c r="C56" s="303"/>
      <c r="D56" s="300"/>
      <c r="E56" s="101"/>
      <c r="F56" s="302"/>
      <c r="G56" s="102"/>
      <c r="H56" s="65"/>
    </row>
    <row r="57" spans="1:8" ht="13.2" x14ac:dyDescent="0.25">
      <c r="A57" s="5"/>
      <c r="B57" s="304"/>
      <c r="C57" s="303"/>
      <c r="D57" s="312"/>
      <c r="E57" s="101"/>
      <c r="F57" s="302"/>
      <c r="G57" s="102"/>
      <c r="H57" s="65"/>
    </row>
    <row r="58" spans="1:8" ht="16.2" customHeight="1" x14ac:dyDescent="0.25">
      <c r="A58" s="5"/>
      <c r="B58" s="54"/>
      <c r="C58" s="60"/>
      <c r="D58" s="54"/>
      <c r="E58" s="59"/>
      <c r="F58" s="56"/>
      <c r="G58" s="353"/>
      <c r="H58" s="65"/>
    </row>
    <row r="59" spans="1:8" ht="13.2" x14ac:dyDescent="0.25">
      <c r="A59" s="5"/>
      <c r="B59" s="54"/>
      <c r="C59" s="60"/>
      <c r="D59" s="54"/>
      <c r="E59" s="59"/>
      <c r="F59" s="56"/>
      <c r="G59" s="353"/>
      <c r="H59" s="65"/>
    </row>
    <row r="60" spans="1:8" ht="13.2" customHeight="1" x14ac:dyDescent="0.25">
      <c r="A60" s="5"/>
      <c r="B60" s="57"/>
      <c r="C60" s="58"/>
      <c r="D60" s="54"/>
      <c r="E60" s="59"/>
      <c r="F60" s="56"/>
      <c r="G60" s="353"/>
      <c r="H60" s="65"/>
    </row>
    <row r="61" spans="1:8" ht="13.2" x14ac:dyDescent="0.25">
      <c r="A61" s="5"/>
      <c r="B61" s="61"/>
      <c r="C61" s="58"/>
      <c r="D61" s="54"/>
      <c r="E61" s="59"/>
      <c r="F61" s="56"/>
      <c r="G61" s="353"/>
      <c r="H61" s="65"/>
    </row>
    <row r="62" spans="1:8" ht="13.2" x14ac:dyDescent="0.25">
      <c r="A62" s="5"/>
      <c r="B62" s="61"/>
      <c r="C62" s="60"/>
      <c r="D62" s="54"/>
      <c r="E62" s="59"/>
      <c r="F62" s="56"/>
      <c r="G62" s="353"/>
      <c r="H62" s="65"/>
    </row>
    <row r="63" spans="1:8" ht="13.2" x14ac:dyDescent="0.25">
      <c r="A63" s="5"/>
      <c r="B63" s="61"/>
      <c r="C63" s="58"/>
      <c r="D63" s="57"/>
      <c r="E63" s="59"/>
      <c r="F63" s="56"/>
      <c r="G63" s="353"/>
      <c r="H63" s="65"/>
    </row>
    <row r="64" spans="1:8" ht="13.2" x14ac:dyDescent="0.25">
      <c r="A64" s="5"/>
      <c r="B64" s="62"/>
      <c r="C64" s="60"/>
      <c r="D64" s="54"/>
      <c r="E64" s="59"/>
      <c r="F64" s="56"/>
      <c r="G64" s="353"/>
      <c r="H64" s="65"/>
    </row>
    <row r="65" spans="1:8" ht="13.2" x14ac:dyDescent="0.25">
      <c r="A65" s="5"/>
      <c r="B65" s="64"/>
      <c r="C65" s="60"/>
      <c r="D65" s="54"/>
      <c r="E65" s="59"/>
      <c r="F65" s="56"/>
      <c r="G65" s="353"/>
      <c r="H65" s="65"/>
    </row>
    <row r="66" spans="1:8" ht="18" customHeight="1" x14ac:dyDescent="0.2">
      <c r="A66" s="51"/>
      <c r="B66" s="51"/>
      <c r="C66" s="382" t="s">
        <v>776</v>
      </c>
      <c r="D66" s="383"/>
      <c r="E66" s="383"/>
      <c r="F66" s="384"/>
      <c r="G66" s="28"/>
    </row>
  </sheetData>
  <mergeCells count="1">
    <mergeCell ref="C66:F66"/>
  </mergeCells>
  <pageMargins left="0.70866141732283472" right="0.70866141732283472" top="0.74803149606299213" bottom="0.74803149606299213" header="0.31496062992125984" footer="0.31496062992125984"/>
  <pageSetup paperSize="9" scale="78"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669E1-C60A-4306-BD84-F50E7A4CE940}">
  <sheetPr codeName="Sheet4">
    <pageSetUpPr fitToPage="1"/>
  </sheetPr>
  <dimension ref="A1:G69"/>
  <sheetViews>
    <sheetView view="pageBreakPreview" zoomScaleNormal="100" zoomScaleSheetLayoutView="100" workbookViewId="0">
      <selection activeCell="K73" sqref="K73"/>
    </sheetView>
  </sheetViews>
  <sheetFormatPr defaultRowHeight="11.4" x14ac:dyDescent="0.2"/>
  <cols>
    <col min="1" max="1" width="8.75" customWidth="1"/>
    <col min="2" max="2" width="10.25" customWidth="1"/>
    <col min="3" max="3" width="52" customWidth="1"/>
    <col min="4" max="4" width="10.125" customWidth="1"/>
    <col min="5" max="5" width="10.25" bestFit="1" customWidth="1"/>
    <col min="6" max="6" width="10.75" customWidth="1"/>
    <col min="7" max="7" width="16.75" bestFit="1" customWidth="1"/>
  </cols>
  <sheetData>
    <row r="1" spans="1:7" ht="12" x14ac:dyDescent="0.2">
      <c r="A1" s="1"/>
      <c r="B1" s="1"/>
      <c r="C1" s="1"/>
      <c r="D1" s="1"/>
      <c r="E1" s="1"/>
      <c r="F1" s="1"/>
      <c r="G1" s="1"/>
    </row>
    <row r="2" spans="1:7" ht="24" x14ac:dyDescent="0.2">
      <c r="A2" s="15" t="s">
        <v>34</v>
      </c>
      <c r="B2" s="33" t="s">
        <v>237</v>
      </c>
      <c r="C2" s="15" t="s">
        <v>205</v>
      </c>
      <c r="D2" s="15" t="s">
        <v>66</v>
      </c>
      <c r="E2" s="15" t="s">
        <v>81</v>
      </c>
      <c r="F2" s="15" t="s">
        <v>58</v>
      </c>
      <c r="G2" s="15" t="s">
        <v>236</v>
      </c>
    </row>
    <row r="3" spans="1:7" ht="12" x14ac:dyDescent="0.2">
      <c r="A3" s="47"/>
      <c r="B3" s="47"/>
      <c r="C3" s="47"/>
      <c r="D3" s="47"/>
      <c r="E3" s="47"/>
      <c r="F3" s="47"/>
      <c r="G3" s="4"/>
    </row>
    <row r="4" spans="1:7" ht="12" x14ac:dyDescent="0.2">
      <c r="A4" s="80" t="s">
        <v>646</v>
      </c>
      <c r="B4" s="80"/>
      <c r="C4" s="92" t="s">
        <v>645</v>
      </c>
      <c r="D4" s="8"/>
      <c r="E4" s="9"/>
      <c r="F4" s="10"/>
      <c r="G4" s="10"/>
    </row>
    <row r="5" spans="1:7" ht="12" x14ac:dyDescent="0.2">
      <c r="A5" s="79"/>
      <c r="B5" s="341"/>
      <c r="C5" s="7"/>
      <c r="D5" s="8"/>
      <c r="E5" s="9"/>
      <c r="F5" s="10"/>
      <c r="G5" s="10"/>
    </row>
    <row r="6" spans="1:7" ht="12" x14ac:dyDescent="0.2">
      <c r="A6" s="80" t="s">
        <v>647</v>
      </c>
      <c r="B6" s="79"/>
      <c r="C6" s="7" t="s">
        <v>24</v>
      </c>
      <c r="D6" s="12"/>
      <c r="E6" s="13"/>
      <c r="F6" s="10"/>
      <c r="G6" s="10"/>
    </row>
    <row r="7" spans="1:7" ht="14.4" customHeight="1" x14ac:dyDescent="0.2">
      <c r="A7" s="79" t="s">
        <v>648</v>
      </c>
      <c r="B7" s="79"/>
      <c r="C7" s="11" t="s">
        <v>254</v>
      </c>
      <c r="D7" s="12" t="s">
        <v>632</v>
      </c>
      <c r="E7" s="13">
        <v>1</v>
      </c>
      <c r="F7" s="10">
        <v>90000</v>
      </c>
      <c r="G7" s="10"/>
    </row>
    <row r="8" spans="1:7" ht="12" x14ac:dyDescent="0.2">
      <c r="A8" s="5"/>
      <c r="B8" s="5"/>
      <c r="C8" s="11"/>
      <c r="D8" s="12"/>
      <c r="E8" s="13"/>
      <c r="F8" s="10"/>
      <c r="G8" s="30"/>
    </row>
    <row r="9" spans="1:7" ht="12" x14ac:dyDescent="0.2">
      <c r="A9" s="6" t="s">
        <v>649</v>
      </c>
      <c r="B9" s="5"/>
      <c r="C9" s="7" t="s">
        <v>23</v>
      </c>
      <c r="D9" s="12"/>
      <c r="E9" s="13"/>
      <c r="F9" s="10"/>
      <c r="G9" s="10"/>
    </row>
    <row r="10" spans="1:7" x14ac:dyDescent="0.2">
      <c r="A10" s="5" t="s">
        <v>650</v>
      </c>
      <c r="B10" s="5"/>
      <c r="C10" s="11" t="s">
        <v>36</v>
      </c>
      <c r="D10" s="12"/>
      <c r="E10" s="13"/>
      <c r="F10" s="10"/>
      <c r="G10" s="10"/>
    </row>
    <row r="11" spans="1:7" x14ac:dyDescent="0.2">
      <c r="A11" s="5"/>
      <c r="B11" s="5"/>
      <c r="C11" s="11"/>
      <c r="D11" s="12"/>
      <c r="E11" s="13"/>
      <c r="F11" s="10"/>
      <c r="G11" s="10"/>
    </row>
    <row r="12" spans="1:7" x14ac:dyDescent="0.2">
      <c r="A12" s="5" t="s">
        <v>651</v>
      </c>
      <c r="B12" s="5"/>
      <c r="C12" s="11" t="s">
        <v>255</v>
      </c>
      <c r="D12" s="12" t="s">
        <v>178</v>
      </c>
      <c r="E12" s="13">
        <v>1</v>
      </c>
      <c r="F12" s="10"/>
      <c r="G12" s="10"/>
    </row>
    <row r="13" spans="1:7" x14ac:dyDescent="0.2">
      <c r="A13" s="5"/>
      <c r="B13" s="5"/>
      <c r="C13" s="11"/>
      <c r="D13" s="12"/>
      <c r="E13" s="13"/>
      <c r="F13" s="10"/>
      <c r="G13" s="10"/>
    </row>
    <row r="14" spans="1:7" ht="12" x14ac:dyDescent="0.2">
      <c r="A14" s="6" t="s">
        <v>652</v>
      </c>
      <c r="B14" s="5"/>
      <c r="C14" s="7" t="s">
        <v>16</v>
      </c>
      <c r="D14" s="12"/>
      <c r="E14" s="13"/>
      <c r="F14" s="10"/>
      <c r="G14" s="10"/>
    </row>
    <row r="15" spans="1:7" ht="12" x14ac:dyDescent="0.2">
      <c r="A15" s="5"/>
      <c r="B15" s="5"/>
      <c r="C15" s="7"/>
      <c r="D15" s="12"/>
      <c r="E15" s="13"/>
      <c r="F15" s="10"/>
      <c r="G15" s="10"/>
    </row>
    <row r="16" spans="1:7" x14ac:dyDescent="0.2">
      <c r="A16" s="5" t="s">
        <v>653</v>
      </c>
      <c r="B16" s="5"/>
      <c r="C16" s="11" t="s">
        <v>256</v>
      </c>
      <c r="D16" s="12" t="s">
        <v>178</v>
      </c>
      <c r="E16" s="13">
        <v>2</v>
      </c>
      <c r="F16" s="10"/>
      <c r="G16" s="10"/>
    </row>
    <row r="17" spans="1:7" x14ac:dyDescent="0.2">
      <c r="A17" s="5"/>
      <c r="B17" s="5"/>
      <c r="C17" s="11"/>
      <c r="D17" s="12"/>
      <c r="E17" s="13"/>
      <c r="F17" s="10"/>
      <c r="G17" s="10"/>
    </row>
    <row r="18" spans="1:7" x14ac:dyDescent="0.2">
      <c r="A18" s="5"/>
      <c r="B18" s="5"/>
      <c r="C18" s="11"/>
      <c r="D18" s="12"/>
      <c r="E18" s="13"/>
      <c r="F18" s="10"/>
      <c r="G18" s="10"/>
    </row>
    <row r="19" spans="1:7" x14ac:dyDescent="0.2">
      <c r="A19" s="5"/>
      <c r="B19" s="5"/>
      <c r="C19" s="11"/>
      <c r="D19" s="12"/>
      <c r="E19" s="13"/>
      <c r="F19" s="10"/>
      <c r="G19" s="10"/>
    </row>
    <row r="20" spans="1:7" x14ac:dyDescent="0.2">
      <c r="A20" s="5"/>
      <c r="B20" s="5"/>
      <c r="C20" s="11"/>
      <c r="D20" s="12"/>
      <c r="E20" s="13"/>
      <c r="F20" s="10"/>
      <c r="G20" s="10"/>
    </row>
    <row r="21" spans="1:7" x14ac:dyDescent="0.2">
      <c r="A21" s="5"/>
      <c r="B21" s="5"/>
      <c r="C21" s="11"/>
      <c r="D21" s="12"/>
      <c r="E21" s="13"/>
      <c r="F21" s="10"/>
      <c r="G21" s="10"/>
    </row>
    <row r="22" spans="1:7" x14ac:dyDescent="0.2">
      <c r="A22" s="5"/>
      <c r="B22" s="5"/>
      <c r="C22" s="11"/>
      <c r="D22" s="12"/>
      <c r="E22" s="13"/>
      <c r="F22" s="10"/>
      <c r="G22" s="10"/>
    </row>
    <row r="23" spans="1:7" x14ac:dyDescent="0.2">
      <c r="A23" s="5"/>
      <c r="B23" s="5"/>
      <c r="C23" s="11"/>
      <c r="D23" s="12"/>
      <c r="E23" s="13"/>
      <c r="F23" s="10"/>
      <c r="G23" s="10"/>
    </row>
    <row r="24" spans="1:7" x14ac:dyDescent="0.2">
      <c r="A24" s="5"/>
      <c r="B24" s="5"/>
      <c r="C24" s="11"/>
      <c r="D24" s="12"/>
      <c r="E24" s="13"/>
      <c r="F24" s="10"/>
      <c r="G24" s="10"/>
    </row>
    <row r="25" spans="1:7" x14ac:dyDescent="0.2">
      <c r="A25" s="5"/>
      <c r="B25" s="5"/>
      <c r="C25" s="11"/>
      <c r="D25" s="12"/>
      <c r="E25" s="13"/>
      <c r="F25" s="10"/>
      <c r="G25" s="10"/>
    </row>
    <row r="26" spans="1:7" x14ac:dyDescent="0.2">
      <c r="A26" s="5"/>
      <c r="B26" s="5"/>
      <c r="C26" s="11"/>
      <c r="D26" s="12"/>
      <c r="E26" s="13"/>
      <c r="F26" s="10"/>
      <c r="G26" s="10"/>
    </row>
    <row r="27" spans="1:7" x14ac:dyDescent="0.2">
      <c r="A27" s="5"/>
      <c r="B27" s="5"/>
      <c r="C27" s="11"/>
      <c r="D27" s="12"/>
      <c r="E27" s="13"/>
      <c r="F27" s="10"/>
      <c r="G27" s="10"/>
    </row>
    <row r="28" spans="1:7" x14ac:dyDescent="0.2">
      <c r="A28" s="5"/>
      <c r="B28" s="5"/>
      <c r="C28" s="11"/>
      <c r="D28" s="12"/>
      <c r="E28" s="13"/>
      <c r="F28" s="10"/>
      <c r="G28" s="10"/>
    </row>
    <row r="29" spans="1:7" x14ac:dyDescent="0.2">
      <c r="A29" s="5"/>
      <c r="B29" s="5"/>
      <c r="C29" s="11"/>
      <c r="D29" s="12"/>
      <c r="E29" s="13"/>
      <c r="F29" s="10"/>
      <c r="G29" s="10"/>
    </row>
    <row r="30" spans="1:7" x14ac:dyDescent="0.2">
      <c r="A30" s="5"/>
      <c r="B30" s="5"/>
      <c r="C30" s="11"/>
      <c r="D30" s="12"/>
      <c r="E30" s="13"/>
      <c r="F30" s="10"/>
      <c r="G30" s="10"/>
    </row>
    <row r="31" spans="1:7" x14ac:dyDescent="0.2">
      <c r="A31" s="5"/>
      <c r="B31" s="5"/>
      <c r="C31" s="11"/>
      <c r="D31" s="12"/>
      <c r="E31" s="13"/>
      <c r="F31" s="10"/>
      <c r="G31" s="10"/>
    </row>
    <row r="32" spans="1:7" x14ac:dyDescent="0.2">
      <c r="A32" s="5"/>
      <c r="B32" s="5"/>
      <c r="C32" s="11"/>
      <c r="D32" s="12"/>
      <c r="E32" s="13"/>
      <c r="F32" s="10"/>
      <c r="G32" s="10"/>
    </row>
    <row r="33" spans="1:7" x14ac:dyDescent="0.2">
      <c r="A33" s="5"/>
      <c r="B33" s="5"/>
      <c r="C33" s="11"/>
      <c r="D33" s="12"/>
      <c r="E33" s="13"/>
      <c r="F33" s="10"/>
      <c r="G33" s="10"/>
    </row>
    <row r="34" spans="1:7" x14ac:dyDescent="0.2">
      <c r="A34" s="5"/>
      <c r="B34" s="5"/>
      <c r="C34" s="11"/>
      <c r="D34" s="12"/>
      <c r="E34" s="13"/>
      <c r="F34" s="10"/>
      <c r="G34" s="10"/>
    </row>
    <row r="35" spans="1:7" x14ac:dyDescent="0.2">
      <c r="A35" s="5"/>
      <c r="B35" s="5"/>
      <c r="C35" s="11"/>
      <c r="D35" s="12"/>
      <c r="E35" s="13"/>
      <c r="F35" s="10"/>
      <c r="G35" s="10"/>
    </row>
    <row r="36" spans="1:7" x14ac:dyDescent="0.2">
      <c r="A36" s="5"/>
      <c r="B36" s="5"/>
      <c r="C36" s="11"/>
      <c r="D36" s="12"/>
      <c r="E36" s="13"/>
      <c r="F36" s="10"/>
      <c r="G36" s="10"/>
    </row>
    <row r="37" spans="1:7" x14ac:dyDescent="0.2">
      <c r="A37" s="5"/>
      <c r="B37" s="5"/>
      <c r="C37" s="11"/>
      <c r="D37" s="12"/>
      <c r="E37" s="13"/>
      <c r="F37" s="10"/>
      <c r="G37" s="10"/>
    </row>
    <row r="38" spans="1:7" x14ac:dyDescent="0.2">
      <c r="A38" s="5"/>
      <c r="B38" s="5"/>
      <c r="C38" s="11"/>
      <c r="D38" s="12"/>
      <c r="E38" s="13"/>
      <c r="F38" s="10"/>
      <c r="G38" s="10"/>
    </row>
    <row r="39" spans="1:7" x14ac:dyDescent="0.2">
      <c r="A39" s="5"/>
      <c r="B39" s="5"/>
      <c r="C39" s="11"/>
      <c r="D39" s="12"/>
      <c r="E39" s="13"/>
      <c r="F39" s="10"/>
      <c r="G39" s="10"/>
    </row>
    <row r="40" spans="1:7" x14ac:dyDescent="0.2">
      <c r="A40" s="5"/>
      <c r="B40" s="5"/>
      <c r="C40" s="11"/>
      <c r="D40" s="12"/>
      <c r="E40" s="13"/>
      <c r="F40" s="10"/>
      <c r="G40" s="10"/>
    </row>
    <row r="41" spans="1:7" x14ac:dyDescent="0.2">
      <c r="A41" s="5"/>
      <c r="B41" s="5"/>
      <c r="C41" s="11"/>
      <c r="D41" s="12"/>
      <c r="E41" s="13"/>
      <c r="F41" s="10"/>
      <c r="G41" s="10"/>
    </row>
    <row r="42" spans="1:7" x14ac:dyDescent="0.2">
      <c r="A42" s="5"/>
      <c r="B42" s="5"/>
      <c r="C42" s="11"/>
      <c r="D42" s="12"/>
      <c r="E42" s="13"/>
      <c r="F42" s="10"/>
      <c r="G42" s="10"/>
    </row>
    <row r="43" spans="1:7" x14ac:dyDescent="0.2">
      <c r="A43" s="5"/>
      <c r="B43" s="5"/>
      <c r="C43" s="11"/>
      <c r="D43" s="12"/>
      <c r="E43" s="13"/>
      <c r="F43" s="10"/>
      <c r="G43" s="10"/>
    </row>
    <row r="44" spans="1:7" x14ac:dyDescent="0.2">
      <c r="A44" s="5"/>
      <c r="B44" s="5"/>
      <c r="C44" s="11"/>
      <c r="D44" s="12"/>
      <c r="E44" s="13"/>
      <c r="F44" s="10"/>
      <c r="G44" s="10"/>
    </row>
    <row r="45" spans="1:7" x14ac:dyDescent="0.2">
      <c r="A45" s="5"/>
      <c r="B45" s="5"/>
      <c r="C45" s="11"/>
      <c r="D45" s="12"/>
      <c r="E45" s="13"/>
      <c r="F45" s="10"/>
      <c r="G45" s="10"/>
    </row>
    <row r="46" spans="1:7" x14ac:dyDescent="0.2">
      <c r="A46" s="5"/>
      <c r="B46" s="5"/>
      <c r="C46" s="11"/>
      <c r="D46" s="12"/>
      <c r="E46" s="13"/>
      <c r="F46" s="10"/>
      <c r="G46" s="10"/>
    </row>
    <row r="47" spans="1:7" x14ac:dyDescent="0.2">
      <c r="A47" s="5"/>
      <c r="B47" s="5"/>
      <c r="C47" s="11"/>
      <c r="D47" s="12"/>
      <c r="E47" s="13"/>
      <c r="F47" s="10"/>
      <c r="G47" s="10"/>
    </row>
    <row r="48" spans="1:7" x14ac:dyDescent="0.2">
      <c r="A48" s="5"/>
      <c r="B48" s="5"/>
      <c r="C48" s="11"/>
      <c r="D48" s="12"/>
      <c r="E48" s="13"/>
      <c r="F48" s="10"/>
      <c r="G48" s="10"/>
    </row>
    <row r="49" spans="1:7" x14ac:dyDescent="0.2">
      <c r="A49" s="5"/>
      <c r="B49" s="5"/>
      <c r="C49" s="11"/>
      <c r="D49" s="12"/>
      <c r="E49" s="13"/>
      <c r="F49" s="10"/>
      <c r="G49" s="10"/>
    </row>
    <row r="50" spans="1:7" x14ac:dyDescent="0.2">
      <c r="A50" s="5"/>
      <c r="B50" s="5"/>
      <c r="C50" s="11"/>
      <c r="D50" s="12"/>
      <c r="E50" s="13"/>
      <c r="F50" s="10"/>
      <c r="G50" s="10"/>
    </row>
    <row r="51" spans="1:7" x14ac:dyDescent="0.2">
      <c r="A51" s="5"/>
      <c r="B51" s="5"/>
      <c r="C51" s="11"/>
      <c r="D51" s="12"/>
      <c r="E51" s="13"/>
      <c r="F51" s="10"/>
      <c r="G51" s="10"/>
    </row>
    <row r="52" spans="1:7" x14ac:dyDescent="0.2">
      <c r="A52" s="5"/>
      <c r="B52" s="5"/>
      <c r="C52" s="11"/>
      <c r="D52" s="12"/>
      <c r="E52" s="13"/>
      <c r="F52" s="10"/>
      <c r="G52" s="10"/>
    </row>
    <row r="53" spans="1:7" x14ac:dyDescent="0.2">
      <c r="A53" s="5"/>
      <c r="B53" s="5"/>
      <c r="C53" s="11"/>
      <c r="D53" s="12"/>
      <c r="E53" s="13"/>
      <c r="F53" s="10"/>
      <c r="G53" s="10"/>
    </row>
    <row r="54" spans="1:7" x14ac:dyDescent="0.2">
      <c r="A54" s="5"/>
      <c r="B54" s="5"/>
      <c r="C54" s="11"/>
      <c r="D54" s="12"/>
      <c r="E54" s="13"/>
      <c r="F54" s="10"/>
      <c r="G54" s="10"/>
    </row>
    <row r="55" spans="1:7" x14ac:dyDescent="0.2">
      <c r="A55" s="5"/>
      <c r="B55" s="5"/>
      <c r="C55" s="11"/>
      <c r="D55" s="12"/>
      <c r="E55" s="13"/>
      <c r="F55" s="10"/>
      <c r="G55" s="10"/>
    </row>
    <row r="56" spans="1:7" x14ac:dyDescent="0.2">
      <c r="A56" s="5"/>
      <c r="B56" s="5"/>
      <c r="C56" s="11"/>
      <c r="D56" s="12"/>
      <c r="E56" s="13"/>
      <c r="F56" s="10"/>
      <c r="G56" s="10"/>
    </row>
    <row r="57" spans="1:7" x14ac:dyDescent="0.2">
      <c r="A57" s="5"/>
      <c r="B57" s="5"/>
      <c r="C57" s="11"/>
      <c r="D57" s="12"/>
      <c r="E57" s="13"/>
      <c r="F57" s="10"/>
      <c r="G57" s="10"/>
    </row>
    <row r="58" spans="1:7" x14ac:dyDescent="0.2">
      <c r="A58" s="5"/>
      <c r="B58" s="5"/>
      <c r="C58" s="11"/>
      <c r="D58" s="12"/>
      <c r="E58" s="13"/>
      <c r="F58" s="10"/>
      <c r="G58" s="10"/>
    </row>
    <row r="59" spans="1:7" x14ac:dyDescent="0.2">
      <c r="A59" s="5"/>
      <c r="B59" s="5"/>
      <c r="C59" s="11"/>
      <c r="D59" s="12"/>
      <c r="E59" s="13"/>
      <c r="F59" s="10"/>
      <c r="G59" s="10"/>
    </row>
    <row r="60" spans="1:7" x14ac:dyDescent="0.2">
      <c r="A60" s="5"/>
      <c r="B60" s="5"/>
      <c r="C60" s="11"/>
      <c r="D60" s="12"/>
      <c r="E60" s="13"/>
      <c r="F60" s="10"/>
      <c r="G60" s="10"/>
    </row>
    <row r="61" spans="1:7" x14ac:dyDescent="0.2">
      <c r="A61" s="5"/>
      <c r="B61" s="5"/>
      <c r="C61" s="11"/>
      <c r="D61" s="12"/>
      <c r="E61" s="13"/>
      <c r="F61" s="10"/>
      <c r="G61" s="10"/>
    </row>
    <row r="62" spans="1:7" x14ac:dyDescent="0.2">
      <c r="A62" s="5"/>
      <c r="B62" s="5"/>
      <c r="C62" s="11"/>
      <c r="D62" s="12"/>
      <c r="E62" s="13"/>
      <c r="F62" s="10"/>
      <c r="G62" s="10"/>
    </row>
    <row r="63" spans="1:7" x14ac:dyDescent="0.2">
      <c r="A63" s="5"/>
      <c r="B63" s="5"/>
      <c r="C63" s="11"/>
      <c r="D63" s="12"/>
      <c r="E63" s="13"/>
      <c r="F63" s="10"/>
      <c r="G63" s="10"/>
    </row>
    <row r="64" spans="1:7" x14ac:dyDescent="0.2">
      <c r="A64" s="5"/>
      <c r="B64" s="5"/>
      <c r="C64" s="11"/>
      <c r="D64" s="12"/>
      <c r="E64" s="13"/>
      <c r="F64" s="10"/>
      <c r="G64" s="10"/>
    </row>
    <row r="65" spans="1:7" x14ac:dyDescent="0.2">
      <c r="A65" s="5"/>
      <c r="B65" s="5"/>
      <c r="C65" s="11"/>
      <c r="D65" s="12"/>
      <c r="E65" s="13"/>
      <c r="F65" s="10"/>
      <c r="G65" s="10"/>
    </row>
    <row r="66" spans="1:7" x14ac:dyDescent="0.2">
      <c r="A66" s="5"/>
      <c r="B66" s="5"/>
      <c r="C66" s="11"/>
      <c r="D66" s="12"/>
      <c r="E66" s="13"/>
      <c r="F66" s="10"/>
      <c r="G66" s="10"/>
    </row>
    <row r="67" spans="1:7" x14ac:dyDescent="0.2">
      <c r="A67" s="5"/>
      <c r="B67" s="5"/>
      <c r="C67" s="11"/>
      <c r="D67" s="12"/>
      <c r="E67" s="13"/>
      <c r="F67" s="10"/>
      <c r="G67" s="10"/>
    </row>
    <row r="68" spans="1:7" x14ac:dyDescent="0.2">
      <c r="A68" s="17"/>
      <c r="B68" s="17"/>
      <c r="C68" s="48"/>
      <c r="D68" s="18"/>
      <c r="E68" s="19"/>
      <c r="F68" s="20"/>
      <c r="G68" s="20"/>
    </row>
    <row r="69" spans="1:7" ht="18" customHeight="1" x14ac:dyDescent="0.2">
      <c r="A69" s="51"/>
      <c r="B69" s="51"/>
      <c r="C69" s="382" t="s">
        <v>776</v>
      </c>
      <c r="D69" s="383"/>
      <c r="E69" s="383"/>
      <c r="F69" s="384"/>
      <c r="G69" s="28"/>
    </row>
  </sheetData>
  <mergeCells count="1">
    <mergeCell ref="C69:F69"/>
  </mergeCells>
  <pageMargins left="0.70866141732283472" right="0.70866141732283472" top="0.74803149606299213" bottom="0.74803149606299213" header="0.31496062992125984" footer="0.31496062992125984"/>
  <pageSetup paperSize="9" scale="82"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0F81C-E6C0-49D8-BE58-AFD7706850C6}">
  <sheetPr>
    <pageSetUpPr fitToPage="1"/>
  </sheetPr>
  <dimension ref="A1:L68"/>
  <sheetViews>
    <sheetView showZeros="0" showOutlineSymbols="0" view="pageBreakPreview" zoomScaleNormal="100" zoomScaleSheetLayoutView="100" workbookViewId="0">
      <selection activeCell="M63" sqref="M63"/>
    </sheetView>
  </sheetViews>
  <sheetFormatPr defaultRowHeight="11.4" x14ac:dyDescent="0.2"/>
  <cols>
    <col min="1" max="1" width="8.75" customWidth="1"/>
    <col min="2" max="2" width="10.25" customWidth="1"/>
    <col min="3" max="3" width="55.25" customWidth="1"/>
    <col min="4" max="4" width="7.625" customWidth="1"/>
    <col min="5" max="5" width="8.875" customWidth="1"/>
    <col min="6" max="6" width="10.75" style="87" customWidth="1"/>
    <col min="7" max="7" width="15" bestFit="1" customWidth="1"/>
    <col min="8" max="8" width="10.375" bestFit="1" customWidth="1"/>
  </cols>
  <sheetData>
    <row r="1" spans="1:12" ht="12" x14ac:dyDescent="0.2">
      <c r="A1" s="1"/>
      <c r="B1" s="1"/>
      <c r="C1" s="1"/>
      <c r="D1" s="1"/>
      <c r="E1" s="1"/>
      <c r="F1" s="83"/>
      <c r="G1" s="1"/>
    </row>
    <row r="2" spans="1:12" ht="24" x14ac:dyDescent="0.2">
      <c r="A2" s="15" t="s">
        <v>34</v>
      </c>
      <c r="B2" s="33" t="s">
        <v>237</v>
      </c>
      <c r="C2" s="15" t="s">
        <v>205</v>
      </c>
      <c r="D2" s="15" t="s">
        <v>66</v>
      </c>
      <c r="E2" s="15" t="s">
        <v>81</v>
      </c>
      <c r="F2" s="84" t="s">
        <v>58</v>
      </c>
      <c r="G2" s="15" t="s">
        <v>236</v>
      </c>
    </row>
    <row r="3" spans="1:12" ht="12" x14ac:dyDescent="0.2">
      <c r="A3" s="47"/>
      <c r="B3" s="47"/>
      <c r="C3" s="47"/>
      <c r="D3" s="47"/>
      <c r="E3" s="47"/>
      <c r="F3" s="85"/>
      <c r="G3" s="4"/>
    </row>
    <row r="4" spans="1:12" ht="26.4" x14ac:dyDescent="0.25">
      <c r="A4" s="355" t="s">
        <v>636</v>
      </c>
      <c r="B4" s="52" t="s">
        <v>311</v>
      </c>
      <c r="C4" s="354" t="s">
        <v>643</v>
      </c>
      <c r="D4" s="54"/>
      <c r="E4" s="55"/>
      <c r="F4" s="55"/>
      <c r="G4" s="363"/>
      <c r="H4" s="66"/>
    </row>
    <row r="5" spans="1:12" ht="13.2" x14ac:dyDescent="0.25">
      <c r="A5" s="49"/>
      <c r="B5" s="52"/>
      <c r="C5" s="53"/>
      <c r="D5" s="54"/>
      <c r="E5" s="55"/>
      <c r="F5" s="55"/>
      <c r="G5" s="363"/>
      <c r="H5" s="66"/>
    </row>
    <row r="6" spans="1:12" ht="15.6" x14ac:dyDescent="0.25">
      <c r="A6" s="5" t="s">
        <v>635</v>
      </c>
      <c r="B6" s="57"/>
      <c r="C6" s="81" t="s">
        <v>312</v>
      </c>
      <c r="D6" s="54" t="s">
        <v>282</v>
      </c>
      <c r="E6" s="59">
        <v>290</v>
      </c>
      <c r="F6" s="55"/>
      <c r="G6" s="353"/>
      <c r="H6" s="66"/>
    </row>
    <row r="7" spans="1:12" ht="13.2" x14ac:dyDescent="0.25">
      <c r="A7" s="5"/>
      <c r="B7" s="57"/>
      <c r="C7" s="58"/>
      <c r="D7" s="54"/>
      <c r="E7" s="59"/>
      <c r="F7" s="55"/>
      <c r="G7" s="353"/>
      <c r="H7" s="66"/>
    </row>
    <row r="8" spans="1:12" ht="15.6" x14ac:dyDescent="0.25">
      <c r="A8" s="5" t="s">
        <v>637</v>
      </c>
      <c r="B8" s="57"/>
      <c r="C8" s="60" t="s">
        <v>313</v>
      </c>
      <c r="D8" s="54" t="s">
        <v>282</v>
      </c>
      <c r="E8" s="59">
        <v>29</v>
      </c>
      <c r="F8" s="55"/>
      <c r="G8" s="353"/>
      <c r="H8" s="66"/>
      <c r="L8">
        <f>E16*1*0.5</f>
        <v>290</v>
      </c>
    </row>
    <row r="9" spans="1:12" ht="13.2" x14ac:dyDescent="0.25">
      <c r="A9" s="5"/>
      <c r="B9" s="57"/>
      <c r="C9" s="60"/>
      <c r="D9" s="54"/>
      <c r="E9" s="59"/>
      <c r="F9" s="55"/>
      <c r="G9" s="353"/>
      <c r="H9" s="65"/>
    </row>
    <row r="10" spans="1:12" ht="15.6" x14ac:dyDescent="0.25">
      <c r="A10" s="5" t="s">
        <v>638</v>
      </c>
      <c r="B10" s="57"/>
      <c r="C10" s="60" t="s">
        <v>314</v>
      </c>
      <c r="D10" s="54" t="s">
        <v>282</v>
      </c>
      <c r="E10" s="59">
        <v>55</v>
      </c>
      <c r="F10" s="55"/>
      <c r="G10" s="353"/>
      <c r="H10" s="65"/>
    </row>
    <row r="11" spans="1:12" ht="13.2" x14ac:dyDescent="0.25">
      <c r="A11" s="5"/>
      <c r="B11" s="57"/>
      <c r="C11" s="60"/>
      <c r="D11" s="54"/>
      <c r="E11" s="59"/>
      <c r="F11" s="55"/>
      <c r="G11" s="353"/>
      <c r="H11" s="65"/>
    </row>
    <row r="12" spans="1:12" ht="13.8" x14ac:dyDescent="0.3">
      <c r="A12" s="5" t="s">
        <v>639</v>
      </c>
      <c r="B12" s="57"/>
      <c r="C12" s="60" t="s">
        <v>360</v>
      </c>
      <c r="D12" s="54" t="s">
        <v>316</v>
      </c>
      <c r="E12" s="59">
        <v>363</v>
      </c>
      <c r="F12" s="55"/>
      <c r="G12" s="353"/>
      <c r="H12" s="65"/>
      <c r="K12">
        <f>E16*1.2*0.05</f>
        <v>34.800000000000004</v>
      </c>
    </row>
    <row r="13" spans="1:12" ht="13.2" x14ac:dyDescent="0.25">
      <c r="A13" s="5"/>
      <c r="B13" s="57"/>
      <c r="C13" s="60"/>
      <c r="D13" s="54"/>
      <c r="E13" s="59"/>
      <c r="F13" s="55"/>
      <c r="G13" s="353"/>
      <c r="H13" s="65"/>
    </row>
    <row r="14" spans="1:12" ht="15.6" x14ac:dyDescent="0.25">
      <c r="A14" s="5" t="s">
        <v>640</v>
      </c>
      <c r="B14" s="57"/>
      <c r="C14" s="60" t="s">
        <v>315</v>
      </c>
      <c r="D14" s="54" t="s">
        <v>282</v>
      </c>
      <c r="E14" s="59">
        <v>55</v>
      </c>
      <c r="F14" s="55"/>
      <c r="G14" s="353"/>
      <c r="H14" s="65"/>
    </row>
    <row r="15" spans="1:12" ht="13.2" x14ac:dyDescent="0.25">
      <c r="A15" s="5"/>
      <c r="B15" s="57"/>
      <c r="C15" s="60"/>
      <c r="D15" s="54"/>
      <c r="E15" s="59"/>
      <c r="F15" s="55"/>
      <c r="G15" s="353"/>
      <c r="H15" s="65"/>
    </row>
    <row r="16" spans="1:12" ht="26.4" x14ac:dyDescent="0.25">
      <c r="A16" s="5" t="s">
        <v>641</v>
      </c>
      <c r="B16" s="57"/>
      <c r="C16" s="60" t="s">
        <v>359</v>
      </c>
      <c r="D16" s="77" t="s">
        <v>141</v>
      </c>
      <c r="E16" s="78">
        <v>580</v>
      </c>
      <c r="F16" s="86"/>
      <c r="G16" s="364"/>
      <c r="H16" s="65"/>
    </row>
    <row r="17" spans="1:8" ht="13.2" x14ac:dyDescent="0.25">
      <c r="A17" s="5"/>
      <c r="B17" s="57"/>
      <c r="C17" s="60"/>
      <c r="D17" s="54"/>
      <c r="E17" s="59"/>
      <c r="F17" s="55"/>
      <c r="G17" s="353"/>
      <c r="H17" s="65"/>
    </row>
    <row r="18" spans="1:8" ht="13.2" x14ac:dyDescent="0.25">
      <c r="A18" s="6" t="s">
        <v>642</v>
      </c>
      <c r="B18" s="54"/>
      <c r="C18" s="58" t="s">
        <v>206</v>
      </c>
      <c r="D18" s="57"/>
      <c r="E18" s="59"/>
      <c r="F18" s="55"/>
      <c r="G18" s="353"/>
      <c r="H18" s="65"/>
    </row>
    <row r="19" spans="1:8" ht="13.2" x14ac:dyDescent="0.25">
      <c r="A19" s="5"/>
      <c r="B19" s="54"/>
      <c r="C19" s="60"/>
      <c r="D19" s="57"/>
      <c r="E19" s="59"/>
      <c r="F19" s="55"/>
      <c r="G19" s="353"/>
      <c r="H19" s="66"/>
    </row>
    <row r="20" spans="1:8" ht="13.2" x14ac:dyDescent="0.25">
      <c r="A20" s="5" t="s">
        <v>644</v>
      </c>
      <c r="B20" s="54"/>
      <c r="C20" t="s">
        <v>623</v>
      </c>
      <c r="D20" s="82" t="s">
        <v>141</v>
      </c>
      <c r="E20" s="78">
        <v>80</v>
      </c>
      <c r="F20" s="86"/>
      <c r="G20" s="364"/>
      <c r="H20" s="66"/>
    </row>
    <row r="21" spans="1:8" ht="13.2" x14ac:dyDescent="0.25">
      <c r="A21" s="5"/>
      <c r="B21" s="54"/>
      <c r="C21" s="58"/>
      <c r="D21" s="57"/>
      <c r="E21" s="59"/>
      <c r="F21" s="55"/>
      <c r="G21" s="353"/>
      <c r="H21" s="66"/>
    </row>
    <row r="22" spans="1:8" ht="51.6" customHeight="1" x14ac:dyDescent="0.25">
      <c r="A22" s="5"/>
      <c r="B22" s="54"/>
      <c r="C22" s="60"/>
      <c r="D22" s="77"/>
      <c r="E22" s="78"/>
      <c r="F22" s="86"/>
      <c r="G22" s="364"/>
      <c r="H22" s="65"/>
    </row>
    <row r="23" spans="1:8" ht="13.2" x14ac:dyDescent="0.25">
      <c r="A23" s="5"/>
      <c r="B23" s="54"/>
      <c r="C23" s="60"/>
      <c r="D23" s="54"/>
      <c r="E23" s="59"/>
      <c r="F23" s="55"/>
      <c r="G23" s="353"/>
      <c r="H23" s="65"/>
    </row>
    <row r="24" spans="1:8" ht="16.2" customHeight="1" x14ac:dyDescent="0.25">
      <c r="A24" s="5"/>
      <c r="B24" s="54"/>
      <c r="C24" s="60"/>
      <c r="D24" s="54"/>
      <c r="E24" s="59"/>
      <c r="F24" s="55"/>
      <c r="G24" s="353"/>
      <c r="H24" s="65"/>
    </row>
    <row r="25" spans="1:8" ht="13.2" x14ac:dyDescent="0.25">
      <c r="A25" s="5"/>
      <c r="B25" s="54"/>
      <c r="C25" s="60"/>
      <c r="D25" s="54"/>
      <c r="E25" s="59"/>
      <c r="F25" s="55"/>
      <c r="G25" s="353"/>
      <c r="H25" s="65"/>
    </row>
    <row r="26" spans="1:8" ht="13.2" x14ac:dyDescent="0.25">
      <c r="A26" s="5"/>
      <c r="B26" s="54"/>
      <c r="C26" s="60"/>
      <c r="D26" s="54"/>
      <c r="E26" s="59"/>
      <c r="F26" s="55"/>
      <c r="G26" s="353"/>
      <c r="H26" s="65"/>
    </row>
    <row r="27" spans="1:8" ht="13.2" x14ac:dyDescent="0.25">
      <c r="A27" s="5"/>
      <c r="B27" s="54"/>
      <c r="C27" s="60"/>
      <c r="D27" s="54"/>
      <c r="E27" s="59"/>
      <c r="F27" s="55"/>
      <c r="G27" s="353"/>
      <c r="H27" s="65"/>
    </row>
    <row r="28" spans="1:8" ht="13.2" x14ac:dyDescent="0.25">
      <c r="A28" s="5"/>
      <c r="B28" s="54"/>
      <c r="C28" s="60"/>
      <c r="D28" s="54"/>
      <c r="E28" s="59"/>
      <c r="F28" s="55"/>
      <c r="G28" s="353"/>
      <c r="H28" s="65"/>
    </row>
    <row r="29" spans="1:8" ht="13.2" x14ac:dyDescent="0.25">
      <c r="A29" s="5"/>
      <c r="B29" s="54"/>
      <c r="C29" s="60"/>
      <c r="D29" s="54"/>
      <c r="E29" s="59"/>
      <c r="F29" s="55"/>
      <c r="G29" s="353"/>
      <c r="H29" s="65"/>
    </row>
    <row r="30" spans="1:8" ht="13.2" x14ac:dyDescent="0.25">
      <c r="A30" s="5"/>
      <c r="B30" s="54"/>
      <c r="C30" s="60"/>
      <c r="D30" s="54"/>
      <c r="E30" s="59"/>
      <c r="F30" s="55"/>
      <c r="G30" s="353"/>
      <c r="H30" s="65"/>
    </row>
    <row r="31" spans="1:8" ht="13.2" x14ac:dyDescent="0.25">
      <c r="A31" s="5"/>
      <c r="B31" s="54"/>
      <c r="C31" s="60"/>
      <c r="D31" s="54"/>
      <c r="E31" s="59"/>
      <c r="F31" s="55"/>
      <c r="G31" s="353"/>
      <c r="H31" s="65"/>
    </row>
    <row r="32" spans="1:8" ht="13.2" x14ac:dyDescent="0.25">
      <c r="A32" s="5"/>
      <c r="B32" s="54"/>
      <c r="C32" s="60"/>
      <c r="D32" s="54"/>
      <c r="E32" s="59"/>
      <c r="F32" s="55"/>
      <c r="G32" s="353"/>
      <c r="H32" s="65"/>
    </row>
    <row r="33" spans="1:8" ht="13.2" x14ac:dyDescent="0.25">
      <c r="A33" s="5"/>
      <c r="B33" s="54"/>
      <c r="C33" s="60"/>
      <c r="D33" s="54"/>
      <c r="E33" s="59"/>
      <c r="F33" s="55"/>
      <c r="G33" s="353"/>
      <c r="H33" s="65"/>
    </row>
    <row r="34" spans="1:8" ht="13.2" x14ac:dyDescent="0.25">
      <c r="A34" s="5"/>
      <c r="B34" s="54"/>
      <c r="C34" s="60"/>
      <c r="D34" s="54"/>
      <c r="E34" s="59"/>
      <c r="F34" s="55"/>
      <c r="G34" s="353"/>
      <c r="H34" s="65"/>
    </row>
    <row r="35" spans="1:8" ht="13.2" x14ac:dyDescent="0.25">
      <c r="A35" s="5"/>
      <c r="B35" s="54"/>
      <c r="C35" s="60"/>
      <c r="D35" s="54"/>
      <c r="E35" s="59"/>
      <c r="F35" s="55"/>
      <c r="G35" s="353"/>
      <c r="H35" s="65"/>
    </row>
    <row r="36" spans="1:8" ht="13.2" x14ac:dyDescent="0.25">
      <c r="A36" s="5"/>
      <c r="B36" s="54"/>
      <c r="C36" s="60"/>
      <c r="D36" s="54"/>
      <c r="E36" s="59"/>
      <c r="F36" s="55"/>
      <c r="G36" s="353"/>
      <c r="H36" s="65"/>
    </row>
    <row r="37" spans="1:8" ht="13.2" x14ac:dyDescent="0.25">
      <c r="A37" s="5"/>
      <c r="B37" s="54"/>
      <c r="C37" s="60"/>
      <c r="D37" s="54"/>
      <c r="E37" s="59"/>
      <c r="F37" s="55"/>
      <c r="G37" s="353"/>
      <c r="H37" s="65"/>
    </row>
    <row r="38" spans="1:8" ht="13.2" x14ac:dyDescent="0.25">
      <c r="A38" s="5"/>
      <c r="B38" s="54"/>
      <c r="C38" s="60"/>
      <c r="D38" s="54"/>
      <c r="E38" s="59"/>
      <c r="F38" s="55"/>
      <c r="G38" s="353"/>
      <c r="H38" s="65"/>
    </row>
    <row r="39" spans="1:8" ht="13.2" x14ac:dyDescent="0.25">
      <c r="A39" s="5"/>
      <c r="B39" s="54"/>
      <c r="C39" s="60"/>
      <c r="D39" s="54"/>
      <c r="E39" s="59"/>
      <c r="F39" s="55"/>
      <c r="G39" s="353"/>
      <c r="H39" s="65"/>
    </row>
    <row r="40" spans="1:8" ht="13.2" x14ac:dyDescent="0.25">
      <c r="A40" s="5"/>
      <c r="B40" s="54"/>
      <c r="C40" s="60"/>
      <c r="D40" s="54"/>
      <c r="E40" s="59"/>
      <c r="F40" s="55"/>
      <c r="G40" s="353"/>
      <c r="H40" s="65"/>
    </row>
    <row r="41" spans="1:8" ht="13.2" x14ac:dyDescent="0.25">
      <c r="A41" s="5"/>
      <c r="B41" s="54"/>
      <c r="C41" s="60"/>
      <c r="D41" s="54"/>
      <c r="E41" s="59"/>
      <c r="F41" s="55"/>
      <c r="G41" s="353"/>
      <c r="H41" s="65"/>
    </row>
    <row r="42" spans="1:8" ht="13.2" x14ac:dyDescent="0.25">
      <c r="A42" s="5"/>
      <c r="B42" s="54"/>
      <c r="C42" s="60"/>
      <c r="D42" s="54"/>
      <c r="E42" s="59"/>
      <c r="F42" s="55"/>
      <c r="G42" s="353"/>
      <c r="H42" s="65"/>
    </row>
    <row r="43" spans="1:8" ht="13.2" x14ac:dyDescent="0.25">
      <c r="A43" s="5"/>
      <c r="B43" s="54"/>
      <c r="C43" s="60"/>
      <c r="D43" s="54"/>
      <c r="E43" s="59"/>
      <c r="F43" s="55"/>
      <c r="G43" s="353"/>
      <c r="H43" s="65"/>
    </row>
    <row r="44" spans="1:8" ht="13.2" x14ac:dyDescent="0.25">
      <c r="A44" s="5"/>
      <c r="B44" s="54"/>
      <c r="C44" s="60"/>
      <c r="D44" s="54"/>
      <c r="E44" s="59"/>
      <c r="F44" s="55"/>
      <c r="G44" s="353"/>
      <c r="H44" s="65"/>
    </row>
    <row r="45" spans="1:8" ht="13.2" x14ac:dyDescent="0.25">
      <c r="A45" s="5"/>
      <c r="B45" s="54"/>
      <c r="C45" s="60"/>
      <c r="D45" s="54"/>
      <c r="E45" s="59"/>
      <c r="F45" s="55"/>
      <c r="G45" s="353"/>
      <c r="H45" s="65"/>
    </row>
    <row r="46" spans="1:8" ht="13.2" x14ac:dyDescent="0.25">
      <c r="A46" s="5"/>
      <c r="B46" s="54"/>
      <c r="C46" s="60"/>
      <c r="D46" s="54"/>
      <c r="E46" s="59"/>
      <c r="F46" s="55"/>
      <c r="G46" s="353"/>
      <c r="H46" s="65"/>
    </row>
    <row r="47" spans="1:8" ht="13.2" x14ac:dyDescent="0.25">
      <c r="A47" s="5"/>
      <c r="B47" s="54"/>
      <c r="C47" s="60"/>
      <c r="D47" s="54"/>
      <c r="E47" s="59"/>
      <c r="F47" s="55"/>
      <c r="G47" s="353"/>
      <c r="H47" s="65"/>
    </row>
    <row r="48" spans="1:8" ht="13.2" x14ac:dyDescent="0.25">
      <c r="A48" s="5"/>
      <c r="B48" s="54"/>
      <c r="C48" s="60"/>
      <c r="D48" s="54"/>
      <c r="E48" s="59"/>
      <c r="F48" s="55"/>
      <c r="G48" s="353"/>
      <c r="H48" s="65"/>
    </row>
    <row r="49" spans="1:8" ht="13.2" x14ac:dyDescent="0.25">
      <c r="A49" s="5"/>
      <c r="B49" s="54"/>
      <c r="C49" s="60"/>
      <c r="D49" s="54"/>
      <c r="E49" s="59"/>
      <c r="F49" s="55"/>
      <c r="G49" s="353"/>
      <c r="H49" s="65"/>
    </row>
    <row r="50" spans="1:8" ht="13.2" x14ac:dyDescent="0.25">
      <c r="A50" s="5"/>
      <c r="B50" s="54"/>
      <c r="C50" s="60"/>
      <c r="D50" s="54"/>
      <c r="E50" s="59"/>
      <c r="F50" s="55"/>
      <c r="G50" s="353"/>
      <c r="H50" s="65"/>
    </row>
    <row r="51" spans="1:8" ht="13.2" x14ac:dyDescent="0.25">
      <c r="A51" s="5"/>
      <c r="B51" s="57"/>
      <c r="C51" s="58"/>
      <c r="D51" s="54"/>
      <c r="E51" s="59"/>
      <c r="F51" s="55"/>
      <c r="G51" s="353"/>
      <c r="H51" s="65"/>
    </row>
    <row r="52" spans="1:8" ht="13.2" x14ac:dyDescent="0.25">
      <c r="A52" s="5"/>
      <c r="B52" s="61"/>
      <c r="C52" s="58"/>
      <c r="D52" s="54"/>
      <c r="E52" s="59"/>
      <c r="F52" s="55"/>
      <c r="G52" s="353"/>
      <c r="H52" s="65"/>
    </row>
    <row r="53" spans="1:8" ht="13.2" x14ac:dyDescent="0.25">
      <c r="A53" s="5"/>
      <c r="B53" s="61"/>
      <c r="C53" s="60"/>
      <c r="D53" s="54"/>
      <c r="E53" s="59"/>
      <c r="F53" s="55"/>
      <c r="G53" s="353"/>
      <c r="H53" s="65"/>
    </row>
    <row r="54" spans="1:8" ht="13.2" x14ac:dyDescent="0.25">
      <c r="A54" s="5"/>
      <c r="B54" s="61"/>
      <c r="C54" s="58"/>
      <c r="D54" s="57"/>
      <c r="E54" s="59"/>
      <c r="F54" s="55"/>
      <c r="G54" s="353"/>
      <c r="H54" s="65"/>
    </row>
    <row r="55" spans="1:8" ht="13.2" x14ac:dyDescent="0.25">
      <c r="A55" s="5"/>
      <c r="B55" s="62"/>
      <c r="C55" s="60"/>
      <c r="D55" s="54"/>
      <c r="E55" s="59"/>
      <c r="F55" s="55"/>
      <c r="G55" s="353"/>
      <c r="H55" s="65"/>
    </row>
    <row r="56" spans="1:8" ht="13.2" x14ac:dyDescent="0.25">
      <c r="A56" s="5"/>
      <c r="B56" s="54"/>
      <c r="C56" s="60"/>
      <c r="D56" s="57"/>
      <c r="E56" s="59"/>
      <c r="F56" s="55"/>
      <c r="G56" s="353"/>
      <c r="H56" s="65"/>
    </row>
    <row r="57" spans="1:8" ht="13.2" x14ac:dyDescent="0.25">
      <c r="A57" s="5"/>
      <c r="B57" s="54"/>
      <c r="C57" s="60"/>
      <c r="D57" s="57"/>
      <c r="E57" s="59"/>
      <c r="F57" s="55"/>
      <c r="G57" s="353"/>
      <c r="H57" s="65"/>
    </row>
    <row r="58" spans="1:8" ht="13.2" x14ac:dyDescent="0.25">
      <c r="A58" s="17"/>
      <c r="B58" s="54"/>
      <c r="C58" s="60"/>
      <c r="D58" s="57"/>
      <c r="E58" s="59"/>
      <c r="F58" s="55"/>
      <c r="G58" s="353"/>
      <c r="H58" s="65"/>
    </row>
    <row r="59" spans="1:8" ht="18" customHeight="1" x14ac:dyDescent="0.25">
      <c r="A59" s="51"/>
      <c r="B59" s="51"/>
      <c r="C59" s="402" t="s">
        <v>776</v>
      </c>
      <c r="D59" s="403"/>
      <c r="E59" s="403"/>
      <c r="F59" s="404"/>
      <c r="G59" s="28"/>
    </row>
    <row r="64" spans="1:8" ht="13.2" x14ac:dyDescent="0.2">
      <c r="B64" s="342"/>
      <c r="C64" s="342"/>
      <c r="D64" s="343"/>
      <c r="E64" s="344"/>
      <c r="F64" s="345"/>
      <c r="G64" s="346"/>
      <c r="H64" s="347"/>
    </row>
    <row r="65" spans="2:8" ht="13.2" x14ac:dyDescent="0.2">
      <c r="B65" s="342"/>
      <c r="C65" s="342"/>
      <c r="D65" s="343"/>
      <c r="E65" s="344"/>
      <c r="F65" s="345"/>
      <c r="G65" s="346"/>
      <c r="H65" s="347"/>
    </row>
    <row r="66" spans="2:8" ht="13.2" x14ac:dyDescent="0.2">
      <c r="B66" s="342"/>
      <c r="C66" s="342"/>
      <c r="D66" s="343"/>
      <c r="E66" s="348"/>
      <c r="F66" s="345"/>
      <c r="G66" s="346"/>
      <c r="H66" s="347"/>
    </row>
    <row r="67" spans="2:8" ht="13.2" x14ac:dyDescent="0.2">
      <c r="B67" s="342"/>
      <c r="C67" s="349"/>
      <c r="D67" s="343"/>
      <c r="E67" s="344"/>
      <c r="F67" s="345"/>
      <c r="G67" s="346"/>
      <c r="H67" s="347"/>
    </row>
    <row r="68" spans="2:8" ht="13.2" x14ac:dyDescent="0.2">
      <c r="B68" s="342"/>
      <c r="C68" s="349"/>
      <c r="D68" s="343"/>
      <c r="E68" s="344"/>
      <c r="F68" s="345"/>
      <c r="G68" s="346"/>
      <c r="H68" s="347"/>
    </row>
  </sheetData>
  <mergeCells count="1">
    <mergeCell ref="C59:F59"/>
  </mergeCells>
  <pageMargins left="0.70866141732283472" right="0.70866141732283472" top="0.74803149606299213" bottom="0.74803149606299213" header="0.31496062992125984" footer="0.31496062992125984"/>
  <pageSetup paperSize="9" scale="83"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43D62-98E1-4BB5-8E79-6690911764F8}">
  <sheetPr codeName="Sheet11">
    <pageSetUpPr fitToPage="1"/>
  </sheetPr>
  <dimension ref="A1:K31"/>
  <sheetViews>
    <sheetView view="pageBreakPreview" zoomScale="115" zoomScaleNormal="100" zoomScaleSheetLayoutView="115" workbookViewId="0">
      <selection activeCell="C21" sqref="C21"/>
    </sheetView>
  </sheetViews>
  <sheetFormatPr defaultRowHeight="11.4" x14ac:dyDescent="0.2"/>
  <cols>
    <col min="1" max="1" width="14.5" customWidth="1"/>
    <col min="2" max="2" width="65.625" customWidth="1"/>
    <col min="3" max="3" width="24.875" style="29" customWidth="1"/>
    <col min="6" max="6" width="15.375" bestFit="1" customWidth="1"/>
    <col min="7" max="7" width="14.375" bestFit="1" customWidth="1"/>
    <col min="10" max="10" width="17" bestFit="1" customWidth="1"/>
  </cols>
  <sheetData>
    <row r="1" spans="1:7" ht="19.2" customHeight="1" thickBot="1" x14ac:dyDescent="0.25">
      <c r="A1" s="325" t="s">
        <v>628</v>
      </c>
      <c r="B1" s="326" t="s">
        <v>627</v>
      </c>
      <c r="C1" s="327" t="s">
        <v>629</v>
      </c>
    </row>
    <row r="2" spans="1:7" ht="12" x14ac:dyDescent="0.25">
      <c r="A2" s="321"/>
      <c r="B2" s="70"/>
      <c r="C2" s="322"/>
    </row>
    <row r="3" spans="1:7" ht="18" customHeight="1" x14ac:dyDescent="0.25">
      <c r="A3" s="321">
        <v>1</v>
      </c>
      <c r="B3" s="35" t="s">
        <v>14</v>
      </c>
      <c r="C3" s="323"/>
      <c r="F3" s="29"/>
      <c r="G3" s="29"/>
    </row>
    <row r="4" spans="1:7" ht="18" customHeight="1" x14ac:dyDescent="0.25">
      <c r="A4" s="321"/>
      <c r="B4" s="35"/>
      <c r="C4" s="323"/>
    </row>
    <row r="5" spans="1:7" ht="18" customHeight="1" x14ac:dyDescent="0.25">
      <c r="A5" s="321">
        <v>2</v>
      </c>
      <c r="B5" s="35" t="s">
        <v>305</v>
      </c>
      <c r="C5" s="323"/>
    </row>
    <row r="6" spans="1:7" ht="18" customHeight="1" x14ac:dyDescent="0.25">
      <c r="A6" s="321"/>
      <c r="B6" s="35"/>
      <c r="C6" s="323"/>
    </row>
    <row r="7" spans="1:7" ht="18" customHeight="1" x14ac:dyDescent="0.25">
      <c r="A7" s="321">
        <v>3</v>
      </c>
      <c r="B7" s="35" t="s">
        <v>225</v>
      </c>
      <c r="C7" s="323"/>
    </row>
    <row r="8" spans="1:7" ht="18" customHeight="1" x14ac:dyDescent="0.25">
      <c r="A8" s="321"/>
      <c r="B8" s="35"/>
      <c r="C8" s="323"/>
    </row>
    <row r="9" spans="1:7" ht="18" customHeight="1" x14ac:dyDescent="0.25">
      <c r="A9" s="321">
        <v>4</v>
      </c>
      <c r="B9" s="237" t="s">
        <v>304</v>
      </c>
      <c r="C9" s="352"/>
    </row>
    <row r="10" spans="1:7" ht="18" customHeight="1" x14ac:dyDescent="0.25">
      <c r="A10" s="321"/>
      <c r="B10" s="35"/>
      <c r="C10" s="323"/>
    </row>
    <row r="11" spans="1:7" ht="18" customHeight="1" x14ac:dyDescent="0.25">
      <c r="A11" s="321">
        <v>5</v>
      </c>
      <c r="B11" s="35" t="s">
        <v>309</v>
      </c>
      <c r="C11" s="323"/>
    </row>
    <row r="12" spans="1:7" ht="18" customHeight="1" x14ac:dyDescent="0.25">
      <c r="A12" s="321"/>
      <c r="B12" s="35"/>
      <c r="C12" s="323"/>
    </row>
    <row r="13" spans="1:7" ht="18" customHeight="1" x14ac:dyDescent="0.25">
      <c r="A13" s="321">
        <v>6</v>
      </c>
      <c r="B13" s="274" t="s">
        <v>306</v>
      </c>
      <c r="C13" s="352"/>
    </row>
    <row r="14" spans="1:7" ht="18" customHeight="1" x14ac:dyDescent="0.25">
      <c r="A14" s="321"/>
      <c r="C14" s="323"/>
    </row>
    <row r="15" spans="1:7" ht="18" customHeight="1" x14ac:dyDescent="0.25">
      <c r="A15" s="321">
        <v>7</v>
      </c>
      <c r="B15" s="35" t="s">
        <v>302</v>
      </c>
      <c r="C15" s="323"/>
    </row>
    <row r="16" spans="1:7" ht="18" customHeight="1" x14ac:dyDescent="0.25">
      <c r="A16" s="321"/>
      <c r="B16" s="35"/>
      <c r="C16" s="323"/>
    </row>
    <row r="17" spans="1:11" ht="18" customHeight="1" x14ac:dyDescent="0.25">
      <c r="A17" s="321">
        <v>8</v>
      </c>
      <c r="B17" s="237" t="s">
        <v>307</v>
      </c>
      <c r="C17" s="352"/>
    </row>
    <row r="18" spans="1:11" ht="18" customHeight="1" x14ac:dyDescent="0.25">
      <c r="A18" s="321"/>
      <c r="B18" s="35"/>
      <c r="C18" s="323"/>
    </row>
    <row r="19" spans="1:11" ht="18" customHeight="1" x14ac:dyDescent="0.25">
      <c r="A19" s="321">
        <v>9</v>
      </c>
      <c r="B19" s="35" t="s">
        <v>151</v>
      </c>
      <c r="C19" s="323"/>
      <c r="J19" s="29"/>
    </row>
    <row r="20" spans="1:11" ht="18" customHeight="1" x14ac:dyDescent="0.25">
      <c r="A20" s="321"/>
      <c r="B20" s="35"/>
      <c r="C20" s="323"/>
      <c r="J20" s="89"/>
    </row>
    <row r="21" spans="1:11" ht="18" customHeight="1" x14ac:dyDescent="0.25">
      <c r="A21" s="321">
        <v>10</v>
      </c>
      <c r="B21" s="237" t="s">
        <v>308</v>
      </c>
      <c r="C21" s="323"/>
      <c r="J21" s="29"/>
    </row>
    <row r="22" spans="1:11" ht="18" customHeight="1" x14ac:dyDescent="0.25">
      <c r="A22" s="332"/>
      <c r="B22" s="74"/>
      <c r="C22" s="324"/>
      <c r="D22" s="29"/>
      <c r="K22" s="29"/>
    </row>
    <row r="23" spans="1:11" ht="18" customHeight="1" x14ac:dyDescent="0.25">
      <c r="A23" s="333">
        <v>11</v>
      </c>
      <c r="B23" s="328" t="s">
        <v>153</v>
      </c>
      <c r="C23" s="329"/>
      <c r="J23" s="29"/>
    </row>
    <row r="24" spans="1:11" ht="18" customHeight="1" x14ac:dyDescent="0.25">
      <c r="A24" s="321"/>
      <c r="B24" s="35"/>
      <c r="C24" s="323"/>
      <c r="J24" s="90"/>
    </row>
    <row r="25" spans="1:11" ht="18" customHeight="1" x14ac:dyDescent="0.25">
      <c r="A25" s="321">
        <v>12</v>
      </c>
      <c r="B25" s="35" t="s">
        <v>303</v>
      </c>
      <c r="C25" s="323"/>
    </row>
    <row r="26" spans="1:11" ht="18" customHeight="1" x14ac:dyDescent="0.25">
      <c r="A26" s="321"/>
      <c r="B26" s="35"/>
      <c r="C26" s="323"/>
    </row>
    <row r="27" spans="1:11" ht="18" customHeight="1" x14ac:dyDescent="0.25">
      <c r="A27" s="333">
        <v>13</v>
      </c>
      <c r="B27" s="328" t="s">
        <v>55</v>
      </c>
      <c r="C27" s="329"/>
      <c r="G27" s="313"/>
    </row>
    <row r="28" spans="1:11" ht="18" customHeight="1" x14ac:dyDescent="0.25">
      <c r="A28" s="321"/>
      <c r="B28" s="35"/>
      <c r="C28" s="323"/>
    </row>
    <row r="29" spans="1:11" ht="18" customHeight="1" x14ac:dyDescent="0.25">
      <c r="A29" s="321">
        <v>14</v>
      </c>
      <c r="B29" s="35" t="s">
        <v>0</v>
      </c>
      <c r="C29" s="323"/>
    </row>
    <row r="30" spans="1:11" ht="18" customHeight="1" x14ac:dyDescent="0.25">
      <c r="A30" s="321"/>
      <c r="B30" s="35"/>
      <c r="C30" s="323"/>
    </row>
    <row r="31" spans="1:11" ht="18" customHeight="1" thickBot="1" x14ac:dyDescent="0.3">
      <c r="A31" s="334">
        <v>15</v>
      </c>
      <c r="B31" s="330" t="s">
        <v>782</v>
      </c>
      <c r="C31" s="331"/>
    </row>
  </sheetData>
  <pageMargins left="0.70866141732283472" right="0.70866141732283472" top="0.74803149606299213" bottom="0.74803149606299213" header="0.31496062992125984" footer="0.31496062992125984"/>
  <pageSetup paperSize="9" scale="93" firstPageNumber="90" fitToHeight="0" orientation="portrait" r:id="rId1"/>
  <headerFooter alignWithMargins="0">
    <oddHeader>&amp;C&amp;"Arial,Bold"Ratlou Local Municipality 
Contract No...&amp;"Arial,Regular"
Rehabilitation of an existing Sports Facility in Kraaipan - Ward 11</oddHeader>
    <oddFooter>&amp;CPage No.&amp;P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vt:i4>
      </vt:variant>
    </vt:vector>
  </HeadingPairs>
  <TitlesOfParts>
    <vt:vector size="24" baseType="lpstr">
      <vt:lpstr>P &amp; G's </vt:lpstr>
      <vt:lpstr>SITE CLEARANCE</vt:lpstr>
      <vt:lpstr>EARTHWORKS</vt:lpstr>
      <vt:lpstr>SOCCER FIELD</vt:lpstr>
      <vt:lpstr>ATHLETICS TRACK</vt:lpstr>
      <vt:lpstr>BUILDING REHABILITATION</vt:lpstr>
      <vt:lpstr>COMBO COURT</vt:lpstr>
      <vt:lpstr>ACCESS &amp; PARKING</vt:lpstr>
      <vt:lpstr>FENCING </vt:lpstr>
      <vt:lpstr>STORMWATER</vt:lpstr>
      <vt:lpstr>BOQ SUMMARY </vt:lpstr>
      <vt:lpstr>'ACCESS &amp; PARKING'!Print_Area</vt:lpstr>
      <vt:lpstr>'ATHLETICS TRACK'!Print_Area</vt:lpstr>
      <vt:lpstr>'BOQ SUMMARY '!Print_Area</vt:lpstr>
      <vt:lpstr>'BUILDING REHABILITATION'!Print_Area</vt:lpstr>
      <vt:lpstr>'COMBO COURT'!Print_Area</vt:lpstr>
      <vt:lpstr>EARTHWORKS!Print_Area</vt:lpstr>
      <vt:lpstr>'FENCING '!Print_Area</vt:lpstr>
      <vt:lpstr>'P &amp; G''s '!Print_Area</vt:lpstr>
      <vt:lpstr>'SITE CLEARANCE'!Print_Area</vt:lpstr>
      <vt:lpstr>'SOCCER FIELD'!Print_Area</vt:lpstr>
      <vt:lpstr>STORMWATER!Print_Area</vt:lpstr>
      <vt:lpstr>'BUILDING REHABILITATION'!Print_Titles</vt:lpstr>
      <vt:lpstr>'P &amp; G''s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Fhedzisani Matundu</cp:lastModifiedBy>
  <cp:lastPrinted>2025-10-15T12:55:53Z</cp:lastPrinted>
  <dcterms:created xsi:type="dcterms:W3CDTF">2025-06-05T08:49:24Z</dcterms:created>
  <dcterms:modified xsi:type="dcterms:W3CDTF">2025-10-15T13:02:06Z</dcterms:modified>
</cp:coreProperties>
</file>