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omments9.xml" ContentType="application/vnd.openxmlformats-officedocument.spreadsheetml.comments+xml"/>
  <Override PartName="/xl/drawings/drawing5.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10.xml" ContentType="application/vnd.openxmlformats-officedocument.spreadsheetml.comments+xml"/>
  <Override PartName="/xl/drawings/drawing6.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omments11.xml" ContentType="application/vnd.openxmlformats-officedocument.spreadsheetml.comments+xml"/>
  <Override PartName="/xl/drawings/drawing7.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omments12.xml" ContentType="application/vnd.openxmlformats-officedocument.spreadsheetml.comments+xml"/>
  <Override PartName="/xl/drawings/drawing8.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omments1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makumej\Documents\My Documents\Jeanette\2026 - 2027\Work in Progress\Waste to Energy Test Facility - 1076267632\"/>
    </mc:Choice>
  </mc:AlternateContent>
  <xr:revisionPtr revIDLastSave="0" documentId="8_{9CF61FB5-C613-4E16-A671-BE7852ABF779}" xr6:coauthVersionLast="47" xr6:coauthVersionMax="47" xr10:uidLastSave="{00000000-0000-0000-0000-000000000000}"/>
  <bookViews>
    <workbookView xWindow="-120" yWindow="-120" windowWidth="20730" windowHeight="11040" xr2:uid="{91634F9D-BE62-41E0-A0A8-11F16415813A}"/>
  </bookViews>
  <sheets>
    <sheet name="Summary" sheetId="13" r:id="rId1"/>
    <sheet name="Prelims" sheetId="9" r:id="rId2"/>
    <sheet name="Designing &amp; Fees" sheetId="11" r:id="rId3"/>
    <sheet name="Civils" sheetId="7" r:id="rId4"/>
    <sheet name="Structures" sheetId="10" r:id="rId5"/>
    <sheet name="Mechanical" sheetId="6" r:id="rId6"/>
    <sheet name="Electrical" sheetId="8" r:id="rId7"/>
    <sheet name="TESTING, COMMISIONING MAINTENAN" sheetId="12" r:id="rId8"/>
    <sheet name="SUMMARY (2)" sheetId="15" state="hidden" r:id="rId9"/>
    <sheet name="Exchange Rate&amp; Inflation" sheetId="26" state="hidden" r:id="rId10"/>
    <sheet name="STAGE BREAKDOWN" sheetId="16" state="hidden" r:id="rId11"/>
    <sheet name="Monthly Cashflow-Summary" sheetId="27" state="hidden" r:id="rId12"/>
    <sheet name="CASHFLOW-CONSTRUCTION CONS" sheetId="28" state="hidden" r:id="rId13"/>
    <sheet name="BREAKDOWN" sheetId="17" state="hidden" r:id="rId14"/>
    <sheet name="PM" sheetId="18" state="hidden" r:id="rId15"/>
    <sheet name="ARCH" sheetId="19" state="hidden" r:id="rId16"/>
    <sheet name="QS" sheetId="20" state="hidden" r:id="rId17"/>
    <sheet name="STRUC" sheetId="21" state="hidden" r:id="rId18"/>
    <sheet name="CIVIL" sheetId="22" state="hidden" r:id="rId19"/>
    <sheet name="MECH" sheetId="23" state="hidden" r:id="rId20"/>
    <sheet name="ELEC" sheetId="24" state="hidden" r:id="rId21"/>
    <sheet name="FIRE" sheetId="25"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s>
  <definedNames>
    <definedName name="\0" localSheetId="12">#REF!</definedName>
    <definedName name="\0" localSheetId="11">#REF!</definedName>
    <definedName name="\0">#REF!</definedName>
    <definedName name="\A" localSheetId="12">#REF!</definedName>
    <definedName name="\A" localSheetId="11">[1]INFO!#REF!</definedName>
    <definedName name="\A">[2]INFO!#REF!</definedName>
    <definedName name="\AE" localSheetId="12">#REF!</definedName>
    <definedName name="\AE" localSheetId="11">#REF!</definedName>
    <definedName name="\AE">#REF!</definedName>
    <definedName name="\AI" localSheetId="12">#REF!</definedName>
    <definedName name="\AI">#REF!</definedName>
    <definedName name="\B" localSheetId="12">#REF!</definedName>
    <definedName name="\B" localSheetId="11">[1]INFO!#REF!</definedName>
    <definedName name="\B">[2]INFO!#REF!</definedName>
    <definedName name="\BER" localSheetId="12">#REF!</definedName>
    <definedName name="\BER" localSheetId="11">#REF!</definedName>
    <definedName name="\BER">#REF!</definedName>
    <definedName name="\BGP" localSheetId="12">#REF!</definedName>
    <definedName name="\BGP">#REF!</definedName>
    <definedName name="\BRC" localSheetId="12">#REF!</definedName>
    <definedName name="\BRC">#REF!</definedName>
    <definedName name="\C" localSheetId="12">#REF!</definedName>
    <definedName name="\C" localSheetId="11">[1]INFO!#REF!</definedName>
    <definedName name="\C">[2]INFO!#REF!</definedName>
    <definedName name="\CA" localSheetId="12">#REF!</definedName>
    <definedName name="\CA" localSheetId="11">#REF!</definedName>
    <definedName name="\CA">#REF!</definedName>
    <definedName name="\CC" localSheetId="12">#REF!</definedName>
    <definedName name="\CC">#REF!</definedName>
    <definedName name="\CO" localSheetId="12">#REF!</definedName>
    <definedName name="\CO">#REF!</definedName>
    <definedName name="\CPU" localSheetId="12">#REF!</definedName>
    <definedName name="\CPU">#REF!</definedName>
    <definedName name="\D" localSheetId="12">#REF!</definedName>
    <definedName name="\D" localSheetId="11">[1]INFO!#REF!</definedName>
    <definedName name="\D">[2]INFO!#REF!</definedName>
    <definedName name="\DET" localSheetId="12">#REF!</definedName>
    <definedName name="\DET" localSheetId="11">#REF!</definedName>
    <definedName name="\DET">#REF!</definedName>
    <definedName name="\DP" localSheetId="12">#REF!</definedName>
    <definedName name="\DP">#REF!</definedName>
    <definedName name="\E" localSheetId="12">#REF!</definedName>
    <definedName name="\E" localSheetId="11">[1]INFO!#REF!</definedName>
    <definedName name="\E">[2]INFO!#REF!</definedName>
    <definedName name="\ESC" localSheetId="12">#REF!</definedName>
    <definedName name="\ESC" localSheetId="11">#REF!</definedName>
    <definedName name="\ESC">#REF!</definedName>
    <definedName name="\EW" localSheetId="12">#REF!</definedName>
    <definedName name="\EW">#REF!</definedName>
    <definedName name="\F" localSheetId="12">#REF!</definedName>
    <definedName name="\F" localSheetId="11">[1]INFO!#REF!</definedName>
    <definedName name="\F">[2]INFO!#REF!</definedName>
    <definedName name="\G" localSheetId="12">#REF!</definedName>
    <definedName name="\G" localSheetId="11">[1]INFO!#REF!</definedName>
    <definedName name="\G">[2]INFO!#REF!</definedName>
    <definedName name="\GP" localSheetId="12">#REF!</definedName>
    <definedName name="\GP" localSheetId="11">#REF!</definedName>
    <definedName name="\GP">#REF!</definedName>
    <definedName name="\H" localSheetId="12">#REF!</definedName>
    <definedName name="\h">#REF!</definedName>
    <definedName name="\HAYLET" localSheetId="12">#REF!</definedName>
    <definedName name="\HAYLET">#REF!</definedName>
    <definedName name="\I" localSheetId="12">#REF!</definedName>
    <definedName name="\I">#REF!</definedName>
    <definedName name="\IND" localSheetId="12">#REF!</definedName>
    <definedName name="\IND">#REF!</definedName>
    <definedName name="\INP" localSheetId="12">#REF!</definedName>
    <definedName name="\INP">#REF!</definedName>
    <definedName name="\INP1" localSheetId="12">#REF!</definedName>
    <definedName name="\INP1">#REF!</definedName>
    <definedName name="\INP2" localSheetId="12">#REF!</definedName>
    <definedName name="\INP2">#REF!</definedName>
    <definedName name="\IU" localSheetId="12">#REF!</definedName>
    <definedName name="\IU">#REF!</definedName>
    <definedName name="\J" localSheetId="12">#REF!</definedName>
    <definedName name="\J">#REF!</definedName>
    <definedName name="\K" localSheetId="12">#REF!</definedName>
    <definedName name="\K" localSheetId="11">#REF!</definedName>
    <definedName name="\K">#REF!</definedName>
    <definedName name="\L" localSheetId="12">#REF!</definedName>
    <definedName name="\L">#REF!</definedName>
    <definedName name="\L4" localSheetId="12">#REF!</definedName>
    <definedName name="\L4">#REF!</definedName>
    <definedName name="\leon" localSheetId="12">[3]Structure!#REF!</definedName>
    <definedName name="\leon">[3]Structure!#REF!</definedName>
    <definedName name="\LGP" localSheetId="12">#REF!</definedName>
    <definedName name="\LGP" localSheetId="11">#REF!</definedName>
    <definedName name="\LGP">#REF!</definedName>
    <definedName name="\LP" localSheetId="12">#REF!</definedName>
    <definedName name="\LP">#REF!</definedName>
    <definedName name="\LTA" localSheetId="12">#REF!</definedName>
    <definedName name="\LTA">#REF!</definedName>
    <definedName name="\m" localSheetId="12">#REF!</definedName>
    <definedName name="\m">#REF!</definedName>
    <definedName name="\MA" localSheetId="12">#REF!</definedName>
    <definedName name="\MA">#REF!</definedName>
    <definedName name="\n" localSheetId="12">#REF!</definedName>
    <definedName name="\N" localSheetId="11">#REF!</definedName>
    <definedName name="\N">#REF!</definedName>
    <definedName name="\o" localSheetId="12">#REF!</definedName>
    <definedName name="\o">#REF!</definedName>
    <definedName name="\P" localSheetId="12">#REF!</definedName>
    <definedName name="\P" localSheetId="11">#REF!</definedName>
    <definedName name="\P">#REF!</definedName>
    <definedName name="\PL" localSheetId="12">#REF!</definedName>
    <definedName name="\PL">#REF!</definedName>
    <definedName name="\PNA">#N/A</definedName>
    <definedName name="\PNE">#N/A</definedName>
    <definedName name="\PNI">#N/A</definedName>
    <definedName name="\PO153" localSheetId="12">#REF!</definedName>
    <definedName name="\PO153">#REF!</definedName>
    <definedName name="\PQ5" localSheetId="12">#REF!</definedName>
    <definedName name="\PQ5">#REF!</definedName>
    <definedName name="\PS" localSheetId="12">#REF!</definedName>
    <definedName name="\PS">#REF!</definedName>
    <definedName name="\q" localSheetId="12">#REF!</definedName>
    <definedName name="\Q" localSheetId="11">#REF!</definedName>
    <definedName name="\Q">'[2]6.0 ESTIMATE IMPROVEMENT COSTS'!#REF!</definedName>
    <definedName name="\r" localSheetId="12">#REF!</definedName>
    <definedName name="\r" localSheetId="11">#REF!</definedName>
    <definedName name="\r">#REF!</definedName>
    <definedName name="\s" localSheetId="12">#REF!</definedName>
    <definedName name="\s">#REF!</definedName>
    <definedName name="\t" localSheetId="12">#REF!</definedName>
    <definedName name="\t">#REF!</definedName>
    <definedName name="\u" localSheetId="12">#REF!</definedName>
    <definedName name="\u">#REF!</definedName>
    <definedName name="\UD" localSheetId="12">#REF!</definedName>
    <definedName name="\UD">#REF!</definedName>
    <definedName name="\v" localSheetId="12">#REF!</definedName>
    <definedName name="\v">#REF!</definedName>
    <definedName name="\w" localSheetId="12">#REF!</definedName>
    <definedName name="\W" localSheetId="11">#REF!</definedName>
    <definedName name="\W">#REF!</definedName>
    <definedName name="\WDP" localSheetId="12">#REF!</definedName>
    <definedName name="\WDP">#REF!</definedName>
    <definedName name="\X" localSheetId="12">#REF!</definedName>
    <definedName name="\X" localSheetId="11">#REF!</definedName>
    <definedName name="\X">#REF!</definedName>
    <definedName name="\y" localSheetId="12">#REF!</definedName>
    <definedName name="\y">#REF!</definedName>
    <definedName name="\Z" localSheetId="12">#REF!</definedName>
    <definedName name="\Z">#REF!</definedName>
    <definedName name="_____________T2" localSheetId="12">'[4]Estimate Warehouse'!#REF!</definedName>
    <definedName name="_____________T2" localSheetId="11">'[4]Estimate Warehouse'!#REF!</definedName>
    <definedName name="_____________T2">'[4]Estimate Warehouse'!#REF!</definedName>
    <definedName name="____________T2" localSheetId="12">'[4]Estimate Warehouse'!#REF!</definedName>
    <definedName name="____________T2" localSheetId="11">'[4]Estimate Warehouse'!#REF!</definedName>
    <definedName name="____________T2">'[4]Estimate Warehouse'!#REF!</definedName>
    <definedName name="___________T2" localSheetId="12">'[4]Estimate Warehouse'!#REF!</definedName>
    <definedName name="___________T2" localSheetId="11">'[4]Estimate Warehouse'!#REF!</definedName>
    <definedName name="___________T2">'[4]Estimate Warehouse'!#REF!</definedName>
    <definedName name="__________T2" localSheetId="12">'[4]Estimate Warehouse'!#REF!</definedName>
    <definedName name="__________T2" localSheetId="11">'[4]Estimate Warehouse'!#REF!</definedName>
    <definedName name="__________T2">'[4]Estimate Warehouse'!#REF!</definedName>
    <definedName name="_________ccr1" localSheetId="12" hidden="1">{#N/A,#N/A,TRUE,"Cover";#N/A,#N/A,TRUE,"Conts";#N/A,#N/A,TRUE,"VOS";#N/A,#N/A,TRUE,"Warrington";#N/A,#N/A,TRUE,"Widnes"}</definedName>
    <definedName name="_________ccr1" localSheetId="11" hidden="1">{#N/A,#N/A,TRUE,"Cover";#N/A,#N/A,TRUE,"Conts";#N/A,#N/A,TRUE,"VOS";#N/A,#N/A,TRUE,"Warrington";#N/A,#N/A,TRUE,"Widnes"}</definedName>
    <definedName name="_________ccr1" hidden="1">{#N/A,#N/A,TRUE,"Cover";#N/A,#N/A,TRUE,"Conts";#N/A,#N/A,TRUE,"VOS";#N/A,#N/A,TRUE,"Warrington";#N/A,#N/A,TRUE,"Widnes"}</definedName>
    <definedName name="________T2" localSheetId="12">'[4]Estimate Warehouse'!#REF!</definedName>
    <definedName name="________T2">'[4]Estimate Warehouse'!#REF!</definedName>
    <definedName name="_______RoE1">[5]RoE!$A$4:$D$8</definedName>
    <definedName name="_______T2" localSheetId="12">'[4]Estimate Warehouse'!#REF!</definedName>
    <definedName name="_______T2" localSheetId="11">'[4]Estimate Warehouse'!#REF!</definedName>
    <definedName name="_______T2">'[4]Estimate Warehouse'!#REF!</definedName>
    <definedName name="______ccr1" localSheetId="12" hidden="1">{#N/A,#N/A,TRUE,"Cover";#N/A,#N/A,TRUE,"Conts";#N/A,#N/A,TRUE,"VOS";#N/A,#N/A,TRUE,"Warrington";#N/A,#N/A,TRUE,"Widnes"}</definedName>
    <definedName name="______ccr1" localSheetId="11" hidden="1">{#N/A,#N/A,TRUE,"Cover";#N/A,#N/A,TRUE,"Conts";#N/A,#N/A,TRUE,"VOS";#N/A,#N/A,TRUE,"Warrington";#N/A,#N/A,TRUE,"Widnes"}</definedName>
    <definedName name="______ccr1" hidden="1">{#N/A,#N/A,TRUE,"Cover";#N/A,#N/A,TRUE,"Conts";#N/A,#N/A,TRUE,"VOS";#N/A,#N/A,TRUE,"Warrington";#N/A,#N/A,TRUE,"Widnes"}</definedName>
    <definedName name="______RoE1">[5]RoE!$A$4:$D$8</definedName>
    <definedName name="______T2" localSheetId="12">'[4]Estimate Warehouse'!#REF!</definedName>
    <definedName name="______T2" localSheetId="11">'[4]Estimate Warehouse'!#REF!</definedName>
    <definedName name="______T2">'[4]Estimate Warehouse'!#REF!</definedName>
    <definedName name="_____ccr1" localSheetId="12" hidden="1">{#N/A,#N/A,TRUE,"Cover";#N/A,#N/A,TRUE,"Conts";#N/A,#N/A,TRUE,"VOS";#N/A,#N/A,TRUE,"Warrington";#N/A,#N/A,TRUE,"Widnes"}</definedName>
    <definedName name="_____ccr1" localSheetId="11" hidden="1">{#N/A,#N/A,TRUE,"Cover";#N/A,#N/A,TRUE,"Conts";#N/A,#N/A,TRUE,"VOS";#N/A,#N/A,TRUE,"Warrington";#N/A,#N/A,TRUE,"Widnes"}</definedName>
    <definedName name="_____ccr1" hidden="1">{#N/A,#N/A,TRUE,"Cover";#N/A,#N/A,TRUE,"Conts";#N/A,#N/A,TRUE,"VOS";#N/A,#N/A,TRUE,"Warrington";#N/A,#N/A,TRUE,"Widnes"}</definedName>
    <definedName name="_____Int1" localSheetId="12">#REF!</definedName>
    <definedName name="_____Int1">#REF!</definedName>
    <definedName name="_____Int2" localSheetId="12">#REF!</definedName>
    <definedName name="_____Int2">#REF!</definedName>
    <definedName name="_____RoE1">[5]RoE!$A$4:$D$8</definedName>
    <definedName name="_____T2" localSheetId="12">'[4]Estimate Warehouse'!#REF!</definedName>
    <definedName name="_____T2" localSheetId="11">'[4]Estimate Warehouse'!#REF!</definedName>
    <definedName name="_____T2">'[4]Estimate Warehouse'!#REF!</definedName>
    <definedName name="____COM1" localSheetId="12">#REF!</definedName>
    <definedName name="____COM1" localSheetId="11">#REF!</definedName>
    <definedName name="____COM1">#REF!</definedName>
    <definedName name="____Int1" localSheetId="12">#REF!</definedName>
    <definedName name="____Int1" localSheetId="11">#REF!</definedName>
    <definedName name="____Int1">#REF!</definedName>
    <definedName name="____Int2" localSheetId="12">#REF!</definedName>
    <definedName name="____Int2">#REF!</definedName>
    <definedName name="____PC1" localSheetId="12">#REF!</definedName>
    <definedName name="____PC1">#REF!</definedName>
    <definedName name="____RoE1">[5]RoE!$A$4:$D$8</definedName>
    <definedName name="____T2" localSheetId="12">'[4]Estimate Warehouse'!#REF!</definedName>
    <definedName name="____T2" localSheetId="11">'[4]Estimate Warehouse'!#REF!</definedName>
    <definedName name="____T2">'[4]Estimate Warehouse'!#REF!</definedName>
    <definedName name="___aux10" localSheetId="12">#REF!</definedName>
    <definedName name="___aux10" localSheetId="11">#REF!</definedName>
    <definedName name="___aux10">#REF!</definedName>
    <definedName name="___aux3" localSheetId="12">#REF!</definedName>
    <definedName name="___aux3" localSheetId="11">#REF!</definedName>
    <definedName name="___aux3">#REF!</definedName>
    <definedName name="___aux5" localSheetId="12">#REF!</definedName>
    <definedName name="___aux5" localSheetId="11">#REF!</definedName>
    <definedName name="___aux5">#REF!</definedName>
    <definedName name="___aux7" localSheetId="12">#REF!</definedName>
    <definedName name="___aux7" localSheetId="11">#REF!</definedName>
    <definedName name="___aux7">#REF!</definedName>
    <definedName name="___CAT07" localSheetId="12">[6]Equip!#REF!</definedName>
    <definedName name="___CAT07" localSheetId="11">[6]Equip!#REF!</definedName>
    <definedName name="___CAT07">[6]Equip!#REF!</definedName>
    <definedName name="___CAT12" localSheetId="12">[6]Equip!#REF!</definedName>
    <definedName name="___CAT12" localSheetId="11">[6]Equip!#REF!</definedName>
    <definedName name="___CAT12">[6]Equip!#REF!</definedName>
    <definedName name="___CAT21" localSheetId="12">[6]Equip!#REF!</definedName>
    <definedName name="___CAT21" localSheetId="11">[6]Equip!#REF!</definedName>
    <definedName name="___CAT21">[6]Equip!#REF!</definedName>
    <definedName name="___CAT22" localSheetId="12">[6]Equip!#REF!</definedName>
    <definedName name="___CAT22" localSheetId="11">[6]Equip!#REF!</definedName>
    <definedName name="___CAT22">[6]Equip!#REF!</definedName>
    <definedName name="___CAT31" localSheetId="12">[6]Equip!#REF!</definedName>
    <definedName name="___CAT31" localSheetId="11">[6]Equip!#REF!</definedName>
    <definedName name="___CAT31">[6]Equip!#REF!</definedName>
    <definedName name="___CAT33" localSheetId="12">[6]Equip!#REF!</definedName>
    <definedName name="___CAT33" localSheetId="11">[6]Equip!#REF!</definedName>
    <definedName name="___CAT33">[6]Equip!#REF!</definedName>
    <definedName name="___CAT34" localSheetId="12">[6]Equip!#REF!</definedName>
    <definedName name="___CAT34" localSheetId="11">[6]Equip!#REF!</definedName>
    <definedName name="___CAT34">[6]Equip!#REF!</definedName>
    <definedName name="___CAT35" localSheetId="12">[6]Equip!#REF!</definedName>
    <definedName name="___CAT35" localSheetId="11">[6]Equip!#REF!</definedName>
    <definedName name="___CAT35">[6]Equip!#REF!</definedName>
    <definedName name="___CAT36" localSheetId="12">[6]Equip!#REF!</definedName>
    <definedName name="___CAT36" localSheetId="11">[6]Equip!#REF!</definedName>
    <definedName name="___CAT36">[6]Equip!#REF!</definedName>
    <definedName name="___CAT39" localSheetId="12">[6]Equip!#REF!</definedName>
    <definedName name="___CAT39" localSheetId="11">[6]Equip!#REF!</definedName>
    <definedName name="___CAT39">[6]Equip!#REF!</definedName>
    <definedName name="___CAT42" localSheetId="12">[6]Equip!#REF!</definedName>
    <definedName name="___CAT42" localSheetId="11">[6]Equip!#REF!</definedName>
    <definedName name="___CAT42">[6]Equip!#REF!</definedName>
    <definedName name="___CAT43" localSheetId="12">[6]Equip!#REF!</definedName>
    <definedName name="___CAT43" localSheetId="11">[6]Equip!#REF!</definedName>
    <definedName name="___CAT43">[6]Equip!#REF!</definedName>
    <definedName name="___CAT45" localSheetId="12">[6]Equip!#REF!</definedName>
    <definedName name="___CAT45" localSheetId="11">[6]Equip!#REF!</definedName>
    <definedName name="___CAT45">[6]Equip!#REF!</definedName>
    <definedName name="___CAT46" localSheetId="12">[6]Equip!#REF!</definedName>
    <definedName name="___CAT46" localSheetId="11">[6]Equip!#REF!</definedName>
    <definedName name="___CAT46">[6]Equip!#REF!</definedName>
    <definedName name="___CAT48" localSheetId="12">[6]Equip!#REF!</definedName>
    <definedName name="___CAT48" localSheetId="11">[6]Equip!#REF!</definedName>
    <definedName name="___CAT48">[6]Equip!#REF!</definedName>
    <definedName name="___CAT49" localSheetId="12">[6]Equip!#REF!</definedName>
    <definedName name="___CAT49" localSheetId="11">[6]Equip!#REF!</definedName>
    <definedName name="___CAT49">[6]Equip!#REF!</definedName>
    <definedName name="___CAT52" localSheetId="12">[6]Equip!#REF!</definedName>
    <definedName name="___CAT52" localSheetId="11">[6]Equip!#REF!</definedName>
    <definedName name="___CAT52">[6]Equip!#REF!</definedName>
    <definedName name="___CAT53" localSheetId="12">[6]Equip!#REF!</definedName>
    <definedName name="___CAT53" localSheetId="11">[6]Equip!#REF!</definedName>
    <definedName name="___CAT53">[6]Equip!#REF!</definedName>
    <definedName name="___CAT54" localSheetId="12">[6]Equip!#REF!</definedName>
    <definedName name="___CAT54" localSheetId="11">[6]Equip!#REF!</definedName>
    <definedName name="___CAT54">[6]Equip!#REF!</definedName>
    <definedName name="___CAT55" localSheetId="12">[6]Equip!#REF!</definedName>
    <definedName name="___CAT55" localSheetId="11">[6]Equip!#REF!</definedName>
    <definedName name="___CAT55">[6]Equip!#REF!</definedName>
    <definedName name="___CAT82" localSheetId="12">[6]Equip!#REF!</definedName>
    <definedName name="___CAT82" localSheetId="11">[6]Equip!#REF!</definedName>
    <definedName name="___CAT82">[6]Equip!#REF!</definedName>
    <definedName name="___CAT84" localSheetId="12">[6]Equip!#REF!</definedName>
    <definedName name="___CAT84" localSheetId="11">[6]Equip!#REF!</definedName>
    <definedName name="___CAT84">[6]Equip!#REF!</definedName>
    <definedName name="___ccr1" localSheetId="12" hidden="1">{#N/A,#N/A,TRUE,"Cover";#N/A,#N/A,TRUE,"Conts";#N/A,#N/A,TRUE,"VOS";#N/A,#N/A,TRUE,"Warrington";#N/A,#N/A,TRUE,"Widnes"}</definedName>
    <definedName name="___ccr1" localSheetId="11" hidden="1">{#N/A,#N/A,TRUE,"Cover";#N/A,#N/A,TRUE,"Conts";#N/A,#N/A,TRUE,"VOS";#N/A,#N/A,TRUE,"Warrington";#N/A,#N/A,TRUE,"Widnes"}</definedName>
    <definedName name="___ccr1" hidden="1">{#N/A,#N/A,TRUE,"Cover";#N/A,#N/A,TRUE,"Conts";#N/A,#N/A,TRUE,"VOS";#N/A,#N/A,TRUE,"Warrington";#N/A,#N/A,TRUE,"Widnes"}</definedName>
    <definedName name="___FAX1">#REF!</definedName>
    <definedName name="___gen1">'[7]ANNEXURE D'!$F$87</definedName>
    <definedName name="___gen2" localSheetId="12">'[7]ANNEXURE D'!#REF!</definedName>
    <definedName name="___gen2" localSheetId="11">'[7]ANNEXURE D'!#REF!</definedName>
    <definedName name="___gen2">'[7]ANNEXURE D'!#REF!</definedName>
    <definedName name="___gen3" localSheetId="12">'[7]ANNEXURE D'!#REF!</definedName>
    <definedName name="___gen3" localSheetId="11">'[7]ANNEXURE D'!#REF!</definedName>
    <definedName name="___gen3">'[7]ANNEXURE D'!#REF!</definedName>
    <definedName name="___gen4" localSheetId="11">'[7]ANNEXURE D'!#REF!</definedName>
    <definedName name="___gen4">'[7]ANNEXURE D'!#REF!</definedName>
    <definedName name="___gen5" localSheetId="11">'[7]ANNEXURE D'!#REF!</definedName>
    <definedName name="___gen5">'[7]ANNEXURE D'!#REF!</definedName>
    <definedName name="___imp1">'[7]ANNEXURE D'!$F$50</definedName>
    <definedName name="___imp2" localSheetId="12">'[7]ANNEXURE D'!#REF!</definedName>
    <definedName name="___imp2" localSheetId="11">'[7]ANNEXURE D'!#REF!</definedName>
    <definedName name="___imp2">'[7]ANNEXURE D'!#REF!</definedName>
    <definedName name="___imp3" localSheetId="12">'[7]ANNEXURE D'!#REF!</definedName>
    <definedName name="___imp3" localSheetId="11">'[7]ANNEXURE D'!#REF!</definedName>
    <definedName name="___imp3">'[7]ANNEXURE D'!#REF!</definedName>
    <definedName name="___imp4" localSheetId="11">'[7]ANNEXURE D'!#REF!</definedName>
    <definedName name="___imp4">'[7]ANNEXURE D'!#REF!</definedName>
    <definedName name="___imp5" localSheetId="11">'[7]ANNEXURE D'!#REF!</definedName>
    <definedName name="___imp5">'[7]ANNEXURE D'!#REF!</definedName>
    <definedName name="___Inc1" localSheetId="12">#REF!</definedName>
    <definedName name="___Inc1" localSheetId="11">#REF!</definedName>
    <definedName name="___Inc1">#REF!</definedName>
    <definedName name="___Int1" localSheetId="12">#REF!</definedName>
    <definedName name="___INT1" localSheetId="11">'[7]ANNEXURE D'!$D$24:$D$24</definedName>
    <definedName name="___Int1">#REF!</definedName>
    <definedName name="___Int2" localSheetId="12">#REF!</definedName>
    <definedName name="___Int2" localSheetId="11">#REF!</definedName>
    <definedName name="___Int2">#REF!</definedName>
    <definedName name="___irr1" localSheetId="12">#REF!</definedName>
    <definedName name="___irr1" localSheetId="11">#REF!</definedName>
    <definedName name="___irr1">#REF!</definedName>
    <definedName name="___irr10" localSheetId="12">#REF!</definedName>
    <definedName name="___irr10" localSheetId="11">#REF!</definedName>
    <definedName name="___irr10">#REF!</definedName>
    <definedName name="___irr2" localSheetId="12">#REF!</definedName>
    <definedName name="___irr2" localSheetId="11">#REF!</definedName>
    <definedName name="___irr2">#REF!</definedName>
    <definedName name="___irr3" localSheetId="12">#REF!</definedName>
    <definedName name="___irr3" localSheetId="11">#REF!</definedName>
    <definedName name="___irr3">#REF!</definedName>
    <definedName name="___irr5" localSheetId="12">#REF!</definedName>
    <definedName name="___irr5" localSheetId="11">#REF!</definedName>
    <definedName name="___irr5">#REF!</definedName>
    <definedName name="___irr7" localSheetId="12">#REF!</definedName>
    <definedName name="___irr7" localSheetId="11">#REF!</definedName>
    <definedName name="___irr7">#REF!</definedName>
    <definedName name="___let1" localSheetId="12">#REF!</definedName>
    <definedName name="___let1" localSheetId="11">#REF!</definedName>
    <definedName name="___let1">#REF!</definedName>
    <definedName name="___ncv1" localSheetId="12">#REF!</definedName>
    <definedName name="___ncv1" localSheetId="11">#REF!</definedName>
    <definedName name="___ncv1">#REF!</definedName>
    <definedName name="___ncv10" localSheetId="12">#REF!</definedName>
    <definedName name="___ncv10" localSheetId="11">#REF!</definedName>
    <definedName name="___ncv10">#REF!</definedName>
    <definedName name="___ncv101" localSheetId="12">#REF!</definedName>
    <definedName name="___ncv101" localSheetId="11">#REF!</definedName>
    <definedName name="___ncv101">#REF!</definedName>
    <definedName name="___ncv1011" localSheetId="12">#REF!</definedName>
    <definedName name="___ncv1011" localSheetId="11">#REF!</definedName>
    <definedName name="___ncv1011">#REF!</definedName>
    <definedName name="___ncv102" localSheetId="12">#REF!</definedName>
    <definedName name="___ncv102" localSheetId="11">#REF!</definedName>
    <definedName name="___ncv102">#REF!</definedName>
    <definedName name="___ncv103" localSheetId="12">#REF!</definedName>
    <definedName name="___ncv103" localSheetId="11">#REF!</definedName>
    <definedName name="___ncv103">#REF!</definedName>
    <definedName name="___ncv105" localSheetId="12">#REF!</definedName>
    <definedName name="___ncv105" localSheetId="11">#REF!</definedName>
    <definedName name="___ncv105">#REF!</definedName>
    <definedName name="___ncv3" localSheetId="12">#REF!</definedName>
    <definedName name="___ncv3" localSheetId="11">#REF!</definedName>
    <definedName name="___ncv3">#REF!</definedName>
    <definedName name="___ncv5" localSheetId="12">#REF!</definedName>
    <definedName name="___ncv5" localSheetId="11">#REF!</definedName>
    <definedName name="___ncv5">#REF!</definedName>
    <definedName name="___ord1" localSheetId="12">#REF!</definedName>
    <definedName name="___ord1" localSheetId="11">#REF!</definedName>
    <definedName name="___ord1">#REF!</definedName>
    <definedName name="___ord2" localSheetId="12">#REF!</definedName>
    <definedName name="___ord2" localSheetId="11">#REF!</definedName>
    <definedName name="___ord2">#REF!</definedName>
    <definedName name="___ord3" localSheetId="12">#REF!</definedName>
    <definedName name="___ord3" localSheetId="11">#REF!</definedName>
    <definedName name="___ord3">#REF!</definedName>
    <definedName name="___ord4" localSheetId="12">#REF!</definedName>
    <definedName name="___ord4" localSheetId="11">#REF!</definedName>
    <definedName name="___ord4">#REF!</definedName>
    <definedName name="___PC1" localSheetId="12">#REF!</definedName>
    <definedName name="___PC1" localSheetId="11">#REF!</definedName>
    <definedName name="___PC1">#REF!</definedName>
    <definedName name="___per1">'[7]ANNEXURE D'!$E$19</definedName>
    <definedName name="___per2" localSheetId="12">'[7]ANNEXURE D'!#REF!</definedName>
    <definedName name="___per2" localSheetId="11">'[7]ANNEXURE D'!#REF!</definedName>
    <definedName name="___per2">'[7]ANNEXURE D'!#REF!</definedName>
    <definedName name="___per3" localSheetId="12">'[7]ANNEXURE D'!#REF!</definedName>
    <definedName name="___per3" localSheetId="11">'[7]ANNEXURE D'!#REF!</definedName>
    <definedName name="___per3">'[7]ANNEXURE D'!#REF!</definedName>
    <definedName name="___per4" localSheetId="11">'[7]ANNEXURE D'!#REF!</definedName>
    <definedName name="___per4">'[7]ANNEXURE D'!#REF!</definedName>
    <definedName name="___per5" localSheetId="11">'[7]ANNEXURE D'!#REF!</definedName>
    <definedName name="___per5">'[7]ANNEXURE D'!#REF!</definedName>
    <definedName name="___QTY07" localSheetId="12">[6]Equip!#REF!</definedName>
    <definedName name="___QTY07" localSheetId="11">[6]Equip!#REF!</definedName>
    <definedName name="___QTY07">[6]Equip!#REF!</definedName>
    <definedName name="___QTY12" localSheetId="12">[6]Equip!#REF!</definedName>
    <definedName name="___QTY12" localSheetId="11">[6]Equip!#REF!</definedName>
    <definedName name="___QTY12">[6]Equip!#REF!</definedName>
    <definedName name="___QTY21" localSheetId="12">[6]Equip!#REF!</definedName>
    <definedName name="___QTY21" localSheetId="11">[6]Equip!#REF!</definedName>
    <definedName name="___QTY21">[6]Equip!#REF!</definedName>
    <definedName name="___QTY22" localSheetId="12">[6]Equip!#REF!</definedName>
    <definedName name="___QTY22" localSheetId="11">[6]Equip!#REF!</definedName>
    <definedName name="___QTY22">[6]Equip!#REF!</definedName>
    <definedName name="___QTY33" localSheetId="12">[6]Equip!#REF!</definedName>
    <definedName name="___QTY33" localSheetId="11">[6]Equip!#REF!</definedName>
    <definedName name="___QTY33">[6]Equip!#REF!</definedName>
    <definedName name="___QTY34" localSheetId="12">[6]Equip!#REF!</definedName>
    <definedName name="___QTY34" localSheetId="11">[6]Equip!#REF!</definedName>
    <definedName name="___QTY34">[6]Equip!#REF!</definedName>
    <definedName name="___QTY35" localSheetId="12">[6]Equip!#REF!</definedName>
    <definedName name="___QTY35" localSheetId="11">[6]Equip!#REF!</definedName>
    <definedName name="___QTY35">[6]Equip!#REF!</definedName>
    <definedName name="___QTY36" localSheetId="12">[6]Equip!#REF!</definedName>
    <definedName name="___QTY36" localSheetId="11">[6]Equip!#REF!</definedName>
    <definedName name="___QTY36">[6]Equip!#REF!</definedName>
    <definedName name="___QTY39" localSheetId="12">[6]Equip!#REF!</definedName>
    <definedName name="___QTY39" localSheetId="11">[6]Equip!#REF!</definedName>
    <definedName name="___QTY39">[6]Equip!#REF!</definedName>
    <definedName name="___QTY42" localSheetId="12">[6]Equip!#REF!</definedName>
    <definedName name="___QTY42" localSheetId="11">[6]Equip!#REF!</definedName>
    <definedName name="___QTY42">[6]Equip!#REF!</definedName>
    <definedName name="___QTY43" localSheetId="12">[6]Equip!#REF!</definedName>
    <definedName name="___QTY43" localSheetId="11">[6]Equip!#REF!</definedName>
    <definedName name="___QTY43">[6]Equip!#REF!</definedName>
    <definedName name="___QTY45" localSheetId="12">[6]Equip!#REF!</definedName>
    <definedName name="___QTY45" localSheetId="11">[6]Equip!#REF!</definedName>
    <definedName name="___QTY45">[6]Equip!#REF!</definedName>
    <definedName name="___QTY46" localSheetId="12">[6]Equip!#REF!</definedName>
    <definedName name="___QTY46" localSheetId="11">[6]Equip!#REF!</definedName>
    <definedName name="___QTY46">[6]Equip!#REF!</definedName>
    <definedName name="___QTY48" localSheetId="12">[6]Equip!#REF!</definedName>
    <definedName name="___QTY48" localSheetId="11">[6]Equip!#REF!</definedName>
    <definedName name="___QTY48">[6]Equip!#REF!</definedName>
    <definedName name="___QTY49" localSheetId="12">[6]Equip!#REF!</definedName>
    <definedName name="___QTY49" localSheetId="11">[6]Equip!#REF!</definedName>
    <definedName name="___QTY49">[6]Equip!#REF!</definedName>
    <definedName name="___QTY52" localSheetId="12">[6]Equip!#REF!</definedName>
    <definedName name="___QTY52" localSheetId="11">[6]Equip!#REF!</definedName>
    <definedName name="___QTY52">[6]Equip!#REF!</definedName>
    <definedName name="___QTY53" localSheetId="12">[6]Equip!#REF!</definedName>
    <definedName name="___QTY53" localSheetId="11">[6]Equip!#REF!</definedName>
    <definedName name="___QTY53">[6]Equip!#REF!</definedName>
    <definedName name="___QTY54" localSheetId="12">[6]Equip!#REF!</definedName>
    <definedName name="___QTY54" localSheetId="11">[6]Equip!#REF!</definedName>
    <definedName name="___QTY54">[6]Equip!#REF!</definedName>
    <definedName name="___QTY55" localSheetId="12">[6]Equip!#REF!</definedName>
    <definedName name="___QTY55" localSheetId="11">[6]Equip!#REF!</definedName>
    <definedName name="___QTY55">[6]Equip!#REF!</definedName>
    <definedName name="___QTY82" localSheetId="12">[6]Equip!#REF!</definedName>
    <definedName name="___QTY82" localSheetId="11">[6]Equip!#REF!</definedName>
    <definedName name="___QTY82">[6]Equip!#REF!</definedName>
    <definedName name="___QTY84" localSheetId="12">[6]Equip!#REF!</definedName>
    <definedName name="___QTY84" localSheetId="11">[6]Equip!#REF!</definedName>
    <definedName name="___QTY84">[6]Equip!#REF!</definedName>
    <definedName name="___RoE1">[5]RoE!$A$4:$D$8</definedName>
    <definedName name="___RR1" localSheetId="12">#REF!</definedName>
    <definedName name="___RR1" localSheetId="11">#REF!</definedName>
    <definedName name="___RR1">#REF!</definedName>
    <definedName name="___rs101" localSheetId="12">#REF!</definedName>
    <definedName name="___rs101" localSheetId="11">#REF!</definedName>
    <definedName name="___rs101">#REF!</definedName>
    <definedName name="___rs1010" localSheetId="12">#REF!</definedName>
    <definedName name="___rs1010" localSheetId="11">#REF!</definedName>
    <definedName name="___rs1010">#REF!</definedName>
    <definedName name="___rs102" localSheetId="12">#REF!</definedName>
    <definedName name="___rs102" localSheetId="11">#REF!</definedName>
    <definedName name="___rs102">#REF!</definedName>
    <definedName name="___rs103" localSheetId="12">#REF!</definedName>
    <definedName name="___rs103" localSheetId="11">#REF!</definedName>
    <definedName name="___rs103">#REF!</definedName>
    <definedName name="___rs105" localSheetId="12">#REF!</definedName>
    <definedName name="___rs105" localSheetId="11">#REF!</definedName>
    <definedName name="___rs105">#REF!</definedName>
    <definedName name="___rs11" localSheetId="12">#REF!</definedName>
    <definedName name="___rs11" localSheetId="11">#REF!</definedName>
    <definedName name="___rs11">#REF!</definedName>
    <definedName name="___rs110" localSheetId="12">#REF!</definedName>
    <definedName name="___rs110" localSheetId="11">#REF!</definedName>
    <definedName name="___rs110">#REF!</definedName>
    <definedName name="___rs111" localSheetId="12">#REF!</definedName>
    <definedName name="___rs111" localSheetId="11">#REF!</definedName>
    <definedName name="___rs111">#REF!</definedName>
    <definedName name="___rs1110" localSheetId="12">#REF!</definedName>
    <definedName name="___rs1110" localSheetId="11">#REF!</definedName>
    <definedName name="___rs1110">#REF!</definedName>
    <definedName name="___rs112" localSheetId="12">#REF!</definedName>
    <definedName name="___rs112" localSheetId="11">#REF!</definedName>
    <definedName name="___rs112">#REF!</definedName>
    <definedName name="___rs113" localSheetId="12">#REF!</definedName>
    <definedName name="___rs113" localSheetId="11">#REF!</definedName>
    <definedName name="___rs113">#REF!</definedName>
    <definedName name="___rs115" localSheetId="12">#REF!</definedName>
    <definedName name="___rs115" localSheetId="11">#REF!</definedName>
    <definedName name="___rs115">#REF!</definedName>
    <definedName name="___rs12" localSheetId="12">#REF!</definedName>
    <definedName name="___rs12" localSheetId="11">#REF!</definedName>
    <definedName name="___rs12">#REF!</definedName>
    <definedName name="___rs121" localSheetId="12">#REF!</definedName>
    <definedName name="___rs121" localSheetId="11">#REF!</definedName>
    <definedName name="___rs121">#REF!</definedName>
    <definedName name="___rs1210" localSheetId="12">#REF!</definedName>
    <definedName name="___rs1210" localSheetId="11">#REF!</definedName>
    <definedName name="___rs1210">#REF!</definedName>
    <definedName name="___rs122" localSheetId="12">#REF!</definedName>
    <definedName name="___rs122" localSheetId="11">#REF!</definedName>
    <definedName name="___rs122">#REF!</definedName>
    <definedName name="___rs123" localSheetId="12">#REF!</definedName>
    <definedName name="___rs123" localSheetId="11">#REF!</definedName>
    <definedName name="___rs123">#REF!</definedName>
    <definedName name="___rs125" localSheetId="12">#REF!</definedName>
    <definedName name="___rs125" localSheetId="11">#REF!</definedName>
    <definedName name="___rs125">#REF!</definedName>
    <definedName name="___rs13" localSheetId="12">#REF!</definedName>
    <definedName name="___rs13" localSheetId="11">#REF!</definedName>
    <definedName name="___rs13">#REF!</definedName>
    <definedName name="___rs131" localSheetId="12">#REF!</definedName>
    <definedName name="___rs131" localSheetId="11">#REF!</definedName>
    <definedName name="___rs131">#REF!</definedName>
    <definedName name="___rs1310" localSheetId="12">#REF!</definedName>
    <definedName name="___rs1310" localSheetId="11">#REF!</definedName>
    <definedName name="___rs1310">#REF!</definedName>
    <definedName name="___rs132" localSheetId="12">#REF!</definedName>
    <definedName name="___rs132" localSheetId="11">#REF!</definedName>
    <definedName name="___rs132">#REF!</definedName>
    <definedName name="___rs133" localSheetId="12">#REF!</definedName>
    <definedName name="___rs133" localSheetId="11">#REF!</definedName>
    <definedName name="___rs133">#REF!</definedName>
    <definedName name="___rs135" localSheetId="12">#REF!</definedName>
    <definedName name="___rs135" localSheetId="11">#REF!</definedName>
    <definedName name="___rs135">#REF!</definedName>
    <definedName name="___rs141" localSheetId="12">#REF!</definedName>
    <definedName name="___rs141" localSheetId="11">#REF!</definedName>
    <definedName name="___rs141">#REF!</definedName>
    <definedName name="___rs1410" localSheetId="12">#REF!</definedName>
    <definedName name="___rs1410" localSheetId="11">#REF!</definedName>
    <definedName name="___rs1410">#REF!</definedName>
    <definedName name="___rs142" localSheetId="12">#REF!</definedName>
    <definedName name="___rs142" localSheetId="11">#REF!</definedName>
    <definedName name="___rs142">#REF!</definedName>
    <definedName name="___rs143" localSheetId="12">#REF!</definedName>
    <definedName name="___rs143" localSheetId="11">#REF!</definedName>
    <definedName name="___rs143">#REF!</definedName>
    <definedName name="___rs145" localSheetId="12">#REF!</definedName>
    <definedName name="___rs145" localSheetId="11">#REF!</definedName>
    <definedName name="___rs145">#REF!</definedName>
    <definedName name="___rs15" localSheetId="12">#REF!</definedName>
    <definedName name="___rs15" localSheetId="11">#REF!</definedName>
    <definedName name="___rs15">#REF!</definedName>
    <definedName name="___rs151" localSheetId="12">#REF!</definedName>
    <definedName name="___rs151" localSheetId="11">#REF!</definedName>
    <definedName name="___rs151">#REF!</definedName>
    <definedName name="___rs1510" localSheetId="12">#REF!</definedName>
    <definedName name="___rs1510" localSheetId="11">#REF!</definedName>
    <definedName name="___rs1510">#REF!</definedName>
    <definedName name="___rs152" localSheetId="12">#REF!</definedName>
    <definedName name="___rs152" localSheetId="11">#REF!</definedName>
    <definedName name="___rs152">#REF!</definedName>
    <definedName name="___rs153" localSheetId="12">#REF!</definedName>
    <definedName name="___rs153" localSheetId="11">#REF!</definedName>
    <definedName name="___rs153">#REF!</definedName>
    <definedName name="___rs155" localSheetId="12">#REF!</definedName>
    <definedName name="___rs155" localSheetId="11">#REF!</definedName>
    <definedName name="___rs155">#REF!</definedName>
    <definedName name="___rs161" localSheetId="12">#REF!</definedName>
    <definedName name="___rs161" localSheetId="11">#REF!</definedName>
    <definedName name="___rs161">#REF!</definedName>
    <definedName name="___rs1610" localSheetId="12">#REF!</definedName>
    <definedName name="___rs1610" localSheetId="11">#REF!</definedName>
    <definedName name="___rs1610">#REF!</definedName>
    <definedName name="___rs162" localSheetId="12">#REF!</definedName>
    <definedName name="___rs162" localSheetId="11">#REF!</definedName>
    <definedName name="___rs162">#REF!</definedName>
    <definedName name="___rs163" localSheetId="12">#REF!</definedName>
    <definedName name="___rs163" localSheetId="11">#REF!</definedName>
    <definedName name="___rs163">#REF!</definedName>
    <definedName name="___rs165" localSheetId="12">#REF!</definedName>
    <definedName name="___rs165" localSheetId="11">#REF!</definedName>
    <definedName name="___rs165">#REF!</definedName>
    <definedName name="___rs1710" localSheetId="12">#REF!</definedName>
    <definedName name="___rs1710" localSheetId="11">#REF!</definedName>
    <definedName name="___rs1710">#REF!</definedName>
    <definedName name="___rs172" localSheetId="12">#REF!</definedName>
    <definedName name="___rs172" localSheetId="11">#REF!</definedName>
    <definedName name="___rs172">#REF!</definedName>
    <definedName name="___rs173" localSheetId="12">#REF!</definedName>
    <definedName name="___rs173" localSheetId="11">#REF!</definedName>
    <definedName name="___rs173">#REF!</definedName>
    <definedName name="___rs175" localSheetId="12">#REF!</definedName>
    <definedName name="___rs175" localSheetId="11">#REF!</definedName>
    <definedName name="___rs175">#REF!</definedName>
    <definedName name="___rs181" localSheetId="12">#REF!</definedName>
    <definedName name="___rs181" localSheetId="11">#REF!</definedName>
    <definedName name="___rs181">#REF!</definedName>
    <definedName name="___rs1810" localSheetId="12">#REF!</definedName>
    <definedName name="___rs1810" localSheetId="11">#REF!</definedName>
    <definedName name="___rs1810">#REF!</definedName>
    <definedName name="___rs182" localSheetId="12">#REF!</definedName>
    <definedName name="___rs182" localSheetId="11">#REF!</definedName>
    <definedName name="___rs182">#REF!</definedName>
    <definedName name="___rs183" localSheetId="12">#REF!</definedName>
    <definedName name="___rs183" localSheetId="11">#REF!</definedName>
    <definedName name="___rs183">#REF!</definedName>
    <definedName name="___rs185" localSheetId="12">#REF!</definedName>
    <definedName name="___rs185" localSheetId="11">#REF!</definedName>
    <definedName name="___rs185">#REF!</definedName>
    <definedName name="___rs191" localSheetId="12">#REF!</definedName>
    <definedName name="___rs191" localSheetId="11">#REF!</definedName>
    <definedName name="___rs191">#REF!</definedName>
    <definedName name="___rs1910" localSheetId="12">#REF!</definedName>
    <definedName name="___rs1910" localSheetId="11">#REF!</definedName>
    <definedName name="___rs1910">#REF!</definedName>
    <definedName name="___rs192" localSheetId="12">#REF!</definedName>
    <definedName name="___rs192" localSheetId="11">#REF!</definedName>
    <definedName name="___rs192">#REF!</definedName>
    <definedName name="___rs193" localSheetId="12">#REF!</definedName>
    <definedName name="___rs193" localSheetId="11">#REF!</definedName>
    <definedName name="___rs193">#REF!</definedName>
    <definedName name="___rs195" localSheetId="12">#REF!</definedName>
    <definedName name="___rs195" localSheetId="11">#REF!</definedName>
    <definedName name="___rs195">#REF!</definedName>
    <definedName name="___rs201" localSheetId="12">#REF!</definedName>
    <definedName name="___rs201" localSheetId="11">#REF!</definedName>
    <definedName name="___rs201">#REF!</definedName>
    <definedName name="___rs2010" localSheetId="12">#REF!</definedName>
    <definedName name="___rs2010" localSheetId="11">#REF!</definedName>
    <definedName name="___rs2010">#REF!</definedName>
    <definedName name="___rs202" localSheetId="12">#REF!</definedName>
    <definedName name="___rs202" localSheetId="11">#REF!</definedName>
    <definedName name="___rs202">#REF!</definedName>
    <definedName name="___rs203" localSheetId="12">#REF!</definedName>
    <definedName name="___rs203" localSheetId="11">#REF!</definedName>
    <definedName name="___rs203">#REF!</definedName>
    <definedName name="___rs205" localSheetId="12">#REF!</definedName>
    <definedName name="___rs205" localSheetId="11">#REF!</definedName>
    <definedName name="___rs205">#REF!</definedName>
    <definedName name="___rs21" localSheetId="12">#REF!</definedName>
    <definedName name="___rs21" localSheetId="11">#REF!</definedName>
    <definedName name="___rs21">#REF!</definedName>
    <definedName name="___rs210" localSheetId="12">#REF!</definedName>
    <definedName name="___rs210" localSheetId="11">#REF!</definedName>
    <definedName name="___rs210">#REF!</definedName>
    <definedName name="___rs211" localSheetId="12">#REF!</definedName>
    <definedName name="___rs211" localSheetId="11">#REF!</definedName>
    <definedName name="___rs211">#REF!</definedName>
    <definedName name="___rs2110" localSheetId="12">#REF!</definedName>
    <definedName name="___rs2110" localSheetId="11">#REF!</definedName>
    <definedName name="___rs2110">#REF!</definedName>
    <definedName name="___rs212" localSheetId="12">#REF!</definedName>
    <definedName name="___rs212" localSheetId="11">#REF!</definedName>
    <definedName name="___rs212">#REF!</definedName>
    <definedName name="___rs213" localSheetId="12">#REF!</definedName>
    <definedName name="___rs213" localSheetId="11">#REF!</definedName>
    <definedName name="___rs213">#REF!</definedName>
    <definedName name="___rs215" localSheetId="12">#REF!</definedName>
    <definedName name="___rs215" localSheetId="11">#REF!</definedName>
    <definedName name="___rs215">#REF!</definedName>
    <definedName name="___rs22" localSheetId="12">#REF!</definedName>
    <definedName name="___rs22" localSheetId="11">#REF!</definedName>
    <definedName name="___rs22">#REF!</definedName>
    <definedName name="___rs221" localSheetId="12">#REF!</definedName>
    <definedName name="___rs221" localSheetId="11">#REF!</definedName>
    <definedName name="___rs221">#REF!</definedName>
    <definedName name="___rs2210" localSheetId="12">#REF!</definedName>
    <definedName name="___rs2210" localSheetId="11">#REF!</definedName>
    <definedName name="___rs2210">#REF!</definedName>
    <definedName name="___rs222" localSheetId="12">#REF!</definedName>
    <definedName name="___rs222" localSheetId="11">#REF!</definedName>
    <definedName name="___rs222">#REF!</definedName>
    <definedName name="___rs223" localSheetId="12">#REF!</definedName>
    <definedName name="___rs223" localSheetId="11">#REF!</definedName>
    <definedName name="___rs223">#REF!</definedName>
    <definedName name="___rs225" localSheetId="12">#REF!</definedName>
    <definedName name="___rs225" localSheetId="11">#REF!</definedName>
    <definedName name="___rs225">#REF!</definedName>
    <definedName name="___rs23" localSheetId="12">#REF!</definedName>
    <definedName name="___rs23" localSheetId="11">#REF!</definedName>
    <definedName name="___rs23">#REF!</definedName>
    <definedName name="___rs231" localSheetId="12">#REF!</definedName>
    <definedName name="___rs231" localSheetId="11">#REF!</definedName>
    <definedName name="___rs231">#REF!</definedName>
    <definedName name="___rs2310" localSheetId="12">#REF!</definedName>
    <definedName name="___rs2310" localSheetId="11">#REF!</definedName>
    <definedName name="___rs2310">#REF!</definedName>
    <definedName name="___rs232" localSheetId="12">#REF!</definedName>
    <definedName name="___rs232" localSheetId="11">#REF!</definedName>
    <definedName name="___rs232">#REF!</definedName>
    <definedName name="___rs233" localSheetId="12">#REF!</definedName>
    <definedName name="___rs233" localSheetId="11">#REF!</definedName>
    <definedName name="___rs233">#REF!</definedName>
    <definedName name="___rs235" localSheetId="12">#REF!</definedName>
    <definedName name="___rs235" localSheetId="11">#REF!</definedName>
    <definedName name="___rs235">#REF!</definedName>
    <definedName name="___rs241" localSheetId="12">#REF!</definedName>
    <definedName name="___rs241" localSheetId="11">#REF!</definedName>
    <definedName name="___rs241">#REF!</definedName>
    <definedName name="___rs2410" localSheetId="12">#REF!</definedName>
    <definedName name="___rs2410" localSheetId="11">#REF!</definedName>
    <definedName name="___rs2410">#REF!</definedName>
    <definedName name="___rs242" localSheetId="12">#REF!</definedName>
    <definedName name="___rs242" localSheetId="11">#REF!</definedName>
    <definedName name="___rs242">#REF!</definedName>
    <definedName name="___rs243" localSheetId="12">#REF!</definedName>
    <definedName name="___rs243" localSheetId="11">#REF!</definedName>
    <definedName name="___rs243">#REF!</definedName>
    <definedName name="___rs245" localSheetId="12">#REF!</definedName>
    <definedName name="___rs245" localSheetId="11">#REF!</definedName>
    <definedName name="___rs245">#REF!</definedName>
    <definedName name="___rs25" localSheetId="12">#REF!</definedName>
    <definedName name="___rs25" localSheetId="11">#REF!</definedName>
    <definedName name="___rs25">#REF!</definedName>
    <definedName name="___rs251" localSheetId="12">#REF!</definedName>
    <definedName name="___rs251" localSheetId="11">#REF!</definedName>
    <definedName name="___rs251">#REF!</definedName>
    <definedName name="___rs2510" localSheetId="12">#REF!</definedName>
    <definedName name="___rs2510" localSheetId="11">#REF!</definedName>
    <definedName name="___rs2510">#REF!</definedName>
    <definedName name="___rs252" localSheetId="12">#REF!</definedName>
    <definedName name="___rs252" localSheetId="11">#REF!</definedName>
    <definedName name="___rs252">#REF!</definedName>
    <definedName name="___rs253" localSheetId="12">#REF!</definedName>
    <definedName name="___rs253" localSheetId="11">#REF!</definedName>
    <definedName name="___rs253">#REF!</definedName>
    <definedName name="___rs255" localSheetId="12">#REF!</definedName>
    <definedName name="___rs255" localSheetId="11">#REF!</definedName>
    <definedName name="___rs255">#REF!</definedName>
    <definedName name="___rs31" localSheetId="12">#REF!</definedName>
    <definedName name="___rs31" localSheetId="11">#REF!</definedName>
    <definedName name="___rs31">#REF!</definedName>
    <definedName name="___rs310" localSheetId="12">#REF!</definedName>
    <definedName name="___rs310" localSheetId="11">#REF!</definedName>
    <definedName name="___rs310">#REF!</definedName>
    <definedName name="___rs32" localSheetId="12">#REF!</definedName>
    <definedName name="___rs32" localSheetId="11">#REF!</definedName>
    <definedName name="___rs32">#REF!</definedName>
    <definedName name="___rs33" localSheetId="12">#REF!</definedName>
    <definedName name="___rs33" localSheetId="11">#REF!</definedName>
    <definedName name="___rs33">#REF!</definedName>
    <definedName name="___rs35" localSheetId="12">#REF!</definedName>
    <definedName name="___rs35" localSheetId="11">#REF!</definedName>
    <definedName name="___rs35">#REF!</definedName>
    <definedName name="___rs41" localSheetId="12">#REF!</definedName>
    <definedName name="___rs41" localSheetId="11">#REF!</definedName>
    <definedName name="___rs41">#REF!</definedName>
    <definedName name="___rs410" localSheetId="12">#REF!</definedName>
    <definedName name="___rs410" localSheetId="11">#REF!</definedName>
    <definedName name="___rs410">#REF!</definedName>
    <definedName name="___rs42" localSheetId="12">#REF!</definedName>
    <definedName name="___rs42" localSheetId="11">#REF!</definedName>
    <definedName name="___rs42">#REF!</definedName>
    <definedName name="___rs43" localSheetId="12">#REF!</definedName>
    <definedName name="___rs43" localSheetId="11">#REF!</definedName>
    <definedName name="___rs43">#REF!</definedName>
    <definedName name="___rs45" localSheetId="12">#REF!</definedName>
    <definedName name="___rs45" localSheetId="11">#REF!</definedName>
    <definedName name="___rs45">#REF!</definedName>
    <definedName name="___rs51" localSheetId="12">#REF!</definedName>
    <definedName name="___rs51" localSheetId="11">#REF!</definedName>
    <definedName name="___rs51">#REF!</definedName>
    <definedName name="___rs510" localSheetId="12">#REF!</definedName>
    <definedName name="___rs510" localSheetId="11">#REF!</definedName>
    <definedName name="___rs510">#REF!</definedName>
    <definedName name="___rs52" localSheetId="12">#REF!</definedName>
    <definedName name="___rs52" localSheetId="11">#REF!</definedName>
    <definedName name="___rs52">#REF!</definedName>
    <definedName name="___rs53" localSheetId="12">#REF!</definedName>
    <definedName name="___rs53" localSheetId="11">#REF!</definedName>
    <definedName name="___rs53">#REF!</definedName>
    <definedName name="___rs55" localSheetId="12">#REF!</definedName>
    <definedName name="___rs55" localSheetId="11">#REF!</definedName>
    <definedName name="___rs55">#REF!</definedName>
    <definedName name="___rs61" localSheetId="12">#REF!</definedName>
    <definedName name="___rs61" localSheetId="11">#REF!</definedName>
    <definedName name="___rs61">#REF!</definedName>
    <definedName name="___rs610" localSheetId="12">#REF!</definedName>
    <definedName name="___rs610" localSheetId="11">#REF!</definedName>
    <definedName name="___rs610">#REF!</definedName>
    <definedName name="___rs62" localSheetId="12">#REF!</definedName>
    <definedName name="___rs62" localSheetId="11">#REF!</definedName>
    <definedName name="___rs62">#REF!</definedName>
    <definedName name="___rs63" localSheetId="12">#REF!</definedName>
    <definedName name="___rs63" localSheetId="11">#REF!</definedName>
    <definedName name="___rs63">#REF!</definedName>
    <definedName name="___rs65" localSheetId="12">#REF!</definedName>
    <definedName name="___rs65" localSheetId="11">#REF!</definedName>
    <definedName name="___rs65">#REF!</definedName>
    <definedName name="___rs71" localSheetId="12">#REF!</definedName>
    <definedName name="___rs71" localSheetId="11">#REF!</definedName>
    <definedName name="___rs71">#REF!</definedName>
    <definedName name="___rs710" localSheetId="12">#REF!</definedName>
    <definedName name="___rs710" localSheetId="11">#REF!</definedName>
    <definedName name="___rs710">#REF!</definedName>
    <definedName name="___rs72" localSheetId="12">#REF!</definedName>
    <definedName name="___rs72" localSheetId="11">#REF!</definedName>
    <definedName name="___rs72">#REF!</definedName>
    <definedName name="___rs73" localSheetId="12">#REF!</definedName>
    <definedName name="___rs73" localSheetId="11">#REF!</definedName>
    <definedName name="___rs73">#REF!</definedName>
    <definedName name="___rs75" localSheetId="12">#REF!</definedName>
    <definedName name="___rs75" localSheetId="11">#REF!</definedName>
    <definedName name="___rs75">#REF!</definedName>
    <definedName name="___rs81" localSheetId="12">#REF!</definedName>
    <definedName name="___rs81" localSheetId="11">#REF!</definedName>
    <definedName name="___rs81">#REF!</definedName>
    <definedName name="___rs810" localSheetId="12">#REF!</definedName>
    <definedName name="___rs810" localSheetId="11">#REF!</definedName>
    <definedName name="___rs810">#REF!</definedName>
    <definedName name="___rs82" localSheetId="12">#REF!</definedName>
    <definedName name="___rs82" localSheetId="11">#REF!</definedName>
    <definedName name="___rs82">#REF!</definedName>
    <definedName name="___rs83" localSheetId="12">#REF!</definedName>
    <definedName name="___rs83" localSheetId="11">#REF!</definedName>
    <definedName name="___rs83">#REF!</definedName>
    <definedName name="___rs85" localSheetId="12">#REF!</definedName>
    <definedName name="___rs85" localSheetId="11">#REF!</definedName>
    <definedName name="___rs85">#REF!</definedName>
    <definedName name="___rs91" localSheetId="12">#REF!</definedName>
    <definedName name="___rs91" localSheetId="11">#REF!</definedName>
    <definedName name="___rs91">#REF!</definedName>
    <definedName name="___rs910" localSheetId="12">#REF!</definedName>
    <definedName name="___rs910" localSheetId="11">#REF!</definedName>
    <definedName name="___rs910">#REF!</definedName>
    <definedName name="___rs92" localSheetId="12">#REF!</definedName>
    <definedName name="___rs92" localSheetId="11">#REF!</definedName>
    <definedName name="___rs92">#REF!</definedName>
    <definedName name="___rs93" localSheetId="12">#REF!</definedName>
    <definedName name="___rs93" localSheetId="11">#REF!</definedName>
    <definedName name="___rs93">#REF!</definedName>
    <definedName name="___rs95" localSheetId="12">#REF!</definedName>
    <definedName name="___rs95" localSheetId="11">#REF!</definedName>
    <definedName name="___rs95">#REF!</definedName>
    <definedName name="___sc1" localSheetId="12">#REF!</definedName>
    <definedName name="___sc1" localSheetId="11">#REF!</definedName>
    <definedName name="___sc1">#REF!</definedName>
    <definedName name="___T2" localSheetId="12">'[8]Estimate Warehouse'!#REF!</definedName>
    <definedName name="___T2" localSheetId="11">'[8]Estimate Warehouse'!#REF!</definedName>
    <definedName name="___T2">'[8]Estimate Warehouse'!#REF!</definedName>
    <definedName name="___tdp1" localSheetId="12">#REF!</definedName>
    <definedName name="___tdp1" localSheetId="11">#REF!</definedName>
    <definedName name="___tdp1">#REF!</definedName>
    <definedName name="___ubr1" localSheetId="12">#REF!</definedName>
    <definedName name="___ubr1" localSheetId="11">#REF!</definedName>
    <definedName name="___ubr1">#REF!</definedName>
    <definedName name="___vat1">'[7]ANNEXURE D'!$F$22</definedName>
    <definedName name="___vat2" localSheetId="12">'[7]ANNEXURE D'!#REF!</definedName>
    <definedName name="___vat2" localSheetId="11">'[7]ANNEXURE D'!#REF!</definedName>
    <definedName name="___vat2">'[7]ANNEXURE D'!#REF!</definedName>
    <definedName name="___vat22" localSheetId="12">'[7]ANNEXURE D'!#REF!</definedName>
    <definedName name="___vat22" localSheetId="11">'[7]ANNEXURE D'!#REF!</definedName>
    <definedName name="___vat22">'[7]ANNEXURE D'!#REF!</definedName>
    <definedName name="___vat3" localSheetId="11">'[7]ANNEXURE D'!#REF!</definedName>
    <definedName name="___vat3">'[7]ANNEXURE D'!#REF!</definedName>
    <definedName name="___vat33" localSheetId="11">'[7]ANNEXURE D'!#REF!</definedName>
    <definedName name="___vat33">'[7]ANNEXURE D'!#REF!</definedName>
    <definedName name="___vat4" localSheetId="11">'[7]ANNEXURE D'!#REF!</definedName>
    <definedName name="___vat4">'[7]ANNEXURE D'!#REF!</definedName>
    <definedName name="___vat44" localSheetId="11">'[7]ANNEXURE D'!#REF!</definedName>
    <definedName name="___vat44">'[7]ANNEXURE D'!#REF!</definedName>
    <definedName name="___vat5" localSheetId="11">'[7]ANNEXURE D'!#REF!</definedName>
    <definedName name="___vat5">'[7]ANNEXURE D'!#REF!</definedName>
    <definedName name="___vat55" localSheetId="11">'[7]ANNEXURE D'!#REF!</definedName>
    <definedName name="___vat55">'[7]ANNEXURE D'!#REF!</definedName>
    <definedName name="__1ANNEXURE__A" localSheetId="12">#REF!</definedName>
    <definedName name="__1ANNEXURE__A" localSheetId="11">#REF!</definedName>
    <definedName name="__1ANNEXURE__A">#REF!</definedName>
    <definedName name="__2ANNEXURE__B" localSheetId="12">#REF!</definedName>
    <definedName name="__2ANNEXURE__B" localSheetId="11">#REF!</definedName>
    <definedName name="__2ANNEXURE__B">#REF!</definedName>
    <definedName name="__aux10" localSheetId="12">#REF!</definedName>
    <definedName name="__aux10" localSheetId="11">#REF!</definedName>
    <definedName name="__aux10">#REF!</definedName>
    <definedName name="__aux3" localSheetId="12">#REF!</definedName>
    <definedName name="__aux3" localSheetId="11">#REF!</definedName>
    <definedName name="__aux3">#REF!</definedName>
    <definedName name="__aux5" localSheetId="12">#REF!</definedName>
    <definedName name="__aux5" localSheetId="11">#REF!</definedName>
    <definedName name="__aux5">#REF!</definedName>
    <definedName name="__aux7" localSheetId="12">#REF!</definedName>
    <definedName name="__aux7" localSheetId="11">#REF!</definedName>
    <definedName name="__aux7">#REF!</definedName>
    <definedName name="__CAT07" localSheetId="12">[6]Equip!#REF!</definedName>
    <definedName name="__CAT07" localSheetId="11">[6]Equip!#REF!</definedName>
    <definedName name="__CAT07">[6]Equip!#REF!</definedName>
    <definedName name="__CAT12" localSheetId="12">[6]Equip!#REF!</definedName>
    <definedName name="__CAT12" localSheetId="11">[6]Equip!#REF!</definedName>
    <definedName name="__CAT12">[6]Equip!#REF!</definedName>
    <definedName name="__CAT21" localSheetId="12">[6]Equip!#REF!</definedName>
    <definedName name="__CAT21" localSheetId="11">[6]Equip!#REF!</definedName>
    <definedName name="__CAT21">[6]Equip!#REF!</definedName>
    <definedName name="__CAT22" localSheetId="12">[6]Equip!#REF!</definedName>
    <definedName name="__CAT22" localSheetId="11">[6]Equip!#REF!</definedName>
    <definedName name="__CAT22">[6]Equip!#REF!</definedName>
    <definedName name="__CAT31" localSheetId="12">[6]Equip!#REF!</definedName>
    <definedName name="__CAT31" localSheetId="11">[6]Equip!#REF!</definedName>
    <definedName name="__CAT31">[6]Equip!#REF!</definedName>
    <definedName name="__CAT33" localSheetId="12">[6]Equip!#REF!</definedName>
    <definedName name="__CAT33" localSheetId="11">[6]Equip!#REF!</definedName>
    <definedName name="__CAT33">[6]Equip!#REF!</definedName>
    <definedName name="__CAT34" localSheetId="12">[6]Equip!#REF!</definedName>
    <definedName name="__CAT34" localSheetId="11">[6]Equip!#REF!</definedName>
    <definedName name="__CAT34">[6]Equip!#REF!</definedName>
    <definedName name="__CAT35" localSheetId="12">[6]Equip!#REF!</definedName>
    <definedName name="__CAT35" localSheetId="11">[6]Equip!#REF!</definedName>
    <definedName name="__CAT35">[6]Equip!#REF!</definedName>
    <definedName name="__CAT36" localSheetId="12">[6]Equip!#REF!</definedName>
    <definedName name="__CAT36" localSheetId="11">[6]Equip!#REF!</definedName>
    <definedName name="__CAT36">[6]Equip!#REF!</definedName>
    <definedName name="__CAT39" localSheetId="12">[6]Equip!#REF!</definedName>
    <definedName name="__CAT39" localSheetId="11">[6]Equip!#REF!</definedName>
    <definedName name="__CAT39">[6]Equip!#REF!</definedName>
    <definedName name="__CAT42" localSheetId="12">[6]Equip!#REF!</definedName>
    <definedName name="__CAT42" localSheetId="11">[6]Equip!#REF!</definedName>
    <definedName name="__CAT42">[6]Equip!#REF!</definedName>
    <definedName name="__CAT43" localSheetId="12">[6]Equip!#REF!</definedName>
    <definedName name="__CAT43" localSheetId="11">[6]Equip!#REF!</definedName>
    <definedName name="__CAT43">[6]Equip!#REF!</definedName>
    <definedName name="__CAT45" localSheetId="12">[6]Equip!#REF!</definedName>
    <definedName name="__CAT45" localSheetId="11">[6]Equip!#REF!</definedName>
    <definedName name="__CAT45">[6]Equip!#REF!</definedName>
    <definedName name="__CAT46" localSheetId="12">[6]Equip!#REF!</definedName>
    <definedName name="__CAT46" localSheetId="11">[6]Equip!#REF!</definedName>
    <definedName name="__CAT46">[6]Equip!#REF!</definedName>
    <definedName name="__CAT48" localSheetId="12">[6]Equip!#REF!</definedName>
    <definedName name="__CAT48" localSheetId="11">[6]Equip!#REF!</definedName>
    <definedName name="__CAT48">[6]Equip!#REF!</definedName>
    <definedName name="__CAT49" localSheetId="12">[6]Equip!#REF!</definedName>
    <definedName name="__CAT49" localSheetId="11">[6]Equip!#REF!</definedName>
    <definedName name="__CAT49">[6]Equip!#REF!</definedName>
    <definedName name="__CAT52" localSheetId="12">[6]Equip!#REF!</definedName>
    <definedName name="__CAT52" localSheetId="11">[6]Equip!#REF!</definedName>
    <definedName name="__CAT52">[6]Equip!#REF!</definedName>
    <definedName name="__CAT53" localSheetId="12">[6]Equip!#REF!</definedName>
    <definedName name="__CAT53" localSheetId="11">[6]Equip!#REF!</definedName>
    <definedName name="__CAT53">[6]Equip!#REF!</definedName>
    <definedName name="__CAT54" localSheetId="12">[6]Equip!#REF!</definedName>
    <definedName name="__CAT54" localSheetId="11">[6]Equip!#REF!</definedName>
    <definedName name="__CAT54">[6]Equip!#REF!</definedName>
    <definedName name="__CAT55" localSheetId="12">[6]Equip!#REF!</definedName>
    <definedName name="__CAT55" localSheetId="11">[6]Equip!#REF!</definedName>
    <definedName name="__CAT55">[6]Equip!#REF!</definedName>
    <definedName name="__CAT82" localSheetId="12">[6]Equip!#REF!</definedName>
    <definedName name="__CAT82" localSheetId="11">[6]Equip!#REF!</definedName>
    <definedName name="__CAT82">[6]Equip!#REF!</definedName>
    <definedName name="__CAT84" localSheetId="12">[6]Equip!#REF!</definedName>
    <definedName name="__CAT84" localSheetId="11">[6]Equip!#REF!</definedName>
    <definedName name="__CAT84">[6]Equip!#REF!</definedName>
    <definedName name="__ccr1" localSheetId="12" hidden="1">{#N/A,#N/A,TRUE,"Cover";#N/A,#N/A,TRUE,"Conts";#N/A,#N/A,TRUE,"VOS";#N/A,#N/A,TRUE,"Warrington";#N/A,#N/A,TRUE,"Widnes"}</definedName>
    <definedName name="__ccr1" localSheetId="11" hidden="1">{#N/A,#N/A,TRUE,"Cover";#N/A,#N/A,TRUE,"Conts";#N/A,#N/A,TRUE,"VOS";#N/A,#N/A,TRUE,"Warrington";#N/A,#N/A,TRUE,"Widnes"}</definedName>
    <definedName name="__ccr1" hidden="1">{#N/A,#N/A,TRUE,"Cover";#N/A,#N/A,TRUE,"Conts";#N/A,#N/A,TRUE,"VOS";#N/A,#N/A,TRUE,"Warrington";#N/A,#N/A,TRUE,"Widnes"}</definedName>
    <definedName name="__COLOUR1" localSheetId="12">#REF!</definedName>
    <definedName name="__COLOUR1" localSheetId="11">#REF!</definedName>
    <definedName name="__COLOUR1">#REF!</definedName>
    <definedName name="__COLOUR2" localSheetId="12">#REF!</definedName>
    <definedName name="__COLOUR2" localSheetId="11">#REF!</definedName>
    <definedName name="__COLOUR2">#REF!</definedName>
    <definedName name="__COLOUR3" localSheetId="12">#REF!</definedName>
    <definedName name="__COLOUR3" localSheetId="11">#REF!</definedName>
    <definedName name="__COLOUR3">#REF!</definedName>
    <definedName name="__COLOURCHOOSE" localSheetId="12">#REF!</definedName>
    <definedName name="__COLOURCHOOSE" localSheetId="11">#REF!</definedName>
    <definedName name="__COLOURCHOOSE">#REF!</definedName>
    <definedName name="__COM1">#REF!</definedName>
    <definedName name="__FAX1">#REF!</definedName>
    <definedName name="__gen1">'[9]ANNEXURE D'!$F$87</definedName>
    <definedName name="__gen2" localSheetId="12">'[9]ANNEXURE D'!#REF!</definedName>
    <definedName name="__gen2" localSheetId="11">'[9]ANNEXURE D'!#REF!</definedName>
    <definedName name="__gen2">'[9]ANNEXURE D'!#REF!</definedName>
    <definedName name="__gen3" localSheetId="12">'[9]ANNEXURE D'!#REF!</definedName>
    <definedName name="__gen3" localSheetId="11">'[9]ANNEXURE D'!#REF!</definedName>
    <definedName name="__gen3">'[9]ANNEXURE D'!#REF!</definedName>
    <definedName name="__gen4" localSheetId="11">'[9]ANNEXURE D'!#REF!</definedName>
    <definedName name="__gen4">'[9]ANNEXURE D'!#REF!</definedName>
    <definedName name="__gen5" localSheetId="11">'[9]ANNEXURE D'!#REF!</definedName>
    <definedName name="__gen5">'[9]ANNEXURE D'!#REF!</definedName>
    <definedName name="__imp1">'[9]ANNEXURE D'!$F$50</definedName>
    <definedName name="__imp2" localSheetId="12">'[9]ANNEXURE D'!#REF!</definedName>
    <definedName name="__imp2" localSheetId="11">'[9]ANNEXURE D'!#REF!</definedName>
    <definedName name="__imp2">'[9]ANNEXURE D'!#REF!</definedName>
    <definedName name="__imp3" localSheetId="12">'[9]ANNEXURE D'!#REF!</definedName>
    <definedName name="__imp3" localSheetId="11">'[9]ANNEXURE D'!#REF!</definedName>
    <definedName name="__imp3">'[9]ANNEXURE D'!#REF!</definedName>
    <definedName name="__imp4" localSheetId="11">'[9]ANNEXURE D'!#REF!</definedName>
    <definedName name="__imp4">'[9]ANNEXURE D'!#REF!</definedName>
    <definedName name="__imp5" localSheetId="11">'[9]ANNEXURE D'!#REF!</definedName>
    <definedName name="__imp5">'[9]ANNEXURE D'!#REF!</definedName>
    <definedName name="__Inc1" localSheetId="12">#REF!</definedName>
    <definedName name="__Inc1" localSheetId="11">#REF!</definedName>
    <definedName name="__Inc1">#REF!</definedName>
    <definedName name="__Int1" localSheetId="12">#REF!</definedName>
    <definedName name="__INT1" localSheetId="11">'[9]ANNEXURE D'!$D$24:$D$24</definedName>
    <definedName name="__Int1">#REF!</definedName>
    <definedName name="__Int2" localSheetId="12">#REF!</definedName>
    <definedName name="__Int2" localSheetId="11">#REF!</definedName>
    <definedName name="__Int2">#REF!</definedName>
    <definedName name="__irr1" localSheetId="12">#REF!</definedName>
    <definedName name="__irr1" localSheetId="11">#REF!</definedName>
    <definedName name="__irr1">#REF!</definedName>
    <definedName name="__irr10" localSheetId="12">#REF!</definedName>
    <definedName name="__irr10" localSheetId="11">#REF!</definedName>
    <definedName name="__irr10">#REF!</definedName>
    <definedName name="__irr2" localSheetId="12">#REF!</definedName>
    <definedName name="__irr2" localSheetId="11">#REF!</definedName>
    <definedName name="__irr2">#REF!</definedName>
    <definedName name="__irr3" localSheetId="12">#REF!</definedName>
    <definedName name="__irr3" localSheetId="11">#REF!</definedName>
    <definedName name="__irr3">#REF!</definedName>
    <definedName name="__irr5" localSheetId="12">#REF!</definedName>
    <definedName name="__irr5" localSheetId="11">#REF!</definedName>
    <definedName name="__irr5">#REF!</definedName>
    <definedName name="__irr7" localSheetId="12">#REF!</definedName>
    <definedName name="__irr7" localSheetId="11">#REF!</definedName>
    <definedName name="__irr7">#REF!</definedName>
    <definedName name="__L1" localSheetId="12">#REF!</definedName>
    <definedName name="__L1" localSheetId="11">#REF!</definedName>
    <definedName name="__L1">#REF!</definedName>
    <definedName name="__L10" localSheetId="12">#REF!</definedName>
    <definedName name="__L10" localSheetId="11">#REF!</definedName>
    <definedName name="__L10">#REF!</definedName>
    <definedName name="__L11" localSheetId="12">#REF!</definedName>
    <definedName name="__L11" localSheetId="11">#REF!</definedName>
    <definedName name="__L11">#REF!</definedName>
    <definedName name="__L12" localSheetId="12">#REF!</definedName>
    <definedName name="__L12" localSheetId="11">#REF!</definedName>
    <definedName name="__L12">#REF!</definedName>
    <definedName name="__L13" localSheetId="12">#REF!</definedName>
    <definedName name="__L13" localSheetId="11">#REF!</definedName>
    <definedName name="__L13">#REF!</definedName>
    <definedName name="__L14" localSheetId="12">#REF!</definedName>
    <definedName name="__L14" localSheetId="11">#REF!</definedName>
    <definedName name="__L14">#REF!</definedName>
    <definedName name="__L15" localSheetId="12">#REF!</definedName>
    <definedName name="__L15" localSheetId="11">#REF!</definedName>
    <definedName name="__L15">#REF!</definedName>
    <definedName name="__L16" localSheetId="12">#REF!</definedName>
    <definedName name="__L16" localSheetId="11">#REF!</definedName>
    <definedName name="__L16">#REF!</definedName>
    <definedName name="__L17" localSheetId="12">#REF!</definedName>
    <definedName name="__L17" localSheetId="11">#REF!</definedName>
    <definedName name="__L17">#REF!</definedName>
    <definedName name="__L18" localSheetId="12">#REF!</definedName>
    <definedName name="__L18" localSheetId="11">#REF!</definedName>
    <definedName name="__L18">#REF!</definedName>
    <definedName name="__L19" localSheetId="12">#REF!</definedName>
    <definedName name="__L19" localSheetId="11">#REF!</definedName>
    <definedName name="__L19">#REF!</definedName>
    <definedName name="__L2" localSheetId="12">#REF!</definedName>
    <definedName name="__L2" localSheetId="11">#REF!</definedName>
    <definedName name="__L2">#REF!</definedName>
    <definedName name="__L20" localSheetId="12">#REF!</definedName>
    <definedName name="__L20" localSheetId="11">#REF!</definedName>
    <definedName name="__L20">#REF!</definedName>
    <definedName name="__L21" localSheetId="12">#REF!</definedName>
    <definedName name="__L21" localSheetId="11">#REF!</definedName>
    <definedName name="__L21">#REF!</definedName>
    <definedName name="__L22" localSheetId="12">#REF!</definedName>
    <definedName name="__L22" localSheetId="11">#REF!</definedName>
    <definedName name="__L22">#REF!</definedName>
    <definedName name="__L23" localSheetId="12">#REF!</definedName>
    <definedName name="__L23" localSheetId="11">#REF!</definedName>
    <definedName name="__L23">#REF!</definedName>
    <definedName name="__L24" localSheetId="12">#REF!</definedName>
    <definedName name="__L24" localSheetId="11">#REF!</definedName>
    <definedName name="__L24">#REF!</definedName>
    <definedName name="__L25" localSheetId="12">#REF!</definedName>
    <definedName name="__L25" localSheetId="11">#REF!</definedName>
    <definedName name="__L25">#REF!</definedName>
    <definedName name="__L26" localSheetId="12">#REF!</definedName>
    <definedName name="__L26" localSheetId="11">#REF!</definedName>
    <definedName name="__L26">#REF!</definedName>
    <definedName name="__L27" localSheetId="12">#REF!</definedName>
    <definedName name="__L27" localSheetId="11">#REF!</definedName>
    <definedName name="__L27">#REF!</definedName>
    <definedName name="__L28" localSheetId="12">#REF!</definedName>
    <definedName name="__L28" localSheetId="11">#REF!</definedName>
    <definedName name="__L28">#REF!</definedName>
    <definedName name="__L29" localSheetId="12">#REF!</definedName>
    <definedName name="__L29" localSheetId="11">#REF!</definedName>
    <definedName name="__L29">#REF!</definedName>
    <definedName name="__L3" localSheetId="12">#REF!</definedName>
    <definedName name="__L3" localSheetId="11">#REF!</definedName>
    <definedName name="__L3">#REF!</definedName>
    <definedName name="__L30" localSheetId="12">#REF!</definedName>
    <definedName name="__L30" localSheetId="11">#REF!</definedName>
    <definedName name="__L30">#REF!</definedName>
    <definedName name="__L4" localSheetId="12">#REF!</definedName>
    <definedName name="__L4" localSheetId="11">#REF!</definedName>
    <definedName name="__L4">#REF!</definedName>
    <definedName name="__L5" localSheetId="12">#REF!</definedName>
    <definedName name="__L5" localSheetId="11">#REF!</definedName>
    <definedName name="__L5">#REF!</definedName>
    <definedName name="__L6" localSheetId="12">#REF!</definedName>
    <definedName name="__L6" localSheetId="11">#REF!</definedName>
    <definedName name="__L6">#REF!</definedName>
    <definedName name="__L7" localSheetId="12">#REF!</definedName>
    <definedName name="__L7" localSheetId="11">#REF!</definedName>
    <definedName name="__L7">#REF!</definedName>
    <definedName name="__L8" localSheetId="12">#REF!</definedName>
    <definedName name="__L8" localSheetId="11">#REF!</definedName>
    <definedName name="__L8">#REF!</definedName>
    <definedName name="__L9" localSheetId="12">#REF!</definedName>
    <definedName name="__L9" localSheetId="11">#REF!</definedName>
    <definedName name="__L9">#REF!</definedName>
    <definedName name="__let1" localSheetId="12">#REF!</definedName>
    <definedName name="__let1" localSheetId="11">#REF!</definedName>
    <definedName name="__let1">#REF!</definedName>
    <definedName name="__MES193" localSheetId="12">#REF!</definedName>
    <definedName name="__MES193" localSheetId="11">#REF!</definedName>
    <definedName name="__MES193">#REF!</definedName>
    <definedName name="__ncv1" localSheetId="12">#REF!</definedName>
    <definedName name="__ncv1" localSheetId="11">#REF!</definedName>
    <definedName name="__ncv1">#REF!</definedName>
    <definedName name="__ncv10" localSheetId="12">#REF!</definedName>
    <definedName name="__ncv10" localSheetId="11">#REF!</definedName>
    <definedName name="__ncv10">#REF!</definedName>
    <definedName name="__ncv101" localSheetId="12">#REF!</definedName>
    <definedName name="__ncv101" localSheetId="11">#REF!</definedName>
    <definedName name="__ncv101">#REF!</definedName>
    <definedName name="__ncv1011" localSheetId="12">#REF!</definedName>
    <definedName name="__ncv1011" localSheetId="11">#REF!</definedName>
    <definedName name="__ncv1011">#REF!</definedName>
    <definedName name="__ncv102" localSheetId="12">#REF!</definedName>
    <definedName name="__ncv102" localSheetId="11">#REF!</definedName>
    <definedName name="__ncv102">#REF!</definedName>
    <definedName name="__ncv103" localSheetId="12">#REF!</definedName>
    <definedName name="__ncv103" localSheetId="11">#REF!</definedName>
    <definedName name="__ncv103">#REF!</definedName>
    <definedName name="__ncv105" localSheetId="12">#REF!</definedName>
    <definedName name="__ncv105" localSheetId="11">#REF!</definedName>
    <definedName name="__ncv105">#REF!</definedName>
    <definedName name="__ncv2" localSheetId="12">#REF!</definedName>
    <definedName name="__ncv2" localSheetId="11">#REF!</definedName>
    <definedName name="__ncv2">#REF!</definedName>
    <definedName name="__ncv3" localSheetId="12">#REF!</definedName>
    <definedName name="__ncv3" localSheetId="11">#REF!</definedName>
    <definedName name="__ncv3">#REF!</definedName>
    <definedName name="__ncv5" localSheetId="12">#REF!</definedName>
    <definedName name="__ncv5" localSheetId="11">#REF!</definedName>
    <definedName name="__ncv5">#REF!</definedName>
    <definedName name="__ord1" localSheetId="12">#REF!</definedName>
    <definedName name="__ord1" localSheetId="11">#REF!</definedName>
    <definedName name="__ord1">#REF!</definedName>
    <definedName name="__ord2" localSheetId="12">#REF!</definedName>
    <definedName name="__ord2" localSheetId="11">#REF!</definedName>
    <definedName name="__ord2">#REF!</definedName>
    <definedName name="__ord3" localSheetId="12">#REF!</definedName>
    <definedName name="__ord3" localSheetId="11">#REF!</definedName>
    <definedName name="__ord3">#REF!</definedName>
    <definedName name="__ord4" localSheetId="12">#REF!</definedName>
    <definedName name="__ord4" localSheetId="11">#REF!</definedName>
    <definedName name="__ord4">#REF!</definedName>
    <definedName name="__PC1" localSheetId="12">#REF!</definedName>
    <definedName name="__PC1" localSheetId="11">#REF!</definedName>
    <definedName name="__PC1">#REF!</definedName>
    <definedName name="__per1">'[9]ANNEXURE D'!$E$19</definedName>
    <definedName name="__per2" localSheetId="12">'[9]ANNEXURE D'!#REF!</definedName>
    <definedName name="__per2" localSheetId="11">'[9]ANNEXURE D'!#REF!</definedName>
    <definedName name="__per2">'[9]ANNEXURE D'!#REF!</definedName>
    <definedName name="__per3" localSheetId="12">'[9]ANNEXURE D'!#REF!</definedName>
    <definedName name="__per3" localSheetId="11">'[9]ANNEXURE D'!#REF!</definedName>
    <definedName name="__per3">'[9]ANNEXURE D'!#REF!</definedName>
    <definedName name="__per4" localSheetId="11">'[9]ANNEXURE D'!#REF!</definedName>
    <definedName name="__per4">'[9]ANNEXURE D'!#REF!</definedName>
    <definedName name="__per5" localSheetId="11">'[9]ANNEXURE D'!#REF!</definedName>
    <definedName name="__per5">'[9]ANNEXURE D'!#REF!</definedName>
    <definedName name="__PSF115" localSheetId="12">#REF!</definedName>
    <definedName name="__PSF115" localSheetId="11">#REF!</definedName>
    <definedName name="__PSF115">#REF!</definedName>
    <definedName name="__PSF230" localSheetId="11">#REF!</definedName>
    <definedName name="__PSF230">#REF!</definedName>
    <definedName name="__QTY07" localSheetId="12">[6]Equip!#REF!</definedName>
    <definedName name="__QTY07" localSheetId="11">[6]Equip!#REF!</definedName>
    <definedName name="__QTY07">[6]Equip!#REF!</definedName>
    <definedName name="__QTY12" localSheetId="12">[6]Equip!#REF!</definedName>
    <definedName name="__QTY12" localSheetId="11">[6]Equip!#REF!</definedName>
    <definedName name="__QTY12">[6]Equip!#REF!</definedName>
    <definedName name="__QTY21" localSheetId="12">[6]Equip!#REF!</definedName>
    <definedName name="__QTY21" localSheetId="11">[6]Equip!#REF!</definedName>
    <definedName name="__QTY21">[6]Equip!#REF!</definedName>
    <definedName name="__QTY22" localSheetId="12">[6]Equip!#REF!</definedName>
    <definedName name="__QTY22" localSheetId="11">[6]Equip!#REF!</definedName>
    <definedName name="__QTY22">[6]Equip!#REF!</definedName>
    <definedName name="__QTY33" localSheetId="12">[6]Equip!#REF!</definedName>
    <definedName name="__QTY33" localSheetId="11">[6]Equip!#REF!</definedName>
    <definedName name="__QTY33">[6]Equip!#REF!</definedName>
    <definedName name="__QTY34" localSheetId="12">[6]Equip!#REF!</definedName>
    <definedName name="__QTY34" localSheetId="11">[6]Equip!#REF!</definedName>
    <definedName name="__QTY34">[6]Equip!#REF!</definedName>
    <definedName name="__QTY35" localSheetId="12">[6]Equip!#REF!</definedName>
    <definedName name="__QTY35" localSheetId="11">[6]Equip!#REF!</definedName>
    <definedName name="__QTY35">[6]Equip!#REF!</definedName>
    <definedName name="__QTY36" localSheetId="12">[6]Equip!#REF!</definedName>
    <definedName name="__QTY36" localSheetId="11">[6]Equip!#REF!</definedName>
    <definedName name="__QTY36">[6]Equip!#REF!</definedName>
    <definedName name="__QTY39" localSheetId="12">[6]Equip!#REF!</definedName>
    <definedName name="__QTY39" localSheetId="11">[6]Equip!#REF!</definedName>
    <definedName name="__QTY39">[6]Equip!#REF!</definedName>
    <definedName name="__QTY42" localSheetId="12">[6]Equip!#REF!</definedName>
    <definedName name="__QTY42" localSheetId="11">[6]Equip!#REF!</definedName>
    <definedName name="__QTY42">[6]Equip!#REF!</definedName>
    <definedName name="__QTY43" localSheetId="12">[6]Equip!#REF!</definedName>
    <definedName name="__QTY43" localSheetId="11">[6]Equip!#REF!</definedName>
    <definedName name="__QTY43">[6]Equip!#REF!</definedName>
    <definedName name="__QTY45" localSheetId="12">[6]Equip!#REF!</definedName>
    <definedName name="__QTY45" localSheetId="11">[6]Equip!#REF!</definedName>
    <definedName name="__QTY45">[6]Equip!#REF!</definedName>
    <definedName name="__QTY46" localSheetId="12">[6]Equip!#REF!</definedName>
    <definedName name="__QTY46" localSheetId="11">[6]Equip!#REF!</definedName>
    <definedName name="__QTY46">[6]Equip!#REF!</definedName>
    <definedName name="__QTY48" localSheetId="12">[6]Equip!#REF!</definedName>
    <definedName name="__QTY48" localSheetId="11">[6]Equip!#REF!</definedName>
    <definedName name="__QTY48">[6]Equip!#REF!</definedName>
    <definedName name="__QTY49" localSheetId="12">[6]Equip!#REF!</definedName>
    <definedName name="__QTY49" localSheetId="11">[6]Equip!#REF!</definedName>
    <definedName name="__QTY49">[6]Equip!#REF!</definedName>
    <definedName name="__QTY52" localSheetId="12">[6]Equip!#REF!</definedName>
    <definedName name="__QTY52" localSheetId="11">[6]Equip!#REF!</definedName>
    <definedName name="__QTY52">[6]Equip!#REF!</definedName>
    <definedName name="__QTY53" localSheetId="12">[6]Equip!#REF!</definedName>
    <definedName name="__QTY53" localSheetId="11">[6]Equip!#REF!</definedName>
    <definedName name="__QTY53">[6]Equip!#REF!</definedName>
    <definedName name="__QTY54" localSheetId="12">[6]Equip!#REF!</definedName>
    <definedName name="__QTY54" localSheetId="11">[6]Equip!#REF!</definedName>
    <definedName name="__QTY54">[6]Equip!#REF!</definedName>
    <definedName name="__QTY55" localSheetId="12">[6]Equip!#REF!</definedName>
    <definedName name="__QTY55" localSheetId="11">[6]Equip!#REF!</definedName>
    <definedName name="__QTY55">[6]Equip!#REF!</definedName>
    <definedName name="__QTY82" localSheetId="12">[6]Equip!#REF!</definedName>
    <definedName name="__QTY82" localSheetId="11">[6]Equip!#REF!</definedName>
    <definedName name="__QTY82">[6]Equip!#REF!</definedName>
    <definedName name="__QTY84" localSheetId="12">[6]Equip!#REF!</definedName>
    <definedName name="__QTY84" localSheetId="11">[6]Equip!#REF!</definedName>
    <definedName name="__QTY84">[6]Equip!#REF!</definedName>
    <definedName name="__RoE1">[10]RoE!$A$4:$D$8</definedName>
    <definedName name="__RR1" localSheetId="12">#REF!</definedName>
    <definedName name="__RR1" localSheetId="11">#REF!</definedName>
    <definedName name="__RR1">#REF!</definedName>
    <definedName name="__rs101" localSheetId="12">#REF!</definedName>
    <definedName name="__rs101" localSheetId="11">#REF!</definedName>
    <definedName name="__rs101">#REF!</definedName>
    <definedName name="__rs1010" localSheetId="12">#REF!</definedName>
    <definedName name="__rs1010" localSheetId="11">#REF!</definedName>
    <definedName name="__rs1010">#REF!</definedName>
    <definedName name="__rs102" localSheetId="12">#REF!</definedName>
    <definedName name="__rs102" localSheetId="11">#REF!</definedName>
    <definedName name="__rs102">#REF!</definedName>
    <definedName name="__rs103" localSheetId="12">#REF!</definedName>
    <definedName name="__rs103" localSheetId="11">#REF!</definedName>
    <definedName name="__rs103">#REF!</definedName>
    <definedName name="__rs105" localSheetId="12">#REF!</definedName>
    <definedName name="__rs105" localSheetId="11">#REF!</definedName>
    <definedName name="__rs105">#REF!</definedName>
    <definedName name="__rs11" localSheetId="12">#REF!</definedName>
    <definedName name="__rs11" localSheetId="11">#REF!</definedName>
    <definedName name="__rs11">#REF!</definedName>
    <definedName name="__rs110" localSheetId="12">#REF!</definedName>
    <definedName name="__rs110" localSheetId="11">#REF!</definedName>
    <definedName name="__rs110">#REF!</definedName>
    <definedName name="__rs111" localSheetId="12">#REF!</definedName>
    <definedName name="__rs111" localSheetId="11">#REF!</definedName>
    <definedName name="__rs111">#REF!</definedName>
    <definedName name="__rs1110" localSheetId="12">#REF!</definedName>
    <definedName name="__rs1110" localSheetId="11">#REF!</definedName>
    <definedName name="__rs1110">#REF!</definedName>
    <definedName name="__rs112" localSheetId="12">#REF!</definedName>
    <definedName name="__rs112" localSheetId="11">#REF!</definedName>
    <definedName name="__rs112">#REF!</definedName>
    <definedName name="__rs113" localSheetId="12">#REF!</definedName>
    <definedName name="__rs113" localSheetId="11">#REF!</definedName>
    <definedName name="__rs113">#REF!</definedName>
    <definedName name="__rs115" localSheetId="12">#REF!</definedName>
    <definedName name="__rs115" localSheetId="11">#REF!</definedName>
    <definedName name="__rs115">#REF!</definedName>
    <definedName name="__rs12" localSheetId="12">#REF!</definedName>
    <definedName name="__rs12" localSheetId="11">#REF!</definedName>
    <definedName name="__rs12">#REF!</definedName>
    <definedName name="__rs121" localSheetId="12">#REF!</definedName>
    <definedName name="__rs121" localSheetId="11">#REF!</definedName>
    <definedName name="__rs121">#REF!</definedName>
    <definedName name="__rs1210" localSheetId="12">#REF!</definedName>
    <definedName name="__rs1210" localSheetId="11">#REF!</definedName>
    <definedName name="__rs1210">#REF!</definedName>
    <definedName name="__rs122" localSheetId="12">#REF!</definedName>
    <definedName name="__rs122" localSheetId="11">#REF!</definedName>
    <definedName name="__rs122">#REF!</definedName>
    <definedName name="__rs123" localSheetId="12">#REF!</definedName>
    <definedName name="__rs123" localSheetId="11">#REF!</definedName>
    <definedName name="__rs123">#REF!</definedName>
    <definedName name="__rs125" localSheetId="12">#REF!</definedName>
    <definedName name="__rs125" localSheetId="11">#REF!</definedName>
    <definedName name="__rs125">#REF!</definedName>
    <definedName name="__rs13" localSheetId="12">#REF!</definedName>
    <definedName name="__rs13" localSheetId="11">#REF!</definedName>
    <definedName name="__rs13">#REF!</definedName>
    <definedName name="__rs131" localSheetId="12">#REF!</definedName>
    <definedName name="__rs131" localSheetId="11">#REF!</definedName>
    <definedName name="__rs131">#REF!</definedName>
    <definedName name="__rs1310" localSheetId="12">#REF!</definedName>
    <definedName name="__rs1310" localSheetId="11">#REF!</definedName>
    <definedName name="__rs1310">#REF!</definedName>
    <definedName name="__rs132" localSheetId="12">#REF!</definedName>
    <definedName name="__rs132" localSheetId="11">#REF!</definedName>
    <definedName name="__rs132">#REF!</definedName>
    <definedName name="__rs133" localSheetId="12">#REF!</definedName>
    <definedName name="__rs133" localSheetId="11">#REF!</definedName>
    <definedName name="__rs133">#REF!</definedName>
    <definedName name="__rs135" localSheetId="12">#REF!</definedName>
    <definedName name="__rs135" localSheetId="11">#REF!</definedName>
    <definedName name="__rs135">#REF!</definedName>
    <definedName name="__rs141" localSheetId="12">#REF!</definedName>
    <definedName name="__rs141" localSheetId="11">#REF!</definedName>
    <definedName name="__rs141">#REF!</definedName>
    <definedName name="__rs1410" localSheetId="12">#REF!</definedName>
    <definedName name="__rs1410" localSheetId="11">#REF!</definedName>
    <definedName name="__rs1410">#REF!</definedName>
    <definedName name="__rs142" localSheetId="12">#REF!</definedName>
    <definedName name="__rs142" localSheetId="11">#REF!</definedName>
    <definedName name="__rs142">#REF!</definedName>
    <definedName name="__rs143" localSheetId="12">#REF!</definedName>
    <definedName name="__rs143" localSheetId="11">#REF!</definedName>
    <definedName name="__rs143">#REF!</definedName>
    <definedName name="__rs145" localSheetId="12">#REF!</definedName>
    <definedName name="__rs145" localSheetId="11">#REF!</definedName>
    <definedName name="__rs145">#REF!</definedName>
    <definedName name="__rs15" localSheetId="12">#REF!</definedName>
    <definedName name="__rs15" localSheetId="11">#REF!</definedName>
    <definedName name="__rs15">#REF!</definedName>
    <definedName name="__rs151" localSheetId="12">#REF!</definedName>
    <definedName name="__rs151" localSheetId="11">#REF!</definedName>
    <definedName name="__rs151">#REF!</definedName>
    <definedName name="__rs1510" localSheetId="12">#REF!</definedName>
    <definedName name="__rs1510" localSheetId="11">#REF!</definedName>
    <definedName name="__rs1510">#REF!</definedName>
    <definedName name="__rs152" localSheetId="12">#REF!</definedName>
    <definedName name="__rs152" localSheetId="11">#REF!</definedName>
    <definedName name="__rs152">#REF!</definedName>
    <definedName name="__rs153" localSheetId="12">#REF!</definedName>
    <definedName name="__rs153" localSheetId="11">#REF!</definedName>
    <definedName name="__rs153">#REF!</definedName>
    <definedName name="__rs155" localSheetId="12">#REF!</definedName>
    <definedName name="__rs155" localSheetId="11">#REF!</definedName>
    <definedName name="__rs155">#REF!</definedName>
    <definedName name="__rs161" localSheetId="12">#REF!</definedName>
    <definedName name="__rs161" localSheetId="11">#REF!</definedName>
    <definedName name="__rs161">#REF!</definedName>
    <definedName name="__rs1610" localSheetId="12">#REF!</definedName>
    <definedName name="__rs1610" localSheetId="11">#REF!</definedName>
    <definedName name="__rs1610">#REF!</definedName>
    <definedName name="__rs162" localSheetId="12">#REF!</definedName>
    <definedName name="__rs162" localSheetId="11">#REF!</definedName>
    <definedName name="__rs162">#REF!</definedName>
    <definedName name="__rs163" localSheetId="12">#REF!</definedName>
    <definedName name="__rs163" localSheetId="11">#REF!</definedName>
    <definedName name="__rs163">#REF!</definedName>
    <definedName name="__rs165" localSheetId="12">#REF!</definedName>
    <definedName name="__rs165" localSheetId="11">#REF!</definedName>
    <definedName name="__rs165">#REF!</definedName>
    <definedName name="__rs171" localSheetId="12">#REF!</definedName>
    <definedName name="__rs171" localSheetId="11">#REF!</definedName>
    <definedName name="__rs171">#REF!</definedName>
    <definedName name="__rs1710" localSheetId="12">#REF!</definedName>
    <definedName name="__rs1710" localSheetId="11">#REF!</definedName>
    <definedName name="__rs1710">#REF!</definedName>
    <definedName name="__rs172" localSheetId="12">#REF!</definedName>
    <definedName name="__rs172" localSheetId="11">#REF!</definedName>
    <definedName name="__rs172">#REF!</definedName>
    <definedName name="__rs173" localSheetId="12">#REF!</definedName>
    <definedName name="__rs173" localSheetId="11">#REF!</definedName>
    <definedName name="__rs173">#REF!</definedName>
    <definedName name="__rs175" localSheetId="12">#REF!</definedName>
    <definedName name="__rs175" localSheetId="11">#REF!</definedName>
    <definedName name="__rs175">#REF!</definedName>
    <definedName name="__rs181" localSheetId="12">#REF!</definedName>
    <definedName name="__rs181" localSheetId="11">#REF!</definedName>
    <definedName name="__rs181">#REF!</definedName>
    <definedName name="__rs1810" localSheetId="12">#REF!</definedName>
    <definedName name="__rs1810" localSheetId="11">#REF!</definedName>
    <definedName name="__rs1810">#REF!</definedName>
    <definedName name="__rs182" localSheetId="12">#REF!</definedName>
    <definedName name="__rs182" localSheetId="11">#REF!</definedName>
    <definedName name="__rs182">#REF!</definedName>
    <definedName name="__rs183" localSheetId="12">#REF!</definedName>
    <definedName name="__rs183" localSheetId="11">#REF!</definedName>
    <definedName name="__rs183">#REF!</definedName>
    <definedName name="__rs185" localSheetId="12">#REF!</definedName>
    <definedName name="__rs185" localSheetId="11">#REF!</definedName>
    <definedName name="__rs185">#REF!</definedName>
    <definedName name="__rs191" localSheetId="12">#REF!</definedName>
    <definedName name="__rs191" localSheetId="11">#REF!</definedName>
    <definedName name="__rs191">#REF!</definedName>
    <definedName name="__rs1910" localSheetId="12">#REF!</definedName>
    <definedName name="__rs1910" localSheetId="11">#REF!</definedName>
    <definedName name="__rs1910">#REF!</definedName>
    <definedName name="__rs192" localSheetId="12">#REF!</definedName>
    <definedName name="__rs192" localSheetId="11">#REF!</definedName>
    <definedName name="__rs192">#REF!</definedName>
    <definedName name="__rs193" localSheetId="12">#REF!</definedName>
    <definedName name="__rs193" localSheetId="11">#REF!</definedName>
    <definedName name="__rs193">#REF!</definedName>
    <definedName name="__rs195" localSheetId="12">#REF!</definedName>
    <definedName name="__rs195" localSheetId="11">#REF!</definedName>
    <definedName name="__rs195">#REF!</definedName>
    <definedName name="__rs201" localSheetId="12">#REF!</definedName>
    <definedName name="__rs201" localSheetId="11">#REF!</definedName>
    <definedName name="__rs201">#REF!</definedName>
    <definedName name="__rs2010" localSheetId="12">#REF!</definedName>
    <definedName name="__rs2010" localSheetId="11">#REF!</definedName>
    <definedName name="__rs2010">#REF!</definedName>
    <definedName name="__rs202" localSheetId="12">#REF!</definedName>
    <definedName name="__rs202" localSheetId="11">#REF!</definedName>
    <definedName name="__rs202">#REF!</definedName>
    <definedName name="__rs203" localSheetId="12">#REF!</definedName>
    <definedName name="__rs203" localSheetId="11">#REF!</definedName>
    <definedName name="__rs203">#REF!</definedName>
    <definedName name="__rs205" localSheetId="12">#REF!</definedName>
    <definedName name="__rs205" localSheetId="11">#REF!</definedName>
    <definedName name="__rs205">#REF!</definedName>
    <definedName name="__rs21" localSheetId="12">#REF!</definedName>
    <definedName name="__rs21" localSheetId="11">#REF!</definedName>
    <definedName name="__rs21">#REF!</definedName>
    <definedName name="__rs210" localSheetId="12">#REF!</definedName>
    <definedName name="__rs210" localSheetId="11">#REF!</definedName>
    <definedName name="__rs210">#REF!</definedName>
    <definedName name="__rs211" localSheetId="12">#REF!</definedName>
    <definedName name="__rs211" localSheetId="11">#REF!</definedName>
    <definedName name="__rs211">#REF!</definedName>
    <definedName name="__rs2110" localSheetId="12">#REF!</definedName>
    <definedName name="__rs2110" localSheetId="11">#REF!</definedName>
    <definedName name="__rs2110">#REF!</definedName>
    <definedName name="__rs212" localSheetId="12">#REF!</definedName>
    <definedName name="__rs212" localSheetId="11">#REF!</definedName>
    <definedName name="__rs212">#REF!</definedName>
    <definedName name="__rs213" localSheetId="12">#REF!</definedName>
    <definedName name="__rs213" localSheetId="11">#REF!</definedName>
    <definedName name="__rs213">#REF!</definedName>
    <definedName name="__rs215" localSheetId="12">#REF!</definedName>
    <definedName name="__rs215" localSheetId="11">#REF!</definedName>
    <definedName name="__rs215">#REF!</definedName>
    <definedName name="__rs22" localSheetId="12">#REF!</definedName>
    <definedName name="__rs22" localSheetId="11">#REF!</definedName>
    <definedName name="__rs22">#REF!</definedName>
    <definedName name="__rs221" localSheetId="12">#REF!</definedName>
    <definedName name="__rs221" localSheetId="11">#REF!</definedName>
    <definedName name="__rs221">#REF!</definedName>
    <definedName name="__rs2210" localSheetId="12">#REF!</definedName>
    <definedName name="__rs2210" localSheetId="11">#REF!</definedName>
    <definedName name="__rs2210">#REF!</definedName>
    <definedName name="__rs222" localSheetId="12">#REF!</definedName>
    <definedName name="__rs222" localSheetId="11">#REF!</definedName>
    <definedName name="__rs222">#REF!</definedName>
    <definedName name="__rs223" localSheetId="12">#REF!</definedName>
    <definedName name="__rs223" localSheetId="11">#REF!</definedName>
    <definedName name="__rs223">#REF!</definedName>
    <definedName name="__rs225" localSheetId="12">#REF!</definedName>
    <definedName name="__rs225" localSheetId="11">#REF!</definedName>
    <definedName name="__rs225">#REF!</definedName>
    <definedName name="__rs23" localSheetId="12">#REF!</definedName>
    <definedName name="__rs23" localSheetId="11">#REF!</definedName>
    <definedName name="__rs23">#REF!</definedName>
    <definedName name="__rs231" localSheetId="12">#REF!</definedName>
    <definedName name="__rs231" localSheetId="11">#REF!</definedName>
    <definedName name="__rs231">#REF!</definedName>
    <definedName name="__rs2310" localSheetId="12">#REF!</definedName>
    <definedName name="__rs2310" localSheetId="11">#REF!</definedName>
    <definedName name="__rs2310">#REF!</definedName>
    <definedName name="__rs232" localSheetId="12">#REF!</definedName>
    <definedName name="__rs232" localSheetId="11">#REF!</definedName>
    <definedName name="__rs232">#REF!</definedName>
    <definedName name="__rs233" localSheetId="12">#REF!</definedName>
    <definedName name="__rs233" localSheetId="11">#REF!</definedName>
    <definedName name="__rs233">#REF!</definedName>
    <definedName name="__rs235" localSheetId="12">#REF!</definedName>
    <definedName name="__rs235" localSheetId="11">#REF!</definedName>
    <definedName name="__rs235">#REF!</definedName>
    <definedName name="__rs241" localSheetId="12">#REF!</definedName>
    <definedName name="__rs241" localSheetId="11">#REF!</definedName>
    <definedName name="__rs241">#REF!</definedName>
    <definedName name="__rs2410" localSheetId="12">#REF!</definedName>
    <definedName name="__rs2410" localSheetId="11">#REF!</definedName>
    <definedName name="__rs2410">#REF!</definedName>
    <definedName name="__rs242" localSheetId="12">#REF!</definedName>
    <definedName name="__rs242" localSheetId="11">#REF!</definedName>
    <definedName name="__rs242">#REF!</definedName>
    <definedName name="__rs243" localSheetId="12">#REF!</definedName>
    <definedName name="__rs243" localSheetId="11">#REF!</definedName>
    <definedName name="__rs243">#REF!</definedName>
    <definedName name="__rs245" localSheetId="12">#REF!</definedName>
    <definedName name="__rs245" localSheetId="11">#REF!</definedName>
    <definedName name="__rs245">#REF!</definedName>
    <definedName name="__rs25" localSheetId="12">#REF!</definedName>
    <definedName name="__rs25" localSheetId="11">#REF!</definedName>
    <definedName name="__rs25">#REF!</definedName>
    <definedName name="__rs251" localSheetId="12">#REF!</definedName>
    <definedName name="__rs251" localSheetId="11">#REF!</definedName>
    <definedName name="__rs251">#REF!</definedName>
    <definedName name="__rs2510" localSheetId="12">#REF!</definedName>
    <definedName name="__rs2510" localSheetId="11">#REF!</definedName>
    <definedName name="__rs2510">#REF!</definedName>
    <definedName name="__rs252" localSheetId="12">#REF!</definedName>
    <definedName name="__rs252" localSheetId="11">#REF!</definedName>
    <definedName name="__rs252">#REF!</definedName>
    <definedName name="__rs253" localSheetId="12">#REF!</definedName>
    <definedName name="__rs253" localSheetId="11">#REF!</definedName>
    <definedName name="__rs253">#REF!</definedName>
    <definedName name="__rs255" localSheetId="12">#REF!</definedName>
    <definedName name="__rs255" localSheetId="11">#REF!</definedName>
    <definedName name="__rs255">#REF!</definedName>
    <definedName name="__rs31" localSheetId="12">#REF!</definedName>
    <definedName name="__rs31" localSheetId="11">#REF!</definedName>
    <definedName name="__rs31">#REF!</definedName>
    <definedName name="__rs310" localSheetId="12">#REF!</definedName>
    <definedName name="__rs310" localSheetId="11">#REF!</definedName>
    <definedName name="__rs310">#REF!</definedName>
    <definedName name="__rs32" localSheetId="12">#REF!</definedName>
    <definedName name="__rs32" localSheetId="11">#REF!</definedName>
    <definedName name="__rs32">#REF!</definedName>
    <definedName name="__rs33" localSheetId="12">#REF!</definedName>
    <definedName name="__rs33" localSheetId="11">#REF!</definedName>
    <definedName name="__rs33">#REF!</definedName>
    <definedName name="__rs35" localSheetId="12">#REF!</definedName>
    <definedName name="__rs35" localSheetId="11">#REF!</definedName>
    <definedName name="__rs35">#REF!</definedName>
    <definedName name="__rs41" localSheetId="12">#REF!</definedName>
    <definedName name="__rs41" localSheetId="11">#REF!</definedName>
    <definedName name="__rs41">#REF!</definedName>
    <definedName name="__rs410" localSheetId="12">#REF!</definedName>
    <definedName name="__rs410" localSheetId="11">#REF!</definedName>
    <definedName name="__rs410">#REF!</definedName>
    <definedName name="__rs42" localSheetId="12">#REF!</definedName>
    <definedName name="__rs42" localSheetId="11">#REF!</definedName>
    <definedName name="__rs42">#REF!</definedName>
    <definedName name="__rs43" localSheetId="12">#REF!</definedName>
    <definedName name="__rs43" localSheetId="11">#REF!</definedName>
    <definedName name="__rs43">#REF!</definedName>
    <definedName name="__rs45" localSheetId="12">#REF!</definedName>
    <definedName name="__rs45" localSheetId="11">#REF!</definedName>
    <definedName name="__rs45">#REF!</definedName>
    <definedName name="__rs51" localSheetId="12">#REF!</definedName>
    <definedName name="__rs51" localSheetId="11">#REF!</definedName>
    <definedName name="__rs51">#REF!</definedName>
    <definedName name="__rs510" localSheetId="12">#REF!</definedName>
    <definedName name="__rs510" localSheetId="11">#REF!</definedName>
    <definedName name="__rs510">#REF!</definedName>
    <definedName name="__rs52" localSheetId="12">#REF!</definedName>
    <definedName name="__rs52" localSheetId="11">#REF!</definedName>
    <definedName name="__rs52">#REF!</definedName>
    <definedName name="__rs53" localSheetId="12">#REF!</definedName>
    <definedName name="__rs53" localSheetId="11">#REF!</definedName>
    <definedName name="__rs53">#REF!</definedName>
    <definedName name="__rs55" localSheetId="12">#REF!</definedName>
    <definedName name="__rs55" localSheetId="11">#REF!</definedName>
    <definedName name="__rs55">#REF!</definedName>
    <definedName name="__rs61" localSheetId="12">#REF!</definedName>
    <definedName name="__rs61" localSheetId="11">#REF!</definedName>
    <definedName name="__rs61">#REF!</definedName>
    <definedName name="__rs610" localSheetId="12">#REF!</definedName>
    <definedName name="__rs610" localSheetId="11">#REF!</definedName>
    <definedName name="__rs610">#REF!</definedName>
    <definedName name="__rs62" localSheetId="12">#REF!</definedName>
    <definedName name="__rs62" localSheetId="11">#REF!</definedName>
    <definedName name="__rs62">#REF!</definedName>
    <definedName name="__rs63" localSheetId="12">#REF!</definedName>
    <definedName name="__rs63" localSheetId="11">#REF!</definedName>
    <definedName name="__rs63">#REF!</definedName>
    <definedName name="__rs65" localSheetId="12">#REF!</definedName>
    <definedName name="__rs65" localSheetId="11">#REF!</definedName>
    <definedName name="__rs65">#REF!</definedName>
    <definedName name="__rs71" localSheetId="12">#REF!</definedName>
    <definedName name="__rs71" localSheetId="11">#REF!</definedName>
    <definedName name="__rs71">#REF!</definedName>
    <definedName name="__rs710" localSheetId="12">#REF!</definedName>
    <definedName name="__rs710" localSheetId="11">#REF!</definedName>
    <definedName name="__rs710">#REF!</definedName>
    <definedName name="__rs72" localSheetId="12">#REF!</definedName>
    <definedName name="__rs72" localSheetId="11">#REF!</definedName>
    <definedName name="__rs72">#REF!</definedName>
    <definedName name="__rs73" localSheetId="12">#REF!</definedName>
    <definedName name="__rs73" localSheetId="11">#REF!</definedName>
    <definedName name="__rs73">#REF!</definedName>
    <definedName name="__rs75" localSheetId="12">#REF!</definedName>
    <definedName name="__rs75" localSheetId="11">#REF!</definedName>
    <definedName name="__rs75">#REF!</definedName>
    <definedName name="__rs81" localSheetId="12">#REF!</definedName>
    <definedName name="__rs81" localSheetId="11">#REF!</definedName>
    <definedName name="__rs81">#REF!</definedName>
    <definedName name="__rs810" localSheetId="12">#REF!</definedName>
    <definedName name="__rs810" localSheetId="11">#REF!</definedName>
    <definedName name="__rs810">#REF!</definedName>
    <definedName name="__rs82" localSheetId="12">#REF!</definedName>
    <definedName name="__rs82" localSheetId="11">#REF!</definedName>
    <definedName name="__rs82">#REF!</definedName>
    <definedName name="__rs83" localSheetId="12">#REF!</definedName>
    <definedName name="__rs83" localSheetId="11">#REF!</definedName>
    <definedName name="__rs83">#REF!</definedName>
    <definedName name="__rs85" localSheetId="12">#REF!</definedName>
    <definedName name="__rs85" localSheetId="11">#REF!</definedName>
    <definedName name="__rs85">#REF!</definedName>
    <definedName name="__rs91" localSheetId="12">#REF!</definedName>
    <definedName name="__rs91" localSheetId="11">#REF!</definedName>
    <definedName name="__rs91">#REF!</definedName>
    <definedName name="__rs910" localSheetId="12">#REF!</definedName>
    <definedName name="__rs910" localSheetId="11">#REF!</definedName>
    <definedName name="__rs910">#REF!</definedName>
    <definedName name="__rs92" localSheetId="12">#REF!</definedName>
    <definedName name="__rs92" localSheetId="11">#REF!</definedName>
    <definedName name="__rs92">#REF!</definedName>
    <definedName name="__rs93" localSheetId="12">#REF!</definedName>
    <definedName name="__rs93" localSheetId="11">#REF!</definedName>
    <definedName name="__rs93">#REF!</definedName>
    <definedName name="__rs95" localSheetId="12">#REF!</definedName>
    <definedName name="__rs95" localSheetId="11">#REF!</definedName>
    <definedName name="__rs95">#REF!</definedName>
    <definedName name="__sc1" localSheetId="12">#REF!</definedName>
    <definedName name="__sc1" localSheetId="11">#REF!</definedName>
    <definedName name="__sc1">#REF!</definedName>
    <definedName name="__T1" localSheetId="12">#REF!</definedName>
    <definedName name="__T1" localSheetId="11">#REF!</definedName>
    <definedName name="__T1">#REF!</definedName>
    <definedName name="__T10" localSheetId="12">#REF!</definedName>
    <definedName name="__T10" localSheetId="11">#REF!</definedName>
    <definedName name="__T10">#REF!</definedName>
    <definedName name="__T11" localSheetId="12">#REF!</definedName>
    <definedName name="__T11" localSheetId="11">#REF!</definedName>
    <definedName name="__T11">#REF!</definedName>
    <definedName name="__T12" localSheetId="12">#REF!</definedName>
    <definedName name="__T12" localSheetId="11">#REF!</definedName>
    <definedName name="__T12">#REF!</definedName>
    <definedName name="__T13" localSheetId="12">#REF!</definedName>
    <definedName name="__T13" localSheetId="11">#REF!</definedName>
    <definedName name="__T13">#REF!</definedName>
    <definedName name="__T14" localSheetId="12">#REF!</definedName>
    <definedName name="__T14" localSheetId="11">#REF!</definedName>
    <definedName name="__T14">#REF!</definedName>
    <definedName name="__T15" localSheetId="12">#REF!</definedName>
    <definedName name="__T15" localSheetId="11">#REF!</definedName>
    <definedName name="__T15">#REF!</definedName>
    <definedName name="__T16" localSheetId="12">#REF!</definedName>
    <definedName name="__T16" localSheetId="11">#REF!</definedName>
    <definedName name="__T16">#REF!</definedName>
    <definedName name="__T17" localSheetId="12">#REF!</definedName>
    <definedName name="__T17" localSheetId="11">#REF!</definedName>
    <definedName name="__T17">#REF!</definedName>
    <definedName name="__T18" localSheetId="12">#REF!</definedName>
    <definedName name="__T18" localSheetId="11">#REF!</definedName>
    <definedName name="__T18">#REF!</definedName>
    <definedName name="__T19" localSheetId="12">#REF!</definedName>
    <definedName name="__T19" localSheetId="11">#REF!</definedName>
    <definedName name="__T19">#REF!</definedName>
    <definedName name="__T2" localSheetId="12">'[8]Estimate Warehouse'!#REF!</definedName>
    <definedName name="__T2" localSheetId="11">'[8]Estimate Warehouse'!#REF!</definedName>
    <definedName name="__T2">'[8]Estimate Warehouse'!#REF!</definedName>
    <definedName name="__T20" localSheetId="12">#REF!</definedName>
    <definedName name="__T20" localSheetId="11">#REF!</definedName>
    <definedName name="__T20">#REF!</definedName>
    <definedName name="__T21" localSheetId="12">#REF!</definedName>
    <definedName name="__T21" localSheetId="11">#REF!</definedName>
    <definedName name="__T21">#REF!</definedName>
    <definedName name="__T22" localSheetId="12">#REF!</definedName>
    <definedName name="__T22" localSheetId="11">#REF!</definedName>
    <definedName name="__T22">#REF!</definedName>
    <definedName name="__T23" localSheetId="12">#REF!</definedName>
    <definedName name="__T23" localSheetId="11">#REF!</definedName>
    <definedName name="__T23">#REF!</definedName>
    <definedName name="__T24" localSheetId="12">#REF!</definedName>
    <definedName name="__T24" localSheetId="11">#REF!</definedName>
    <definedName name="__T24">#REF!</definedName>
    <definedName name="__T25" localSheetId="12">#REF!</definedName>
    <definedName name="__T25" localSheetId="11">#REF!</definedName>
    <definedName name="__T25">#REF!</definedName>
    <definedName name="__T26" localSheetId="12">#REF!</definedName>
    <definedName name="__T26" localSheetId="11">#REF!</definedName>
    <definedName name="__T26">#REF!</definedName>
    <definedName name="__T27" localSheetId="12">#REF!</definedName>
    <definedName name="__T27" localSheetId="11">#REF!</definedName>
    <definedName name="__T27">#REF!</definedName>
    <definedName name="__T28" localSheetId="12">#REF!</definedName>
    <definedName name="__T28" localSheetId="11">#REF!</definedName>
    <definedName name="__T28">#REF!</definedName>
    <definedName name="__T29" localSheetId="12">#REF!</definedName>
    <definedName name="__T29" localSheetId="11">#REF!</definedName>
    <definedName name="__T29">#REF!</definedName>
    <definedName name="__T3" localSheetId="12">#REF!</definedName>
    <definedName name="__T3" localSheetId="11">#REF!</definedName>
    <definedName name="__T3">#REF!</definedName>
    <definedName name="__T30" localSheetId="12">#REF!</definedName>
    <definedName name="__T30" localSheetId="11">#REF!</definedName>
    <definedName name="__T30">#REF!</definedName>
    <definedName name="__T4" localSheetId="12">#REF!</definedName>
    <definedName name="__T4" localSheetId="11">#REF!</definedName>
    <definedName name="__T4">#REF!</definedName>
    <definedName name="__T5" localSheetId="12">#REF!</definedName>
    <definedName name="__T5" localSheetId="11">#REF!</definedName>
    <definedName name="__T5">#REF!</definedName>
    <definedName name="__T6" localSheetId="12">#REF!</definedName>
    <definedName name="__T6" localSheetId="11">#REF!</definedName>
    <definedName name="__T6">#REF!</definedName>
    <definedName name="__T7" localSheetId="12">#REF!</definedName>
    <definedName name="__T7" localSheetId="11">#REF!</definedName>
    <definedName name="__T7">#REF!</definedName>
    <definedName name="__T8" localSheetId="12">#REF!</definedName>
    <definedName name="__T8" localSheetId="11">#REF!</definedName>
    <definedName name="__T8">#REF!</definedName>
    <definedName name="__T9" localSheetId="12">#REF!</definedName>
    <definedName name="__T9" localSheetId="11">#REF!</definedName>
    <definedName name="__T9">#REF!</definedName>
    <definedName name="__tdp1" localSheetId="12">#REF!</definedName>
    <definedName name="__tdp1" localSheetId="11">#REF!</definedName>
    <definedName name="__tdp1">#REF!</definedName>
    <definedName name="__ubr1" localSheetId="12">#REF!</definedName>
    <definedName name="__ubr1" localSheetId="11">#REF!</definedName>
    <definedName name="__ubr1">#REF!</definedName>
    <definedName name="__vat1">'[9]ANNEXURE D'!$F$22</definedName>
    <definedName name="__vat2" localSheetId="12">'[9]ANNEXURE D'!#REF!</definedName>
    <definedName name="__vat2" localSheetId="11">'[9]ANNEXURE D'!#REF!</definedName>
    <definedName name="__vat2">'[9]ANNEXURE D'!#REF!</definedName>
    <definedName name="__vat22" localSheetId="12">'[9]ANNEXURE D'!#REF!</definedName>
    <definedName name="__vat22" localSheetId="11">'[9]ANNEXURE D'!#REF!</definedName>
    <definedName name="__vat22">'[9]ANNEXURE D'!#REF!</definedName>
    <definedName name="__vat3" localSheetId="11">'[9]ANNEXURE D'!#REF!</definedName>
    <definedName name="__vat3">'[9]ANNEXURE D'!#REF!</definedName>
    <definedName name="__vat33" localSheetId="11">'[9]ANNEXURE D'!#REF!</definedName>
    <definedName name="__vat33">'[9]ANNEXURE D'!#REF!</definedName>
    <definedName name="__vat4" localSheetId="11">'[9]ANNEXURE D'!#REF!</definedName>
    <definedName name="__vat4">'[9]ANNEXURE D'!#REF!</definedName>
    <definedName name="__vat44" localSheetId="11">'[9]ANNEXURE D'!#REF!</definedName>
    <definedName name="__vat44">'[9]ANNEXURE D'!#REF!</definedName>
    <definedName name="__vat5" localSheetId="11">'[9]ANNEXURE D'!#REF!</definedName>
    <definedName name="__vat5">'[9]ANNEXURE D'!#REF!</definedName>
    <definedName name="__vat55" localSheetId="11">'[9]ANNEXURE D'!#REF!</definedName>
    <definedName name="__vat55">'[9]ANNEXURE D'!#REF!</definedName>
    <definedName name="__VO1" localSheetId="12">#REF!</definedName>
    <definedName name="__VO1" localSheetId="11">#REF!</definedName>
    <definedName name="__VO1">#REF!</definedName>
    <definedName name="__VO2" localSheetId="12">#REF!</definedName>
    <definedName name="__VO2">#REF!</definedName>
    <definedName name="__VO3" localSheetId="12">#REF!</definedName>
    <definedName name="__VO3">#REF!</definedName>
    <definedName name="__VO4" localSheetId="12">#REF!</definedName>
    <definedName name="__VO4">#REF!</definedName>
    <definedName name="__VO5" localSheetId="12">#REF!</definedName>
    <definedName name="__VO5">#REF!</definedName>
    <definedName name="__VO8" localSheetId="12">#REF!</definedName>
    <definedName name="__VO8">#REF!</definedName>
    <definedName name="__Y_N" localSheetId="12">#REF!</definedName>
    <definedName name="__Y_N" localSheetId="11">#REF!</definedName>
    <definedName name="__Y_N">#REF!</definedName>
    <definedName name="_0" localSheetId="12">#REF!</definedName>
    <definedName name="_0">#REF!</definedName>
    <definedName name="_0_SLQ_MetricsDIR" localSheetId="12">#REF!</definedName>
    <definedName name="_0_SLQ_MetricsDIR" localSheetId="11">#REF!</definedName>
    <definedName name="_0_SLQ_MetricsDIR">#REF!</definedName>
    <definedName name="_0_SLQ_MetricsIND" localSheetId="12">#REF!</definedName>
    <definedName name="_0_SLQ_MetricsIND" localSheetId="11">#REF!</definedName>
    <definedName name="_0_SLQ_MetricsIND">#REF!</definedName>
    <definedName name="_0_TAQ_TDC_AcctSumry" localSheetId="12">#REF!</definedName>
    <definedName name="_0_TAQ_TDC_AcctSumry" localSheetId="11">#REF!</definedName>
    <definedName name="_0_TAQ_TDC_AcctSumry">#REF!</definedName>
    <definedName name="_0_TAQ_TDC_ListEQProj" localSheetId="12">#REF!</definedName>
    <definedName name="_0_TAQ_TDC_ListEQProj" localSheetId="11">#REF!</definedName>
    <definedName name="_0_TAQ_TDC_ListEQProj">#REF!</definedName>
    <definedName name="_1" localSheetId="12">#REF!</definedName>
    <definedName name="_1" localSheetId="18" hidden="1">#N/A</definedName>
    <definedName name="_1" localSheetId="20" hidden="1">#N/A</definedName>
    <definedName name="_1" localSheetId="21" hidden="1">#N/A</definedName>
    <definedName name="_1" localSheetId="19" hidden="1">#N/A</definedName>
    <definedName name="_1" localSheetId="11">#REF!</definedName>
    <definedName name="_1" localSheetId="10" hidden="1">#N/A</definedName>
    <definedName name="_1" localSheetId="8" hidden="1">#N/A</definedName>
    <definedName name="_1" hidden="1">#N/A</definedName>
    <definedName name="_1.001" localSheetId="12">#REF!</definedName>
    <definedName name="_1.001">#REF!</definedName>
    <definedName name="_1.002" localSheetId="12">#REF!</definedName>
    <definedName name="_1.002">#REF!</definedName>
    <definedName name="_1.003" localSheetId="12">#REF!</definedName>
    <definedName name="_1.003">#REF!</definedName>
    <definedName name="_1.004" localSheetId="12">'[11]PACKAGE SPLITS - E'!#REF!</definedName>
    <definedName name="_1.004">'[11]PACKAGE SPLITS - E'!#REF!</definedName>
    <definedName name="_1.005" localSheetId="12">'[11]PACKAGE SPLITS - E'!#REF!</definedName>
    <definedName name="_1.005">'[11]PACKAGE SPLITS - E'!#REF!</definedName>
    <definedName name="_1.006" localSheetId="12">'[11]PACKAGE SPLITS - E'!#REF!</definedName>
    <definedName name="_1.006">'[11]PACKAGE SPLITS - E'!#REF!</definedName>
    <definedName name="_1.007" localSheetId="12">'[11]PACKAGE SPLITS - E'!#REF!</definedName>
    <definedName name="_1.007">'[11]PACKAGE SPLITS - E'!#REF!</definedName>
    <definedName name="_1.014">[12]PACKAGE!$B$608</definedName>
    <definedName name="_1.015">[12]PACKAGE!$B$638</definedName>
    <definedName name="_1.016">[12]PACKAGE!$B$664</definedName>
    <definedName name="_1.017">[12]PACKAGE!$B$692</definedName>
    <definedName name="_1.020">[12]PACKAGE!$B$775</definedName>
    <definedName name="_1.028">[12]PACKAGE!$B$1015</definedName>
    <definedName name="_1.030">[12]PACKAGE!$B$1075</definedName>
    <definedName name="_1.031">[12]PACKAGE!$B$1117</definedName>
    <definedName name="_1.032">[12]PACKAGE!$B$1144</definedName>
    <definedName name="_1.033">[12]PACKAGE!$B$1173</definedName>
    <definedName name="_1.034">[12]PACKAGE!$B$1202</definedName>
    <definedName name="_1.035">[12]PACKAGE!$B$1231</definedName>
    <definedName name="_1.036">[12]PACKAGE!$B$1261</definedName>
    <definedName name="_1.037">[12]PACKAGE!$B$1291</definedName>
    <definedName name="_10" localSheetId="12">#REF!</definedName>
    <definedName name="_10" localSheetId="11">#REF!</definedName>
    <definedName name="_10">#REF!</definedName>
    <definedName name="_11" localSheetId="12">#REF!</definedName>
    <definedName name="_11" localSheetId="11">#REF!</definedName>
    <definedName name="_11">#REF!</definedName>
    <definedName name="_12" localSheetId="12">#REF!</definedName>
    <definedName name="_12" localSheetId="11">#REF!</definedName>
    <definedName name="_12">#REF!</definedName>
    <definedName name="_12_Month" localSheetId="12">#REF!</definedName>
    <definedName name="_12_Month" localSheetId="11">#REF!</definedName>
    <definedName name="_12_Month">#REF!</definedName>
    <definedName name="_12_month_growth" localSheetId="12">#REF!</definedName>
    <definedName name="_12_month_growth" localSheetId="11">#REF!</definedName>
    <definedName name="_12_month_growth">#REF!</definedName>
    <definedName name="_13" localSheetId="12">#REF!</definedName>
    <definedName name="_13" localSheetId="11">#REF!</definedName>
    <definedName name="_13">#REF!</definedName>
    <definedName name="_14" localSheetId="12">#REF!</definedName>
    <definedName name="_14" localSheetId="11">#REF!</definedName>
    <definedName name="_14">#REF!</definedName>
    <definedName name="_15" localSheetId="12">#REF!</definedName>
    <definedName name="_15" localSheetId="11">#REF!</definedName>
    <definedName name="_15">#REF!</definedName>
    <definedName name="_16" localSheetId="12">#REF!</definedName>
    <definedName name="_16" localSheetId="11">#REF!</definedName>
    <definedName name="_16">#REF!</definedName>
    <definedName name="_17" localSheetId="12">#REF!</definedName>
    <definedName name="_17" localSheetId="11">#REF!</definedName>
    <definedName name="_17">#REF!</definedName>
    <definedName name="_18" localSheetId="12">#REF!</definedName>
    <definedName name="_18" localSheetId="11">#REF!</definedName>
    <definedName name="_18">#REF!</definedName>
    <definedName name="_18_month_growth" localSheetId="12">#REF!</definedName>
    <definedName name="_18_month_growth" localSheetId="11">#REF!</definedName>
    <definedName name="_18_month_growth">#REF!</definedName>
    <definedName name="_19" localSheetId="12">#REF!</definedName>
    <definedName name="_19" localSheetId="11">#REF!</definedName>
    <definedName name="_19">#REF!</definedName>
    <definedName name="_1ANNEXURE__A">#REF!</definedName>
    <definedName name="_1one" localSheetId="12">#REF!</definedName>
    <definedName name="_1one">#REF!</definedName>
    <definedName name="_1ST" localSheetId="12">#REF!</definedName>
    <definedName name="_1ST" localSheetId="11">#REF!</definedName>
    <definedName name="_1ST">#REF!</definedName>
    <definedName name="_2" localSheetId="12">#REF!</definedName>
    <definedName name="_2" localSheetId="11">#REF!</definedName>
    <definedName name="_2">#REF!</definedName>
    <definedName name="_2.001" localSheetId="12">#REF!</definedName>
    <definedName name="_2.001">#REF!</definedName>
    <definedName name="_2.002" localSheetId="12">#REF!</definedName>
    <definedName name="_2.002">#REF!</definedName>
    <definedName name="_2.003" localSheetId="12">#REF!</definedName>
    <definedName name="_2.003">#REF!</definedName>
    <definedName name="_2.004" localSheetId="12">#REF!</definedName>
    <definedName name="_2.004">#REF!</definedName>
    <definedName name="_2.005" localSheetId="12">#REF!</definedName>
    <definedName name="_2.005">#REF!</definedName>
    <definedName name="_2.006" localSheetId="12">#REF!</definedName>
    <definedName name="_2.006">#REF!</definedName>
    <definedName name="_2.007" localSheetId="12">#REF!</definedName>
    <definedName name="_2.007">#REF!</definedName>
    <definedName name="_2.008" localSheetId="12">#REF!</definedName>
    <definedName name="_2.008">#REF!</definedName>
    <definedName name="_2.009" localSheetId="12">#REF!</definedName>
    <definedName name="_2.009">#REF!</definedName>
    <definedName name="_2.010" localSheetId="12">#REF!</definedName>
    <definedName name="_2.010">#REF!</definedName>
    <definedName name="_2.011" localSheetId="12">#REF!</definedName>
    <definedName name="_2.011">#REF!</definedName>
    <definedName name="_2.012" localSheetId="12">#REF!</definedName>
    <definedName name="_2.012">#REF!</definedName>
    <definedName name="_2.013" localSheetId="12">#REF!</definedName>
    <definedName name="_2.013">#REF!</definedName>
    <definedName name="_2.014" localSheetId="12">#REF!</definedName>
    <definedName name="_2.014">#REF!</definedName>
    <definedName name="_2.015" localSheetId="12">#REF!</definedName>
    <definedName name="_2.015">#REF!</definedName>
    <definedName name="_2.016" localSheetId="12">#REF!</definedName>
    <definedName name="_2.016">#REF!</definedName>
    <definedName name="_2.017" localSheetId="12">#REF!</definedName>
    <definedName name="_2.017">#REF!</definedName>
    <definedName name="_2.018" localSheetId="12">#REF!</definedName>
    <definedName name="_2.018">#REF!</definedName>
    <definedName name="_2.019" localSheetId="12">#REF!</definedName>
    <definedName name="_2.019">#REF!</definedName>
    <definedName name="_2.020" localSheetId="12">#REF!</definedName>
    <definedName name="_2.020">#REF!</definedName>
    <definedName name="_2.021" localSheetId="12">#REF!</definedName>
    <definedName name="_2.021">#REF!</definedName>
    <definedName name="_2.022" localSheetId="12">#REF!</definedName>
    <definedName name="_2.022">#REF!</definedName>
    <definedName name="_2.023" localSheetId="12">#REF!</definedName>
    <definedName name="_2.023">#REF!</definedName>
    <definedName name="_2.024" localSheetId="12">#REF!</definedName>
    <definedName name="_2.024">#REF!</definedName>
    <definedName name="_2.025" localSheetId="12">#REF!</definedName>
    <definedName name="_2.025">#REF!</definedName>
    <definedName name="_2.026" localSheetId="12">#REF!</definedName>
    <definedName name="_2.026">#REF!</definedName>
    <definedName name="_2.027" localSheetId="12">#REF!</definedName>
    <definedName name="_2.027">#REF!</definedName>
    <definedName name="_2.028" localSheetId="12">#REF!</definedName>
    <definedName name="_2.028">#REF!</definedName>
    <definedName name="_2.029" localSheetId="12">#REF!</definedName>
    <definedName name="_2.029">#REF!</definedName>
    <definedName name="_2.030" localSheetId="12">#REF!</definedName>
    <definedName name="_2.030">#REF!</definedName>
    <definedName name="_2.031" localSheetId="12">#REF!</definedName>
    <definedName name="_2.031">#REF!</definedName>
    <definedName name="_2.032" localSheetId="12">#REF!</definedName>
    <definedName name="_2.032">#REF!</definedName>
    <definedName name="_2.033" localSheetId="12">#REF!</definedName>
    <definedName name="_2.033">#REF!</definedName>
    <definedName name="_2.034" localSheetId="12">#REF!</definedName>
    <definedName name="_2.034">#REF!</definedName>
    <definedName name="_2.035" localSheetId="12">#REF!</definedName>
    <definedName name="_2.035">#REF!</definedName>
    <definedName name="_2.036" localSheetId="12">#REF!</definedName>
    <definedName name="_2.036">#REF!</definedName>
    <definedName name="_2.037" localSheetId="12">#REF!</definedName>
    <definedName name="_2.037">#REF!</definedName>
    <definedName name="_2.038" localSheetId="12">#REF!</definedName>
    <definedName name="_2.038">#REF!</definedName>
    <definedName name="_2.039" localSheetId="12">#REF!</definedName>
    <definedName name="_2.039">#REF!</definedName>
    <definedName name="_2.040" localSheetId="12">#REF!</definedName>
    <definedName name="_2.040">#REF!</definedName>
    <definedName name="_2.041" localSheetId="12">#REF!</definedName>
    <definedName name="_2.041">#REF!</definedName>
    <definedName name="_2.042" localSheetId="12">#REF!</definedName>
    <definedName name="_2.042">#REF!</definedName>
    <definedName name="_2.043" localSheetId="12">#REF!</definedName>
    <definedName name="_2.043">#REF!</definedName>
    <definedName name="_2.044" localSheetId="12">#REF!</definedName>
    <definedName name="_2.044">#REF!</definedName>
    <definedName name="_2.045" localSheetId="12">#REF!</definedName>
    <definedName name="_2.045">#REF!</definedName>
    <definedName name="_2.046" localSheetId="12">#REF!</definedName>
    <definedName name="_2.046">#REF!</definedName>
    <definedName name="_2.047" localSheetId="12">#REF!</definedName>
    <definedName name="_2.047">#REF!</definedName>
    <definedName name="_2.048" localSheetId="12">#REF!</definedName>
    <definedName name="_2.048">#REF!</definedName>
    <definedName name="_2.049" localSheetId="12">#REF!</definedName>
    <definedName name="_2.049">#REF!</definedName>
    <definedName name="_2.050" localSheetId="12">#REF!</definedName>
    <definedName name="_2.050">#REF!</definedName>
    <definedName name="_2.051" localSheetId="12">#REF!</definedName>
    <definedName name="_2.051">#REF!</definedName>
    <definedName name="_2.052" localSheetId="12">#REF!</definedName>
    <definedName name="_2.052">#REF!</definedName>
    <definedName name="_2.053" localSheetId="12">#REF!</definedName>
    <definedName name="_2.053">#REF!</definedName>
    <definedName name="_2.054" localSheetId="12">#REF!</definedName>
    <definedName name="_2.054">#REF!</definedName>
    <definedName name="_2.055" localSheetId="12">#REF!</definedName>
    <definedName name="_2.055">#REF!</definedName>
    <definedName name="_2.056" localSheetId="12">#REF!</definedName>
    <definedName name="_2.056">#REF!</definedName>
    <definedName name="_2.057" localSheetId="12">#REF!</definedName>
    <definedName name="_2.057">#REF!</definedName>
    <definedName name="_2.058" localSheetId="12">#REF!</definedName>
    <definedName name="_2.058">#REF!</definedName>
    <definedName name="_2.059" localSheetId="12">#REF!</definedName>
    <definedName name="_2.059">#REF!</definedName>
    <definedName name="_2.060" localSheetId="12">#REF!</definedName>
    <definedName name="_2.060">#REF!</definedName>
    <definedName name="_2.061" localSheetId="12">#REF!</definedName>
    <definedName name="_2.061">#REF!</definedName>
    <definedName name="_2.062" localSheetId="12">#REF!</definedName>
    <definedName name="_2.062">#REF!</definedName>
    <definedName name="_2.063" localSheetId="12">#REF!</definedName>
    <definedName name="_2.063">#REF!</definedName>
    <definedName name="_2.064" localSheetId="12">#REF!</definedName>
    <definedName name="_2.064">#REF!</definedName>
    <definedName name="_2.065" localSheetId="12">#REF!</definedName>
    <definedName name="_2.065">#REF!</definedName>
    <definedName name="_2.066" localSheetId="12">#REF!</definedName>
    <definedName name="_2.066">#REF!</definedName>
    <definedName name="_2.067" localSheetId="12">#REF!</definedName>
    <definedName name="_2.067">#REF!</definedName>
    <definedName name="_2.068" localSheetId="12">#REF!</definedName>
    <definedName name="_2.068">#REF!</definedName>
    <definedName name="_2.069" localSheetId="12">#REF!</definedName>
    <definedName name="_2.069">#REF!</definedName>
    <definedName name="_2.070" localSheetId="12">#REF!</definedName>
    <definedName name="_2.070">#REF!</definedName>
    <definedName name="_2.071" localSheetId="12">#REF!</definedName>
    <definedName name="_2.071">#REF!</definedName>
    <definedName name="_2.072" localSheetId="12">#REF!</definedName>
    <definedName name="_2.072">#REF!</definedName>
    <definedName name="_2.073" localSheetId="12">#REF!</definedName>
    <definedName name="_2.073">#REF!</definedName>
    <definedName name="_2.074" localSheetId="12">#REF!</definedName>
    <definedName name="_2.074">#REF!</definedName>
    <definedName name="_2.075" localSheetId="12">#REF!</definedName>
    <definedName name="_2.075">#REF!</definedName>
    <definedName name="_2.076" localSheetId="12">#REF!</definedName>
    <definedName name="_2.076">#REF!</definedName>
    <definedName name="_2.077" localSheetId="12">#REF!</definedName>
    <definedName name="_2.077">#REF!</definedName>
    <definedName name="_2.078" localSheetId="12">#REF!</definedName>
    <definedName name="_2.078">#REF!</definedName>
    <definedName name="_2.079" localSheetId="12">#REF!</definedName>
    <definedName name="_2.079">#REF!</definedName>
    <definedName name="_2.080" localSheetId="12">#REF!</definedName>
    <definedName name="_2.080">#REF!</definedName>
    <definedName name="_2.081" localSheetId="12">#REF!</definedName>
    <definedName name="_2.081">#REF!</definedName>
    <definedName name="_2.082" localSheetId="12">#REF!</definedName>
    <definedName name="_2.082">#REF!</definedName>
    <definedName name="_2.083" localSheetId="12">#REF!</definedName>
    <definedName name="_2.083">#REF!</definedName>
    <definedName name="_2.084" localSheetId="12">#REF!</definedName>
    <definedName name="_2.084">#REF!</definedName>
    <definedName name="_2_SLQ_NozzleList" localSheetId="12">#REF!</definedName>
    <definedName name="_2_SLQ_NozzleList" localSheetId="11">#REF!</definedName>
    <definedName name="_2_SLQ_NozzleList">#REF!</definedName>
    <definedName name="_20" localSheetId="12">#REF!</definedName>
    <definedName name="_20" localSheetId="11">#REF!</definedName>
    <definedName name="_20">#REF!</definedName>
    <definedName name="_21" localSheetId="12">#REF!</definedName>
    <definedName name="_21" localSheetId="11">#REF!</definedName>
    <definedName name="_21">#REF!</definedName>
    <definedName name="_22" localSheetId="12">#REF!</definedName>
    <definedName name="_22" localSheetId="11">#REF!</definedName>
    <definedName name="_22">#REF!</definedName>
    <definedName name="_23" localSheetId="12">#REF!</definedName>
    <definedName name="_23" localSheetId="11">#REF!</definedName>
    <definedName name="_23">#REF!</definedName>
    <definedName name="_24_month_growth" localSheetId="12">#REF!</definedName>
    <definedName name="_24_month_growth" localSheetId="11">#REF!</definedName>
    <definedName name="_24_month_growth">#REF!</definedName>
    <definedName name="_25year_sculpt_options" localSheetId="12">#REF!</definedName>
    <definedName name="_25year_sculpt_options" localSheetId="11">#REF!</definedName>
    <definedName name="_25year_sculpt_options">#REF!</definedName>
    <definedName name="_25year_sculpt_selection" localSheetId="12">#REF!</definedName>
    <definedName name="_25year_sculpt_selection" localSheetId="11">#REF!</definedName>
    <definedName name="_25year_sculpt_selection">#REF!</definedName>
    <definedName name="_27880" localSheetId="12">+#REF!+#REF!+#REF!+#REF!+#REF!+#REF!+#REF!+#REF!+#REF!+#REF!+#REF!+#REF!+#REF!+#REF!+#REF!+#REF!+#REF!+#REF!+#REF!+#REF!+#REF!+#REF!+#REF!+#REF!+#REF!+#REF!+#REF!+#REF!</definedName>
    <definedName name="_27880" localSheetId="11">+#REF!+#REF!+#REF!+#REF!+#REF!+#REF!+#REF!+#REF!+#REF!+#REF!+#REF!+#REF!+#REF!+#REF!+#REF!+#REF!+#REF!+#REF!+#REF!+#REF!+#REF!+#REF!+#REF!+#REF!+#REF!+#REF!+#REF!+#REF!</definedName>
    <definedName name="_27880">+#REF!+#REF!+#REF!+#REF!+#REF!+#REF!+#REF!+#REF!+#REF!+#REF!+#REF!+#REF!+#REF!+#REF!+#REF!+#REF!+#REF!+#REF!+#REF!+#REF!+#REF!+#REF!+#REF!+#REF!+#REF!+#REF!+#REF!+#REF!</definedName>
    <definedName name="_2ANNEXURE__B" localSheetId="11">#REF!</definedName>
    <definedName name="_2ANNEXURE__B">#REF!</definedName>
    <definedName name="_2ND" localSheetId="12">#REF!</definedName>
    <definedName name="_2ND" localSheetId="11">#REF!</definedName>
    <definedName name="_2ND">#REF!</definedName>
    <definedName name="_3" localSheetId="12">#REF!</definedName>
    <definedName name="_3" localSheetId="11">#REF!</definedName>
    <definedName name="_3">#REF!</definedName>
    <definedName name="_3.001" localSheetId="12">#REF!</definedName>
    <definedName name="_3.001">#REF!</definedName>
    <definedName name="_3.002" localSheetId="12">#REF!</definedName>
    <definedName name="_3.002">#REF!</definedName>
    <definedName name="_3.003" localSheetId="12">#REF!</definedName>
    <definedName name="_3.003">#REF!</definedName>
    <definedName name="_3.004" localSheetId="12">#REF!</definedName>
    <definedName name="_3.004">#REF!</definedName>
    <definedName name="_3.005" localSheetId="12">#REF!</definedName>
    <definedName name="_3.005">#REF!</definedName>
    <definedName name="_3.006" localSheetId="12">#REF!</definedName>
    <definedName name="_3.006">#REF!</definedName>
    <definedName name="_3.007" localSheetId="12">#REF!</definedName>
    <definedName name="_3.007">#REF!</definedName>
    <definedName name="_3.008" localSheetId="12">#REF!</definedName>
    <definedName name="_3.008">#REF!</definedName>
    <definedName name="_3.009" localSheetId="12">#REF!</definedName>
    <definedName name="_3.009">#REF!</definedName>
    <definedName name="_3.010" localSheetId="12">#REF!</definedName>
    <definedName name="_3.010">#REF!</definedName>
    <definedName name="_3_AQ_Acct3Pipe_AvgDiam" localSheetId="12">#REF!</definedName>
    <definedName name="_3_AQ_Acct3Pipe_AvgDiam" localSheetId="11">#REF!</definedName>
    <definedName name="_3_AQ_Acct3Pipe_AvgDiam">#REF!</definedName>
    <definedName name="_3_AQ_AGPipe_AvgDiam" localSheetId="12">#REF!</definedName>
    <definedName name="_3_AQ_AGPipe_AvgDiam" localSheetId="11">#REF!</definedName>
    <definedName name="_3_AQ_AGPipe_AvgDiam">#REF!</definedName>
    <definedName name="_3_AQ_AGPipe_AvgDiam_BoreLg" localSheetId="12">#REF!</definedName>
    <definedName name="_3_AQ_AGPipe_AvgDiam_BoreLg" localSheetId="11">#REF!</definedName>
    <definedName name="_3_AQ_AGPipe_AvgDiam_BoreLg">#REF!</definedName>
    <definedName name="_3_AQ_AGPipe_AvgDiam_BoreSm" localSheetId="12">#REF!</definedName>
    <definedName name="_3_AQ_AGPipe_AvgDiam_BoreSm" localSheetId="11">#REF!</definedName>
    <definedName name="_3_AQ_AGPipe_AvgDiam_BoreSm">#REF!</definedName>
    <definedName name="_3_AQ_AGPipe_AvgDiam_MatCS" localSheetId="12">#REF!</definedName>
    <definedName name="_3_AQ_AGPipe_AvgDiam_MatCS" localSheetId="11">#REF!</definedName>
    <definedName name="_3_AQ_AGPipe_AvgDiam_MatCS">#REF!</definedName>
    <definedName name="_3_AQ_AGPipe_AvgDiam_MatMisc" localSheetId="12">#REF!</definedName>
    <definedName name="_3_AQ_AGPipe_AvgDiam_MatMisc" localSheetId="11">#REF!</definedName>
    <definedName name="_3_AQ_AGPipe_AvgDiam_MatMisc">#REF!</definedName>
    <definedName name="_3_AQ_AGPipe_AvgDiam_MatSS" localSheetId="12">#REF!</definedName>
    <definedName name="_3_AQ_AGPipe_AvgDiam_MatSS" localSheetId="11">#REF!</definedName>
    <definedName name="_3_AQ_AGPipe_AvgDiam_MatSS">#REF!</definedName>
    <definedName name="_3_AQ_UGPipe_AvgDiam" localSheetId="12">#REF!</definedName>
    <definedName name="_3_AQ_UGPipe_AvgDiam" localSheetId="11">#REF!</definedName>
    <definedName name="_3_AQ_UGPipe_AvgDiam">#REF!</definedName>
    <definedName name="_3_KQQ_AGPipe_Sub1_BoreLg" localSheetId="12">#REF!</definedName>
    <definedName name="_3_KQQ_AGPipe_Sub1_BoreLg" localSheetId="11">#REF!</definedName>
    <definedName name="_3_KQQ_AGPipe_Sub1_BoreLg">#REF!</definedName>
    <definedName name="_3_KQQ_AGPipe_Sub1_BoreSm" localSheetId="12">#REF!</definedName>
    <definedName name="_3_KQQ_AGPipe_Sub1_BoreSm" localSheetId="11">#REF!</definedName>
    <definedName name="_3_KQQ_AGPipe_Sub1_BoreSm">#REF!</definedName>
    <definedName name="_3_KQQ_AGPipe_Sub2_InstPipe" localSheetId="12">#REF!</definedName>
    <definedName name="_3_KQQ_AGPipe_Sub2_InstPipe" localSheetId="11">#REF!</definedName>
    <definedName name="_3_KQQ_AGPipe_Sub2_InstPipe">#REF!</definedName>
    <definedName name="_3_KQQ_AGPipe_Sub2_Spool" localSheetId="12">#REF!</definedName>
    <definedName name="_3_KQQ_AGPipe_Sub2_Spool" localSheetId="11">#REF!</definedName>
    <definedName name="_3_KQQ_AGPipe_Sub2_Spool">#REF!</definedName>
    <definedName name="_3_KQQ_AGPipe_Sub2_StRun" localSheetId="12">#REF!</definedName>
    <definedName name="_3_KQQ_AGPipe_Sub2_StRun" localSheetId="11">#REF!</definedName>
    <definedName name="_3_KQQ_AGPipe_Sub2_StRun">#REF!</definedName>
    <definedName name="_3_KQQ_AGPipe_Sub3_FieldRunFab" localSheetId="12">#REF!</definedName>
    <definedName name="_3_KQQ_AGPipe_Sub3_FieldRunFab" localSheetId="11">#REF!</definedName>
    <definedName name="_3_KQQ_AGPipe_Sub3_FieldRunFab">#REF!</definedName>
    <definedName name="_3_KQQ_AGPipe_Sub3_RemoteFab" localSheetId="12">#REF!</definedName>
    <definedName name="_3_KQQ_AGPipe_Sub3_RemoteFab" localSheetId="11">#REF!</definedName>
    <definedName name="_3_KQQ_AGPipe_Sub3_RemoteFab">#REF!</definedName>
    <definedName name="_3_KQQ_AGPipeLength_MatCS" localSheetId="12">#REF!</definedName>
    <definedName name="_3_KQQ_AGPipeLength_MatCS" localSheetId="11">#REF!</definedName>
    <definedName name="_3_KQQ_AGPipeLength_MatCS">#REF!</definedName>
    <definedName name="_3_KQQ_AGPipeLength_MatMisc" localSheetId="12">#REF!</definedName>
    <definedName name="_3_KQQ_AGPipeLength_MatMisc" localSheetId="11">#REF!</definedName>
    <definedName name="_3_KQQ_AGPipeLength_MatMisc">#REF!</definedName>
    <definedName name="_3_KQQ_AGPipeLength_MatSS" localSheetId="12">#REF!</definedName>
    <definedName name="_3_KQQ_AGPipeLength_MatSS" localSheetId="11">#REF!</definedName>
    <definedName name="_3_KQQ_AGPipeLength_MatSS">#REF!</definedName>
    <definedName name="_30year_sculpt_options" localSheetId="12">#REF!</definedName>
    <definedName name="_30year_sculpt_options" localSheetId="11">#REF!</definedName>
    <definedName name="_30year_sculpt_options">#REF!</definedName>
    <definedName name="_30year_sculpt_selection" localSheetId="12">#REF!</definedName>
    <definedName name="_30year_sculpt_selection" localSheetId="11">#REF!</definedName>
    <definedName name="_30year_sculpt_selection">#REF!</definedName>
    <definedName name="_3ANNEXURE__C" localSheetId="11">#REF!</definedName>
    <definedName name="_3ANNEXURE__C">#REF!</definedName>
    <definedName name="_3RD" localSheetId="12">#REF!</definedName>
    <definedName name="_3RD" localSheetId="11">#REF!</definedName>
    <definedName name="_3RD">#REF!</definedName>
    <definedName name="_4" localSheetId="12">#REF!</definedName>
    <definedName name="_4" localSheetId="11">#REF!</definedName>
    <definedName name="_4">#REF!</definedName>
    <definedName name="_4.001" localSheetId="12">#REF!</definedName>
    <definedName name="_4.001">#REF!</definedName>
    <definedName name="_4_KQQ_Conc_Sub1_BlkLg" localSheetId="12">#REF!</definedName>
    <definedName name="_4_KQQ_Conc_Sub1_BlkLg" localSheetId="11">#REF!</definedName>
    <definedName name="_4_KQQ_Conc_Sub1_BlkLg">#REF!</definedName>
    <definedName name="_4_KQQ_Conc_Sub1_BlkMed" localSheetId="12">#REF!</definedName>
    <definedName name="_4_KQQ_Conc_Sub1_BlkMed" localSheetId="11">#REF!</definedName>
    <definedName name="_4_KQQ_Conc_Sub1_BlkMed">#REF!</definedName>
    <definedName name="_4_KQQ_Conc_Sub1_BlkSm" localSheetId="12">#REF!</definedName>
    <definedName name="_4_KQQ_Conc_Sub1_BlkSm" localSheetId="11">#REF!</definedName>
    <definedName name="_4_KQQ_Conc_Sub1_BlkSm">#REF!</definedName>
    <definedName name="_4_KQQ_Conc_Sub1_DuctBank" localSheetId="12">#REF!</definedName>
    <definedName name="_4_KQQ_Conc_Sub1_DuctBank" localSheetId="11">#REF!</definedName>
    <definedName name="_4_KQQ_Conc_Sub1_DuctBank">#REF!</definedName>
    <definedName name="_4_KQQ_Conc_Sub1_Elev" localSheetId="12">#REF!</definedName>
    <definedName name="_4_KQQ_Conc_Sub1_Elev" localSheetId="11">#REF!</definedName>
    <definedName name="_4_KQQ_Conc_Sub1_Elev">#REF!</definedName>
    <definedName name="_4_KQQ_Conc_Sub1_MassLg" localSheetId="12">#REF!</definedName>
    <definedName name="_4_KQQ_Conc_Sub1_MassLg" localSheetId="11">#REF!</definedName>
    <definedName name="_4_KQQ_Conc_Sub1_MassLg">#REF!</definedName>
    <definedName name="_4_KQQ_Conc_Sub1_MassMed" localSheetId="12">#REF!</definedName>
    <definedName name="_4_KQQ_Conc_Sub1_MassMed" localSheetId="11">#REF!</definedName>
    <definedName name="_4_KQQ_Conc_Sub1_MassMed">#REF!</definedName>
    <definedName name="_4_KQQ_Conc_Sub1_MassSm" localSheetId="12">#REF!</definedName>
    <definedName name="_4_KQQ_Conc_Sub1_MassSm" localSheetId="11">#REF!</definedName>
    <definedName name="_4_KQQ_Conc_Sub1_MassSm">#REF!</definedName>
    <definedName name="_4_KQQ_Conc_Sub1_Piling" localSheetId="12">#REF!</definedName>
    <definedName name="_4_KQQ_Conc_Sub1_Piling" localSheetId="11">#REF!</definedName>
    <definedName name="_4_KQQ_Conc_Sub1_Piling">#REF!</definedName>
    <definedName name="_4_KQQ_ConcTot_Embeds" localSheetId="12">#REF!</definedName>
    <definedName name="_4_KQQ_ConcTot_Embeds" localSheetId="11">#REF!</definedName>
    <definedName name="_4_KQQ_ConcTot_Embeds">#REF!</definedName>
    <definedName name="_4_KQQ_ConcTot_ExcBF" localSheetId="12">#REF!</definedName>
    <definedName name="_4_KQQ_ConcTot_ExcBF" localSheetId="11">#REF!</definedName>
    <definedName name="_4_KQQ_ConcTot_ExcBF">#REF!</definedName>
    <definedName name="_4_KQQ_ConcTot_Forms" localSheetId="12">#REF!</definedName>
    <definedName name="_4_KQQ_ConcTot_Forms" localSheetId="11">#REF!</definedName>
    <definedName name="_4_KQQ_ConcTot_Forms">#REF!</definedName>
    <definedName name="_4_KQQ_ConcTot_Grout" localSheetId="12">#REF!</definedName>
    <definedName name="_4_KQQ_ConcTot_Grout" localSheetId="11">#REF!</definedName>
    <definedName name="_4_KQQ_ConcTot_Grout">#REF!</definedName>
    <definedName name="_4_KQQ_ConcTot_Rebar" localSheetId="12">#REF!</definedName>
    <definedName name="_4_KQQ_ConcTot_Rebar" localSheetId="11">#REF!</definedName>
    <definedName name="_4_KQQ_ConcTot_Rebar">#REF!</definedName>
    <definedName name="_4_KQQ_ConcTotQty" localSheetId="12">#REF!</definedName>
    <definedName name="_4_KQQ_ConcTotQty" localSheetId="11">#REF!</definedName>
    <definedName name="_4_KQQ_ConcTotQty">#REF!</definedName>
    <definedName name="_4840" localSheetId="12">+#REF!+#REF!+#REF!+#REF!+#REF!+#REF!+#REF!+#REF!+#REF!+#REF!+#REF!+#REF!+#REF!+#REF!+#REF!+#REF!+#REF!+#REF!+#REF!+#REF!+#REF!+#REF!+#REF!+#REF!+#REF!+#REF!+#REF!+#REF!</definedName>
    <definedName name="_4840">+#REF!+#REF!+#REF!+#REF!+#REF!+#REF!+#REF!+#REF!+#REF!+#REF!+#REF!+#REF!+#REF!+#REF!+#REF!+#REF!+#REF!+#REF!+#REF!+#REF!+#REF!+#REF!+#REF!+#REF!+#REF!+#REF!+#REF!+#REF!</definedName>
    <definedName name="_4ANNEXURE__D">#REF!</definedName>
    <definedName name="_5" localSheetId="12">#REF!</definedName>
    <definedName name="_5" localSheetId="11">#REF!</definedName>
    <definedName name="_5">#REF!</definedName>
    <definedName name="_5.002" localSheetId="12">#REF!</definedName>
    <definedName name="_5.002">#REF!</definedName>
    <definedName name="_5_KQQ_TotQty_Sub1_ExLtLt" localSheetId="12">#REF!</definedName>
    <definedName name="_5_KQQ_TotQty_Sub1_ExLtLt" localSheetId="11">#REF!</definedName>
    <definedName name="_5_KQQ_TotQty_Sub1_ExLtLt">#REF!</definedName>
    <definedName name="_5_KQQ_TotQty_Sub1_HvyXHvy" localSheetId="12">#REF!</definedName>
    <definedName name="_5_KQQ_TotQty_Sub1_HvyXHvy" localSheetId="11">#REF!</definedName>
    <definedName name="_5_KQQ_TotQty_Sub1_HvyXHvy">#REF!</definedName>
    <definedName name="_5_KQQ_TotQty_Sub1_Ldr" localSheetId="12">#REF!</definedName>
    <definedName name="_5_KQQ_TotQty_Sub1_Ldr" localSheetId="11">#REF!</definedName>
    <definedName name="_5_KQQ_TotQty_Sub1_Ldr">#REF!</definedName>
    <definedName name="_5_KQQ_TotQty_Sub1_Med" localSheetId="12">#REF!</definedName>
    <definedName name="_5_KQQ_TotQty_Sub1_Med" localSheetId="11">#REF!</definedName>
    <definedName name="_5_KQQ_TotQty_Sub1_Med">#REF!</definedName>
    <definedName name="_5_KQQ_TotQty_Sub1_Misc" localSheetId="12">#REF!</definedName>
    <definedName name="_5_KQQ_TotQty_Sub1_Misc" localSheetId="11">#REF!</definedName>
    <definedName name="_5_KQQ_TotQty_Sub1_Misc">#REF!</definedName>
    <definedName name="_5_KQQ_TotQty_Sub1_PlatStrGrt" localSheetId="12">#REF!</definedName>
    <definedName name="_5_KQQ_TotQty_Sub1_PlatStrGrt" localSheetId="11">#REF!</definedName>
    <definedName name="_5_KQQ_TotQty_Sub1_PlatStrGrt">#REF!</definedName>
    <definedName name="_5_KQQ_TotQty_Sub2_FloorTread" localSheetId="12">#REF!</definedName>
    <definedName name="_5_KQQ_TotQty_Sub2_FloorTread" localSheetId="11">#REF!</definedName>
    <definedName name="_5_KQQ_TotQty_Sub2_FloorTread">#REF!</definedName>
    <definedName name="_5_KQQ_TotQty_Sub2_HR" localSheetId="12">#REF!</definedName>
    <definedName name="_5_KQQ_TotQty_Sub2_HR" localSheetId="11">#REF!</definedName>
    <definedName name="_5_KQQ_TotQty_Sub2_HR">#REF!</definedName>
    <definedName name="_5_KQQ_TotQty_Sub2_Ladder" localSheetId="12">#REF!</definedName>
    <definedName name="_5_KQQ_TotQty_Sub2_Ladder" localSheetId="11">#REF!</definedName>
    <definedName name="_5_KQQ_TotQty_Sub2_Ladder">#REF!</definedName>
    <definedName name="_5_KQQ_TotQty_Sub2_Other" localSheetId="12">#REF!</definedName>
    <definedName name="_5_KQQ_TotQty_Sub2_Other" localSheetId="11">#REF!</definedName>
    <definedName name="_5_KQQ_TotQty_Sub2_Other">#REF!</definedName>
    <definedName name="_5_KQQ_TotQty_Sub2_Piperack" localSheetId="12">#REF!</definedName>
    <definedName name="_5_KQQ_TotQty_Sub2_Piperack" localSheetId="11">#REF!</definedName>
    <definedName name="_5_KQQ_TotQty_Sub2_Piperack">#REF!</definedName>
    <definedName name="_5_KQQ_TotQty_Sub2_Platform" localSheetId="12">#REF!</definedName>
    <definedName name="_5_KQQ_TotQty_Sub2_Platform" localSheetId="11">#REF!</definedName>
    <definedName name="_5_KQQ_TotQty_Sub2_Platform">#REF!</definedName>
    <definedName name="_5_KQQ_TotQty_Sub2_Structure" localSheetId="12">#REF!</definedName>
    <definedName name="_5_KQQ_TotQty_Sub2_Structure" localSheetId="11">#REF!</definedName>
    <definedName name="_5_KQQ_TotQty_Sub2_Structure">#REF!</definedName>
    <definedName name="_5_KQQ_TotQty_Sub2_Suppts" localSheetId="12">#REF!</definedName>
    <definedName name="_5_KQQ_TotQty_Sub2_Suppts" localSheetId="11">#REF!</definedName>
    <definedName name="_5_KQQ_TotQty_Sub2_Suppts">#REF!</definedName>
    <definedName name="_5_KQQ_TotQty_Sub2_TowersTrusses" localSheetId="12">#REF!</definedName>
    <definedName name="_5_KQQ_TotQty_Sub2_TowersTrusses" localSheetId="11">#REF!</definedName>
    <definedName name="_5_KQQ_TotQty_Sub2_TowersTrusses">#REF!</definedName>
    <definedName name="_6" localSheetId="12">#REF!</definedName>
    <definedName name="_6" localSheetId="11">#REF!</definedName>
    <definedName name="_6">#REF!</definedName>
    <definedName name="_6.001" localSheetId="12">'[11]PACKAGE SPLITS - E'!#REF!</definedName>
    <definedName name="_6.001">'[11]PACKAGE SPLITS - E'!#REF!</definedName>
    <definedName name="_6.002" localSheetId="12">#REF!</definedName>
    <definedName name="_6.002" localSheetId="11">#REF!</definedName>
    <definedName name="_6.002">#REF!</definedName>
    <definedName name="_6.003" localSheetId="12">'[11]PACKAGE SPLITS - E'!#REF!</definedName>
    <definedName name="_6.003" localSheetId="11">'[11]PACKAGE SPLITS - E'!#REF!</definedName>
    <definedName name="_6.003">'[11]PACKAGE SPLITS - E'!#REF!</definedName>
    <definedName name="_6.004" localSheetId="12">'[11]PACKAGE SPLITS - E'!#REF!</definedName>
    <definedName name="_6.004">'[11]PACKAGE SPLITS - E'!#REF!</definedName>
    <definedName name="_6.005" localSheetId="12">'[11]PACKAGE SPLITS - E'!#REF!</definedName>
    <definedName name="_6.005">'[11]PACKAGE SPLITS - E'!#REF!</definedName>
    <definedName name="_6.006" localSheetId="12">'[11]PACKAGE SPLITS - E'!#REF!</definedName>
    <definedName name="_6.006">'[11]PACKAGE SPLITS - E'!#REF!</definedName>
    <definedName name="_6_KQQ_InstTerms" localSheetId="12">#REF!</definedName>
    <definedName name="_6_KQQ_InstTerms" localSheetId="11">#REF!</definedName>
    <definedName name="_6_KQQ_InstTerms">#REF!</definedName>
    <definedName name="_6_KQQ_InstWire" localSheetId="12">#REF!</definedName>
    <definedName name="_6_KQQ_InstWire" localSheetId="11">#REF!</definedName>
    <definedName name="_6_KQQ_InstWire">#REF!</definedName>
    <definedName name="_6_KQQ_RacewayTot" localSheetId="12">#REF!</definedName>
    <definedName name="_6_KQQ_RacewayTot" localSheetId="11">#REF!</definedName>
    <definedName name="_6_KQQ_RacewayTot">#REF!</definedName>
    <definedName name="_6_KQQ_TotCount_InstJBox" localSheetId="12">#REF!</definedName>
    <definedName name="_6_KQQ_TotCount_InstJBox" localSheetId="11">#REF!</definedName>
    <definedName name="_6_KQQ_TotCount_InstJBox">#REF!</definedName>
    <definedName name="_7" localSheetId="12">#REF!</definedName>
    <definedName name="_7" localSheetId="11">#REF!</definedName>
    <definedName name="_7">#REF!</definedName>
    <definedName name="_7.001" localSheetId="12">'[11]PACKAGE SPLITS - E'!#REF!</definedName>
    <definedName name="_7.001">'[11]PACKAGE SPLITS - E'!#REF!</definedName>
    <definedName name="_7.002" localSheetId="12">'[11]PACKAGE SPLITS - E'!#REF!</definedName>
    <definedName name="_7.002">'[11]PACKAGE SPLITS - E'!#REF!</definedName>
    <definedName name="_7.003" localSheetId="12">'[11]PACKAGE SPLITS - E'!#REF!</definedName>
    <definedName name="_7.003">'[11]PACKAGE SPLITS - E'!#REF!</definedName>
    <definedName name="_7.004" localSheetId="12">'[11]PACKAGE SPLITS - E'!#REF!</definedName>
    <definedName name="_7.004">'[11]PACKAGE SPLITS - E'!#REF!</definedName>
    <definedName name="_7.005" localSheetId="12">'[11]PACKAGE SPLITS - E'!#REF!</definedName>
    <definedName name="_7.005">'[11]PACKAGE SPLITS - E'!#REF!</definedName>
    <definedName name="_7.006" localSheetId="12">'[11]PACKAGE SPLITS - E'!#REF!</definedName>
    <definedName name="_7.006">'[11]PACKAGE SPLITS - E'!#REF!</definedName>
    <definedName name="_7.007" localSheetId="12">'[11]PACKAGE SPLITS - E'!#REF!</definedName>
    <definedName name="_7.007">'[11]PACKAGE SPLITS - E'!#REF!</definedName>
    <definedName name="_7.008" localSheetId="12">'[11]PACKAGE SPLITS - E'!#REF!</definedName>
    <definedName name="_7.008">'[11]PACKAGE SPLITS - E'!#REF!</definedName>
    <definedName name="_7.009" localSheetId="12">'[11]PACKAGE SPLITS - E'!#REF!</definedName>
    <definedName name="_7.009">'[11]PACKAGE SPLITS - E'!#REF!</definedName>
    <definedName name="_7.010" localSheetId="12">'[11]PACKAGE SPLITS - E'!#REF!</definedName>
    <definedName name="_7.010">'[11]PACKAGE SPLITS - E'!#REF!</definedName>
    <definedName name="_7.011" localSheetId="12">'[11]PACKAGE SPLITS - E'!#REF!</definedName>
    <definedName name="_7.011">'[11]PACKAGE SPLITS - E'!#REF!</definedName>
    <definedName name="_7.012" localSheetId="12">'[11]PACKAGE SPLITS - E'!#REF!</definedName>
    <definedName name="_7.012">'[11]PACKAGE SPLITS - E'!#REF!</definedName>
    <definedName name="_7.013" localSheetId="12">'[11]PACKAGE SPLITS - E'!#REF!</definedName>
    <definedName name="_7.013">'[11]PACKAGE SPLITS - E'!#REF!</definedName>
    <definedName name="_7.014" localSheetId="12">'[11]PACKAGE SPLITS - E'!#REF!</definedName>
    <definedName name="_7.014">'[11]PACKAGE SPLITS - E'!#REF!</definedName>
    <definedName name="_7.015" localSheetId="12">[12]PACKAGE!$B$5470</definedName>
    <definedName name="_7.015">[12]PACKAGE!$B$5470</definedName>
    <definedName name="_7.018" localSheetId="12">[12]PACKAGE!$B$5522</definedName>
    <definedName name="_7.018">[12]PACKAGE!$B$5522</definedName>
    <definedName name="_7.019" localSheetId="12">[12]PACKAGE!$B$5548</definedName>
    <definedName name="_7.019">[12]PACKAGE!$B$5548</definedName>
    <definedName name="_7.020" localSheetId="12">[12]PACKAGE!$B$5572</definedName>
    <definedName name="_7.020">[12]PACKAGE!$B$5572</definedName>
    <definedName name="_7.107" localSheetId="12">[12]PACKAGE!$B$5496</definedName>
    <definedName name="_7.107">[12]PACKAGE!$B$5496</definedName>
    <definedName name="_7_KQQ_AGElecTerms" localSheetId="12">#REF!</definedName>
    <definedName name="_7_KQQ_AGElecTerms" localSheetId="11">#REF!</definedName>
    <definedName name="_7_KQQ_AGElecTerms">#REF!</definedName>
    <definedName name="_7_KQQ_AGJBox" localSheetId="12">#REF!</definedName>
    <definedName name="_7_KQQ_AGJBox" localSheetId="11">#REF!</definedName>
    <definedName name="_7_KQQ_AGJBox">#REF!</definedName>
    <definedName name="_7_KQQ_AGRacewayTot" localSheetId="12">#REF!</definedName>
    <definedName name="_7_KQQ_AGRacewayTot" localSheetId="11">#REF!</definedName>
    <definedName name="_7_KQQ_AGRacewayTot">#REF!</definedName>
    <definedName name="_7_KQQ_AGUGElecTerms" localSheetId="12">#REF!</definedName>
    <definedName name="_7_KQQ_AGUGElecTerms" localSheetId="11">#REF!</definedName>
    <definedName name="_7_KQQ_AGUGElecTerms">#REF!</definedName>
    <definedName name="_7_KQQ_AGUGJBox" localSheetId="12">#REF!</definedName>
    <definedName name="_7_KQQ_AGUGJBox" localSheetId="11">#REF!</definedName>
    <definedName name="_7_KQQ_AGUGJBox">#REF!</definedName>
    <definedName name="_7_KQQ_AGUGRacewayTot" localSheetId="12">#REF!</definedName>
    <definedName name="_7_KQQ_AGUGRacewayTot" localSheetId="11">#REF!</definedName>
    <definedName name="_7_KQQ_AGUGRacewayTot">#REF!</definedName>
    <definedName name="_8" localSheetId="12">#REF!</definedName>
    <definedName name="_8" localSheetId="11">#REF!</definedName>
    <definedName name="_8">#REF!</definedName>
    <definedName name="_8.001" localSheetId="12">#REF!</definedName>
    <definedName name="_8.001">#REF!</definedName>
    <definedName name="_8.002" localSheetId="12">#REF!</definedName>
    <definedName name="_8.002">#REF!</definedName>
    <definedName name="_8.003" localSheetId="12">#REF!</definedName>
    <definedName name="_8.003">#REF!</definedName>
    <definedName name="_8000">#REF!</definedName>
    <definedName name="_8001">#REF!</definedName>
    <definedName name="_8002">#REF!</definedName>
    <definedName name="_8003">#REF!</definedName>
    <definedName name="_8010">#REF!</definedName>
    <definedName name="_8011">#REF!</definedName>
    <definedName name="_8012">#REF!</definedName>
    <definedName name="_8014">#REF!</definedName>
    <definedName name="_8030">#REF!</definedName>
    <definedName name="_8041">#REF!</definedName>
    <definedName name="_8042">#REF!</definedName>
    <definedName name="_8050">#REF!</definedName>
    <definedName name="_8051">#REF!</definedName>
    <definedName name="_8062">#REF!</definedName>
    <definedName name="_8063">#REF!</definedName>
    <definedName name="_8064">#REF!</definedName>
    <definedName name="_8065">#REF!</definedName>
    <definedName name="_8081">#REF!</definedName>
    <definedName name="_8082">#REF!</definedName>
    <definedName name="_8110">#REF!</definedName>
    <definedName name="_8111">#REF!</definedName>
    <definedName name="_8112">#REF!</definedName>
    <definedName name="_8113">#REF!</definedName>
    <definedName name="_8114">#REF!</definedName>
    <definedName name="_8115">#REF!</definedName>
    <definedName name="_8120">#REF!</definedName>
    <definedName name="_8121">#REF!</definedName>
    <definedName name="_8140">#REF!</definedName>
    <definedName name="_8142">#REF!</definedName>
    <definedName name="_8143">#REF!</definedName>
    <definedName name="_8151">#REF!</definedName>
    <definedName name="_8152">#REF!</definedName>
    <definedName name="_8153">#REF!</definedName>
    <definedName name="_8160">#REF!</definedName>
    <definedName name="_8161">#REF!</definedName>
    <definedName name="_8162">#REF!</definedName>
    <definedName name="_8181">#REF!</definedName>
    <definedName name="_8192">#REF!</definedName>
    <definedName name="_8196">#REF!</definedName>
    <definedName name="_8200">#REF!</definedName>
    <definedName name="_8201">#REF!</definedName>
    <definedName name="_8203">#REF!</definedName>
    <definedName name="_8204">#REF!</definedName>
    <definedName name="_8205">#REF!</definedName>
    <definedName name="_8221">#REF!</definedName>
    <definedName name="_8240">#REF!</definedName>
    <definedName name="_82401">#REF!</definedName>
    <definedName name="_8241">#REF!</definedName>
    <definedName name="_8250">#REF!</definedName>
    <definedName name="_82501">#REF!</definedName>
    <definedName name="_8270">#REF!</definedName>
    <definedName name="_8280">#REF!</definedName>
    <definedName name="_8281">#REF!</definedName>
    <definedName name="_8290">#REF!</definedName>
    <definedName name="_8295">#REF!</definedName>
    <definedName name="_8300">#REF!</definedName>
    <definedName name="_8332">#REF!</definedName>
    <definedName name="_8335">#REF!</definedName>
    <definedName name="_8340">#REF!</definedName>
    <definedName name="_8341">#REF!</definedName>
    <definedName name="_8350">#REF!</definedName>
    <definedName name="_8380">#REF!</definedName>
    <definedName name="_8381">#REF!</definedName>
    <definedName name="_8382">#REF!</definedName>
    <definedName name="_8383">#REF!</definedName>
    <definedName name="_8384">#REF!</definedName>
    <definedName name="_8394">#REF!</definedName>
    <definedName name="_8396">#REF!</definedName>
    <definedName name="_8400">#REF!</definedName>
    <definedName name="_8402">#REF!</definedName>
    <definedName name="_8404">#REF!</definedName>
    <definedName name="_8411">#REF!</definedName>
    <definedName name="_8412">#REF!</definedName>
    <definedName name="_8413">#REF!</definedName>
    <definedName name="_8421">#REF!</definedName>
    <definedName name="_8423">#REF!</definedName>
    <definedName name="_8440">#REF!</definedName>
    <definedName name="_8442">#REF!</definedName>
    <definedName name="_8454">#REF!</definedName>
    <definedName name="_8476">#REF!</definedName>
    <definedName name="_8490">#REF!</definedName>
    <definedName name="_8500">#REF!</definedName>
    <definedName name="_8520">#REF!</definedName>
    <definedName name="_8521">#REF!</definedName>
    <definedName name="_8522">#REF!</definedName>
    <definedName name="_8530">#REF!</definedName>
    <definedName name="_8531">#REF!</definedName>
    <definedName name="_8552">#REF!</definedName>
    <definedName name="_8554">#REF!</definedName>
    <definedName name="_8562">#REF!</definedName>
    <definedName name="_8563">#REF!</definedName>
    <definedName name="_8566">#REF!</definedName>
    <definedName name="_8567">#REF!</definedName>
    <definedName name="_8572">#REF!</definedName>
    <definedName name="_8582">#REF!</definedName>
    <definedName name="_8600">#REF!</definedName>
    <definedName name="_8602">#REF!</definedName>
    <definedName name="_8606">#REF!</definedName>
    <definedName name="_8610">#REF!</definedName>
    <definedName name="_8612">#REF!</definedName>
    <definedName name="_8613">#REF!</definedName>
    <definedName name="_8633">#REF!</definedName>
    <definedName name="_8635">#REF!</definedName>
    <definedName name="_8637">#REF!</definedName>
    <definedName name="_8638">#REF!</definedName>
    <definedName name="_8650">#REF!</definedName>
    <definedName name="_8661">#REF!</definedName>
    <definedName name="_8670">#REF!</definedName>
    <definedName name="_8671">#REF!</definedName>
    <definedName name="_8673">#REF!</definedName>
    <definedName name="_8680">#REF!</definedName>
    <definedName name="_8690">#REF!</definedName>
    <definedName name="_8751">#REF!</definedName>
    <definedName name="_8757">#REF!</definedName>
    <definedName name="_8759">#REF!</definedName>
    <definedName name="_8772">#REF!</definedName>
    <definedName name="_8802">#REF!</definedName>
    <definedName name="_8810">#REF!</definedName>
    <definedName name="_8840">#REF!</definedName>
    <definedName name="_8841">#REF!</definedName>
    <definedName name="_8850">#REF!</definedName>
    <definedName name="_8851">#REF!</definedName>
    <definedName name="_8852">#REF!</definedName>
    <definedName name="_8871">#REF!</definedName>
    <definedName name="_8872">#REF!</definedName>
    <definedName name="_8873">#REF!</definedName>
    <definedName name="_9" localSheetId="12">#REF!</definedName>
    <definedName name="_9" localSheetId="11">#REF!</definedName>
    <definedName name="_9">#REF!</definedName>
    <definedName name="_aux10" localSheetId="12">#REF!</definedName>
    <definedName name="_aux10" localSheetId="11">#REF!</definedName>
    <definedName name="_aux10">#REF!</definedName>
    <definedName name="_aux3" localSheetId="12">#REF!</definedName>
    <definedName name="_aux3" localSheetId="11">#REF!</definedName>
    <definedName name="_aux3">#REF!</definedName>
    <definedName name="_aux5" localSheetId="12">#REF!</definedName>
    <definedName name="_aux5" localSheetId="11">#REF!</definedName>
    <definedName name="_aux5">#REF!</definedName>
    <definedName name="_aux7" localSheetId="12">#REF!</definedName>
    <definedName name="_aux7" localSheetId="11">#REF!</definedName>
    <definedName name="_aux7">#REF!</definedName>
    <definedName name="_CAT07" localSheetId="12">[6]Equip!#REF!</definedName>
    <definedName name="_CAT07" localSheetId="11">[6]Equip!#REF!</definedName>
    <definedName name="_CAT07">[6]Equip!#REF!</definedName>
    <definedName name="_CAT12" localSheetId="12">[6]Equip!#REF!</definedName>
    <definedName name="_CAT12" localSheetId="11">[6]Equip!#REF!</definedName>
    <definedName name="_CAT12">[6]Equip!#REF!</definedName>
    <definedName name="_CAT21" localSheetId="12">[6]Equip!#REF!</definedName>
    <definedName name="_CAT21" localSheetId="11">[6]Equip!#REF!</definedName>
    <definedName name="_CAT21">[6]Equip!#REF!</definedName>
    <definedName name="_CAT22" localSheetId="12">[6]Equip!#REF!</definedName>
    <definedName name="_CAT22" localSheetId="11">[6]Equip!#REF!</definedName>
    <definedName name="_CAT22">[6]Equip!#REF!</definedName>
    <definedName name="_CAT31" localSheetId="12">[6]Equip!#REF!</definedName>
    <definedName name="_CAT31" localSheetId="11">[6]Equip!#REF!</definedName>
    <definedName name="_CAT31">[6]Equip!#REF!</definedName>
    <definedName name="_CAT33" localSheetId="12">[6]Equip!#REF!</definedName>
    <definedName name="_CAT33" localSheetId="11">[6]Equip!#REF!</definedName>
    <definedName name="_CAT33">[6]Equip!#REF!</definedName>
    <definedName name="_CAT34" localSheetId="12">[6]Equip!#REF!</definedName>
    <definedName name="_CAT34" localSheetId="11">[6]Equip!#REF!</definedName>
    <definedName name="_CAT34">[6]Equip!#REF!</definedName>
    <definedName name="_CAT35" localSheetId="12">[6]Equip!#REF!</definedName>
    <definedName name="_CAT35" localSheetId="11">[6]Equip!#REF!</definedName>
    <definedName name="_CAT35">[6]Equip!#REF!</definedName>
    <definedName name="_CAT36" localSheetId="12">[6]Equip!#REF!</definedName>
    <definedName name="_CAT36" localSheetId="11">[6]Equip!#REF!</definedName>
    <definedName name="_CAT36">[6]Equip!#REF!</definedName>
    <definedName name="_CAT39" localSheetId="12">[6]Equip!#REF!</definedName>
    <definedName name="_CAT39" localSheetId="11">[6]Equip!#REF!</definedName>
    <definedName name="_CAT39">[6]Equip!#REF!</definedName>
    <definedName name="_CAT42" localSheetId="12">[6]Equip!#REF!</definedName>
    <definedName name="_CAT42" localSheetId="11">[6]Equip!#REF!</definedName>
    <definedName name="_CAT42">[6]Equip!#REF!</definedName>
    <definedName name="_CAT43" localSheetId="12">[6]Equip!#REF!</definedName>
    <definedName name="_CAT43" localSheetId="11">[6]Equip!#REF!</definedName>
    <definedName name="_CAT43">[6]Equip!#REF!</definedName>
    <definedName name="_CAT45" localSheetId="12">[6]Equip!#REF!</definedName>
    <definedName name="_CAT45" localSheetId="11">[6]Equip!#REF!</definedName>
    <definedName name="_CAT45">[6]Equip!#REF!</definedName>
    <definedName name="_CAT46" localSheetId="12">[6]Equip!#REF!</definedName>
    <definedName name="_CAT46" localSheetId="11">[6]Equip!#REF!</definedName>
    <definedName name="_CAT46">[6]Equip!#REF!</definedName>
    <definedName name="_CAT48" localSheetId="12">[6]Equip!#REF!</definedName>
    <definedName name="_CAT48" localSheetId="11">[6]Equip!#REF!</definedName>
    <definedName name="_CAT48">[6]Equip!#REF!</definedName>
    <definedName name="_CAT49" localSheetId="12">[6]Equip!#REF!</definedName>
    <definedName name="_CAT49" localSheetId="11">[6]Equip!#REF!</definedName>
    <definedName name="_CAT49">[6]Equip!#REF!</definedName>
    <definedName name="_CAT52" localSheetId="12">[6]Equip!#REF!</definedName>
    <definedName name="_CAT52" localSheetId="11">[6]Equip!#REF!</definedName>
    <definedName name="_CAT52">[6]Equip!#REF!</definedName>
    <definedName name="_CAT53" localSheetId="12">[6]Equip!#REF!</definedName>
    <definedName name="_CAT53" localSheetId="11">[6]Equip!#REF!</definedName>
    <definedName name="_CAT53">[6]Equip!#REF!</definedName>
    <definedName name="_CAT54" localSheetId="12">[6]Equip!#REF!</definedName>
    <definedName name="_CAT54" localSheetId="11">[6]Equip!#REF!</definedName>
    <definedName name="_CAT54">[6]Equip!#REF!</definedName>
    <definedName name="_CAT55" localSheetId="12">[6]Equip!#REF!</definedName>
    <definedName name="_CAT55" localSheetId="11">[6]Equip!#REF!</definedName>
    <definedName name="_CAT55">[6]Equip!#REF!</definedName>
    <definedName name="_CAT82" localSheetId="12">[6]Equip!#REF!</definedName>
    <definedName name="_CAT82" localSheetId="11">[6]Equip!#REF!</definedName>
    <definedName name="_CAT82">[6]Equip!#REF!</definedName>
    <definedName name="_CAT84" localSheetId="12">[6]Equip!#REF!</definedName>
    <definedName name="_CAT84" localSheetId="11">[6]Equip!#REF!</definedName>
    <definedName name="_CAT84">[6]Equip!#REF!</definedName>
    <definedName name="_ccr1" localSheetId="12" hidden="1">{#N/A,#N/A,TRUE,"Cover";#N/A,#N/A,TRUE,"Conts";#N/A,#N/A,TRUE,"VOS";#N/A,#N/A,TRUE,"Warrington";#N/A,#N/A,TRUE,"Widnes"}</definedName>
    <definedName name="_ccr1" localSheetId="11" hidden="1">{#N/A,#N/A,TRUE,"Cover";#N/A,#N/A,TRUE,"Conts";#N/A,#N/A,TRUE,"VOS";#N/A,#N/A,TRUE,"Warrington";#N/A,#N/A,TRUE,"Widnes"}</definedName>
    <definedName name="_ccr1" hidden="1">{#N/A,#N/A,TRUE,"Cover";#N/A,#N/A,TRUE,"Conts";#N/A,#N/A,TRUE,"VOS";#N/A,#N/A,TRUE,"Warrington";#N/A,#N/A,TRUE,"Widnes"}</definedName>
    <definedName name="_cgt1" localSheetId="12">#REF!</definedName>
    <definedName name="_cgt1" localSheetId="11">#REF!</definedName>
    <definedName name="_cgt1">#REF!</definedName>
    <definedName name="_COM1" localSheetId="11">#REF!</definedName>
    <definedName name="_COM1">#REF!</definedName>
    <definedName name="_CPA1">[0]!_CPA1</definedName>
    <definedName name="_Currency_List__Equipment" localSheetId="12">#REF!</definedName>
    <definedName name="_Currency_List__Equipment" localSheetId="11">#REF!</definedName>
    <definedName name="_Currency_List__Equipment">#REF!</definedName>
    <definedName name="_CXX1">'[13]1'!$F$175:$F$182</definedName>
    <definedName name="_CXX2">'[13]2'!$F$175:$F$182</definedName>
    <definedName name="_CXX3">'[13]3'!$F$175:$F$182</definedName>
    <definedName name="_CXX4">'[13]4'!$F$175:$F$182</definedName>
    <definedName name="_CXX5">'[13]5'!$F$175:$F$182</definedName>
    <definedName name="_CXX6">'[13]6'!$F$175:$F$182</definedName>
    <definedName name="_CXX7">'[13]7'!$F$175:$F$182</definedName>
    <definedName name="_CXX8">'[13]8'!$F$175:$F$182</definedName>
    <definedName name="_CXX9">'[13]9'!$F$175:$F$182</definedName>
    <definedName name="_DETAILS" localSheetId="12">#REF!</definedName>
    <definedName name="_DETAILS">#REF!</definedName>
    <definedName name="_Estimate_Class_List__Equipment" localSheetId="12">#REF!</definedName>
    <definedName name="_Estimate_Class_List__Equipment" localSheetId="11">#REF!</definedName>
    <definedName name="_Estimate_Class_List__Equipment">#REF!</definedName>
    <definedName name="_Estimate_Date_List__Equipment" localSheetId="12">#REF!</definedName>
    <definedName name="_Estimate_Date_List__Equipment" localSheetId="11">#REF!</definedName>
    <definedName name="_Estimate_Date_List__Equipment">#REF!</definedName>
    <definedName name="_EXX1">'[13]1'!$F$129:$F$168</definedName>
    <definedName name="_EXX2">'[13]2'!$F$129:$F$168</definedName>
    <definedName name="_EXX3">'[13]3'!$F$129:$F$168</definedName>
    <definedName name="_EXX4">'[13]4'!$F$129:$F$168</definedName>
    <definedName name="_EXX5">'[13]5'!$F$129:$F$168</definedName>
    <definedName name="_EXX6">'[13]6'!$F$129:$F$168</definedName>
    <definedName name="_EXX7">'[13]7'!$F$129:$F$168</definedName>
    <definedName name="_EXX8">'[13]8'!$F$129:$F$168</definedName>
    <definedName name="_EXX9">'[13]9'!$F$129:$F$168</definedName>
    <definedName name="_FAX1" localSheetId="11">#REF!</definedName>
    <definedName name="_FAX1">#REF!</definedName>
    <definedName name="_Fil" localSheetId="12" hidden="1">[14]PRELIMIN!#REF!</definedName>
    <definedName name="_Fil" localSheetId="18" hidden="1">[14]PRELIMIN!#REF!</definedName>
    <definedName name="_Fil" localSheetId="20" hidden="1">[14]PRELIMIN!#REF!</definedName>
    <definedName name="_Fil" localSheetId="21" hidden="1">[14]PRELIMIN!#REF!</definedName>
    <definedName name="_Fil" localSheetId="19" hidden="1">[14]PRELIMIN!#REF!</definedName>
    <definedName name="_Fil" localSheetId="11" hidden="1">[14]PRELIMIN!#REF!</definedName>
    <definedName name="_Fil" localSheetId="10" hidden="1">[14]PRELIMIN!#REF!</definedName>
    <definedName name="_Fil" localSheetId="8" hidden="1">[14]PRELIMIN!#REF!</definedName>
    <definedName name="_Fil" hidden="1">[14]PRELIMIN!#REF!</definedName>
    <definedName name="_Fill" localSheetId="12" hidden="1">#REF!</definedName>
    <definedName name="_Fill" localSheetId="18" hidden="1">#N/A</definedName>
    <definedName name="_Fill" localSheetId="20" hidden="1">#N/A</definedName>
    <definedName name="_Fill" localSheetId="21" hidden="1">#N/A</definedName>
    <definedName name="_Fill" localSheetId="19" hidden="1">#N/A</definedName>
    <definedName name="_Fill" localSheetId="11" hidden="1">[15]PRELIMIN!#REF!</definedName>
    <definedName name="_Fill" localSheetId="10" hidden="1">[14]PRELIMIN!#REF!</definedName>
    <definedName name="_Fill" localSheetId="17" hidden="1">#N/A</definedName>
    <definedName name="_Fill" localSheetId="8" hidden="1">[14]PRELIMIN!#REF!</definedName>
    <definedName name="_Fill" hidden="1">[14]PRELIMIN!#REF!</definedName>
    <definedName name="_filll" localSheetId="12" hidden="1">[14]PRELIMIN!#REF!</definedName>
    <definedName name="_filll" localSheetId="18" hidden="1">[14]PRELIMIN!#REF!</definedName>
    <definedName name="_filll" localSheetId="20" hidden="1">[14]PRELIMIN!#REF!</definedName>
    <definedName name="_filll" localSheetId="21" hidden="1">[14]PRELIMIN!#REF!</definedName>
    <definedName name="_filll" localSheetId="19" hidden="1">[14]PRELIMIN!#REF!</definedName>
    <definedName name="_filll" localSheetId="11" hidden="1">[14]PRELIMIN!#REF!</definedName>
    <definedName name="_filll" localSheetId="10" hidden="1">[14]PRELIMIN!#REF!</definedName>
    <definedName name="_filll" localSheetId="8" hidden="1">[14]PRELIMIN!#REF!</definedName>
    <definedName name="_filll" hidden="1">[14]PRELIMIN!#REF!</definedName>
    <definedName name="_FUNDS" localSheetId="12">#REF!</definedName>
    <definedName name="_FUNDS" localSheetId="11">#REF!</definedName>
    <definedName name="_FUNDS">#REF!</definedName>
    <definedName name="_gen1">#REF!</definedName>
    <definedName name="_gen2" localSheetId="12">'[16]8.0 CAPITALISED INTEREST'!#REF!</definedName>
    <definedName name="_gen2" localSheetId="11">'[1]SECTION D'!#REF!</definedName>
    <definedName name="_gen2">'[2]8.0 CAPITALISED INT'!#REF!</definedName>
    <definedName name="_gen3" localSheetId="12">'[16]8.0 CAPITALISED INTEREST'!#REF!</definedName>
    <definedName name="_gen3" localSheetId="11">'[1]SECTION D'!#REF!</definedName>
    <definedName name="_gen3">'[2]8.0 CAPITALISED INT'!#REF!</definedName>
    <definedName name="_gen4" localSheetId="12">'[16]8.0 CAPITALISED INTEREST'!#REF!</definedName>
    <definedName name="_gen4" localSheetId="11">'[1]SECTION D'!#REF!</definedName>
    <definedName name="_gen4">'[2]8.0 CAPITALISED INT'!#REF!</definedName>
    <definedName name="_gen5" localSheetId="12">'[16]8.0 CAPITALISED INTEREST'!#REF!</definedName>
    <definedName name="_gen5" localSheetId="11">'[1]SECTION D'!#REF!</definedName>
    <definedName name="_gen5">'[2]8.0 CAPITALISED INT'!#REF!</definedName>
    <definedName name="_imp1" localSheetId="12">#REF!</definedName>
    <definedName name="_imp1" localSheetId="11">#REF!</definedName>
    <definedName name="_imp1">#REF!</definedName>
    <definedName name="_imp2" localSheetId="12">'[16]8.0 CAPITALISED INTEREST'!#REF!</definedName>
    <definedName name="_imp2" localSheetId="11">'[1]SECTION D'!#REF!</definedName>
    <definedName name="_imp2">'[2]8.0 CAPITALISED INT'!#REF!</definedName>
    <definedName name="_imp3" localSheetId="12">'[16]8.0 CAPITALISED INTEREST'!#REF!</definedName>
    <definedName name="_imp3" localSheetId="11">'[1]SECTION D'!#REF!</definedName>
    <definedName name="_imp3">'[2]8.0 CAPITALISED INT'!#REF!</definedName>
    <definedName name="_imp4" localSheetId="12">'[16]8.0 CAPITALISED INTEREST'!#REF!</definedName>
    <definedName name="_imp4" localSheetId="11">'[1]SECTION D'!#REF!</definedName>
    <definedName name="_imp4">'[2]8.0 CAPITALISED INT'!#REF!</definedName>
    <definedName name="_imp5" localSheetId="12">'[16]8.0 CAPITALISED INTEREST'!#REF!</definedName>
    <definedName name="_imp5" localSheetId="11">'[1]SECTION D'!#REF!</definedName>
    <definedName name="_imp5">'[2]8.0 CAPITALISED INT'!#REF!</definedName>
    <definedName name="_Inc1" localSheetId="12">#REF!</definedName>
    <definedName name="_Inc1" localSheetId="11">#REF!</definedName>
    <definedName name="_Inc1">#REF!</definedName>
    <definedName name="_INT1" localSheetId="12">'[16]8.0 CAPITALISED INTEREST'!$F$23:$F$23</definedName>
    <definedName name="_INT1" localSheetId="11">'[17]SECTION D'!$F$23:$F$23</definedName>
    <definedName name="_INT1">'[2]8.0 CAPITALISED INT'!$F$23:$F$23</definedName>
    <definedName name="_Int2" localSheetId="12">#REF!</definedName>
    <definedName name="_Int2" localSheetId="11">#REF!</definedName>
    <definedName name="_Int2">#REF!</definedName>
    <definedName name="_irr1" localSheetId="12">#REF!</definedName>
    <definedName name="_irr1" localSheetId="11">#REF!</definedName>
    <definedName name="_irr1">#REF!</definedName>
    <definedName name="_irr10" localSheetId="12">#REF!</definedName>
    <definedName name="_irr10" localSheetId="11">#REF!</definedName>
    <definedName name="_irr10">#REF!</definedName>
    <definedName name="_irr2" localSheetId="12">#REF!</definedName>
    <definedName name="_irr2" localSheetId="11">#REF!</definedName>
    <definedName name="_irr2">#REF!</definedName>
    <definedName name="_irr3" localSheetId="12">#REF!</definedName>
    <definedName name="_irr3" localSheetId="11">#REF!</definedName>
    <definedName name="_irr3">#REF!</definedName>
    <definedName name="_irr5" localSheetId="12">#REF!</definedName>
    <definedName name="_irr5" localSheetId="11">#REF!</definedName>
    <definedName name="_irr5">#REF!</definedName>
    <definedName name="_irr7" localSheetId="12">#REF!</definedName>
    <definedName name="_irr7" localSheetId="11">#REF!</definedName>
    <definedName name="_irr7">#REF!</definedName>
    <definedName name="_Job_Number_List__Equipment" localSheetId="12">#REF!</definedName>
    <definedName name="_Job_Number_List__Equipment" localSheetId="11">#REF!</definedName>
    <definedName name="_Job_Number_List__Equipment">#REF!</definedName>
    <definedName name="_Key1" localSheetId="12" hidden="1">#REF!</definedName>
    <definedName name="_Key1" localSheetId="11" hidden="1">#REF!</definedName>
    <definedName name="_Key1" hidden="1">[18]AIRCON!#REF!</definedName>
    <definedName name="_Key2" hidden="1">[18]AIRCON!#REF!</definedName>
    <definedName name="_L1" localSheetId="12">#REF!</definedName>
    <definedName name="_L1" localSheetId="11">#REF!</definedName>
    <definedName name="_L1">#REF!</definedName>
    <definedName name="_L2" localSheetId="12">#REF!</definedName>
    <definedName name="_L2" localSheetId="11">#REF!</definedName>
    <definedName name="_L2">#REF!</definedName>
    <definedName name="_L3" localSheetId="12">#REF!</definedName>
    <definedName name="_L3" localSheetId="11">#REF!</definedName>
    <definedName name="_L3">#REF!</definedName>
    <definedName name="_L4" localSheetId="12">#REF!</definedName>
    <definedName name="_L4" localSheetId="11">#REF!</definedName>
    <definedName name="_L4">#REF!</definedName>
    <definedName name="_L5" localSheetId="12">#REF!</definedName>
    <definedName name="_L5" localSheetId="11">#REF!</definedName>
    <definedName name="_L5">#REF!</definedName>
    <definedName name="_LEGAL" localSheetId="12">#REF!</definedName>
    <definedName name="_LEGAL" localSheetId="11">#REF!</definedName>
    <definedName name="_LEGAL">#REF!</definedName>
    <definedName name="_let1" localSheetId="12">#REF!</definedName>
    <definedName name="_let1" localSheetId="11">#REF!</definedName>
    <definedName name="_let1">#REF!</definedName>
    <definedName name="_MatMult_B" hidden="1">'[19]Bal (5)'!#REF!</definedName>
    <definedName name="_MES193" localSheetId="12">#REF!</definedName>
    <definedName name="_MES193" localSheetId="11">#REF!</definedName>
    <definedName name="_MES193">#REF!</definedName>
    <definedName name="_MXX1">'[13]1'!$F$13:$F$64</definedName>
    <definedName name="_MXX2">'[13]2'!$F$13:$F$64</definedName>
    <definedName name="_MXX3">'[13]3'!$F$13:$F$64</definedName>
    <definedName name="_MXX4">'[13]4'!$F$13:$F$64</definedName>
    <definedName name="_MXX5">'[13]5'!$F$13:$F$64</definedName>
    <definedName name="_MXX6">'[13]6'!$F$13:$F$64</definedName>
    <definedName name="_MXX7">'[13]7'!$F$13:$F$64</definedName>
    <definedName name="_MXX8">'[13]8'!$F$13:$F$64</definedName>
    <definedName name="_MXX9">'[13]9'!$F$13:$F$64</definedName>
    <definedName name="_N" localSheetId="12">#REF!</definedName>
    <definedName name="_N" localSheetId="11">#REF!</definedName>
    <definedName name="_N">#REF!</definedName>
    <definedName name="_ncv1" localSheetId="12">#REF!</definedName>
    <definedName name="_ncv1" localSheetId="11">#REF!</definedName>
    <definedName name="_ncv1">#REF!</definedName>
    <definedName name="_ncv10" localSheetId="12">#REF!</definedName>
    <definedName name="_ncv10" localSheetId="11">#REF!</definedName>
    <definedName name="_ncv10">#REF!</definedName>
    <definedName name="_ncv101" localSheetId="12">#REF!</definedName>
    <definedName name="_ncv101" localSheetId="11">#REF!</definedName>
    <definedName name="_ncv101">#REF!</definedName>
    <definedName name="_ncv1011" localSheetId="12">#REF!</definedName>
    <definedName name="_ncv1011" localSheetId="11">#REF!</definedName>
    <definedName name="_ncv1011">#REF!</definedName>
    <definedName name="_ncv102" localSheetId="12">#REF!</definedName>
    <definedName name="_ncv102" localSheetId="11">#REF!</definedName>
    <definedName name="_ncv102">#REF!</definedName>
    <definedName name="_ncv103" localSheetId="12">#REF!</definedName>
    <definedName name="_ncv103" localSheetId="11">#REF!</definedName>
    <definedName name="_ncv103">#REF!</definedName>
    <definedName name="_ncv105" localSheetId="12">#REF!</definedName>
    <definedName name="_ncv105" localSheetId="11">#REF!</definedName>
    <definedName name="_ncv105">#REF!</definedName>
    <definedName name="_ncv2" localSheetId="12">#REF!</definedName>
    <definedName name="_ncv2" localSheetId="11">#REF!</definedName>
    <definedName name="_ncv2">#REF!</definedName>
    <definedName name="_ncv3" localSheetId="12">#REF!</definedName>
    <definedName name="_ncv3" localSheetId="11">#REF!</definedName>
    <definedName name="_ncv3">#REF!</definedName>
    <definedName name="_ncv5" localSheetId="12">#REF!</definedName>
    <definedName name="_ncv5" localSheetId="11">#REF!</definedName>
    <definedName name="_ncv5">#REF!</definedName>
    <definedName name="_o" localSheetId="12">[6]Equip!#REF!</definedName>
    <definedName name="_o" localSheetId="11">[6]Equip!#REF!</definedName>
    <definedName name="_o">[6]Equip!#REF!</definedName>
    <definedName name="_ord1" localSheetId="12">#REF!</definedName>
    <definedName name="_ord1" localSheetId="11">#REF!</definedName>
    <definedName name="_ord1">#REF!</definedName>
    <definedName name="_ord2" localSheetId="12">#REF!</definedName>
    <definedName name="_ord2" localSheetId="11">#REF!</definedName>
    <definedName name="_ord2">#REF!</definedName>
    <definedName name="_ord3" localSheetId="12">#REF!</definedName>
    <definedName name="_ord3" localSheetId="11">#REF!</definedName>
    <definedName name="_ord3">#REF!</definedName>
    <definedName name="_ord4" localSheetId="12">#REF!</definedName>
    <definedName name="_ord4" localSheetId="11">#REF!</definedName>
    <definedName name="_ord4">#REF!</definedName>
    <definedName name="_Order1" hidden="1">255</definedName>
    <definedName name="_Order2" hidden="1">255</definedName>
    <definedName name="_Parse_Out" localSheetId="12" hidden="1">#REF!</definedName>
    <definedName name="_Parse_Out" localSheetId="11" hidden="1">#REF!</definedName>
    <definedName name="_Parse_Out" hidden="1">#REF!</definedName>
    <definedName name="_PC1" localSheetId="12">#REF!</definedName>
    <definedName name="_PC1">#REF!</definedName>
    <definedName name="_per1" localSheetId="12">'[16]8.0 CAPITALISED INTEREST'!$G$19</definedName>
    <definedName name="_per1" localSheetId="11">'[17]SECTION D'!$G$19</definedName>
    <definedName name="_per1">'[2]8.0 CAPITALISED INT'!$G$19</definedName>
    <definedName name="_per2" localSheetId="12">'[16]8.0 CAPITALISED INTEREST'!#REF!</definedName>
    <definedName name="_per2" localSheetId="11">'[1]SECTION D'!#REF!</definedName>
    <definedName name="_per2">'[2]8.0 CAPITALISED INT'!#REF!</definedName>
    <definedName name="_per3" localSheetId="12">'[16]8.0 CAPITALISED INTEREST'!#REF!</definedName>
    <definedName name="_per3" localSheetId="11">'[1]SECTION D'!#REF!</definedName>
    <definedName name="_per3">'[2]8.0 CAPITALISED INT'!#REF!</definedName>
    <definedName name="_per4" localSheetId="12">'[16]8.0 CAPITALISED INTEREST'!#REF!</definedName>
    <definedName name="_per4" localSheetId="11">'[1]SECTION D'!#REF!</definedName>
    <definedName name="_per4">'[2]8.0 CAPITALISED INT'!#REF!</definedName>
    <definedName name="_per5" localSheetId="12">'[16]8.0 CAPITALISED INTEREST'!#REF!</definedName>
    <definedName name="_per5" localSheetId="11">'[1]SECTION D'!#REF!</definedName>
    <definedName name="_per5">'[2]8.0 CAPITALISED INT'!#REF!</definedName>
    <definedName name="_Prepared_By_List__Equipment" localSheetId="12">#REF!</definedName>
    <definedName name="_Prepared_By_List__Equipment" localSheetId="11">#REF!</definedName>
    <definedName name="_Prepared_By_List__Equipment">#REF!</definedName>
    <definedName name="_Project_Directory_Proj_Cost_Sumry" localSheetId="12">'[20]Proj Cost Sumry'!#REF!</definedName>
    <definedName name="_Project_Directory_Proj_Cost_Sumry" localSheetId="11">'[20]Proj Cost Sumry'!#REF!</definedName>
    <definedName name="_Project_Directory_Proj_Cost_Sumry">'[20]Proj Cost Sumry'!#REF!</definedName>
    <definedName name="_Project_Location_List__Equipment" localSheetId="12">#REF!</definedName>
    <definedName name="_Project_Location_List__Equipment" localSheetId="11">#REF!</definedName>
    <definedName name="_Project_Location_List__Equipment">#REF!</definedName>
    <definedName name="_Project_Name_List__Equipment" localSheetId="12">#REF!</definedName>
    <definedName name="_Project_Name_List__Equipment" localSheetId="11">#REF!</definedName>
    <definedName name="_Project_Name_List__Equipment">#REF!</definedName>
    <definedName name="_Project_Title_List__Equipment" localSheetId="12">#REF!</definedName>
    <definedName name="_Project_Title_List__Equipment" localSheetId="11">#REF!</definedName>
    <definedName name="_Project_Title_List__Equipment">#REF!</definedName>
    <definedName name="_PSF115" localSheetId="12">#REF!</definedName>
    <definedName name="_PSF115" localSheetId="11">#REF!</definedName>
    <definedName name="_PSF115">#REF!</definedName>
    <definedName name="_PSF230" localSheetId="12">#REF!</definedName>
    <definedName name="_PSF230" localSheetId="11">#REF!</definedName>
    <definedName name="_PSF230">#REF!</definedName>
    <definedName name="_QTY07" localSheetId="12">[6]Equip!#REF!</definedName>
    <definedName name="_QTY07" localSheetId="11">[6]Equip!#REF!</definedName>
    <definedName name="_QTY07">[6]Equip!#REF!</definedName>
    <definedName name="_QTY12" localSheetId="12">[6]Equip!#REF!</definedName>
    <definedName name="_QTY12" localSheetId="11">[6]Equip!#REF!</definedName>
    <definedName name="_QTY12">[6]Equip!#REF!</definedName>
    <definedName name="_QTY21" localSheetId="12">[6]Equip!#REF!</definedName>
    <definedName name="_QTY21" localSheetId="11">[6]Equip!#REF!</definedName>
    <definedName name="_QTY21">[6]Equip!#REF!</definedName>
    <definedName name="_QTY22" localSheetId="12">[6]Equip!#REF!</definedName>
    <definedName name="_QTY22" localSheetId="11">[6]Equip!#REF!</definedName>
    <definedName name="_QTY22">[6]Equip!#REF!</definedName>
    <definedName name="_QTY33" localSheetId="12">[6]Equip!#REF!</definedName>
    <definedName name="_QTY33" localSheetId="11">[6]Equip!#REF!</definedName>
    <definedName name="_QTY33">[6]Equip!#REF!</definedName>
    <definedName name="_QTY34" localSheetId="12">[6]Equip!#REF!</definedName>
    <definedName name="_QTY34" localSheetId="11">[6]Equip!#REF!</definedName>
    <definedName name="_QTY34">[6]Equip!#REF!</definedName>
    <definedName name="_QTY35" localSheetId="12">[6]Equip!#REF!</definedName>
    <definedName name="_QTY35" localSheetId="11">[6]Equip!#REF!</definedName>
    <definedName name="_QTY35">[6]Equip!#REF!</definedName>
    <definedName name="_QTY36" localSheetId="12">[6]Equip!#REF!</definedName>
    <definedName name="_QTY36" localSheetId="11">[6]Equip!#REF!</definedName>
    <definedName name="_QTY36">[6]Equip!#REF!</definedName>
    <definedName name="_QTY39" localSheetId="12">[6]Equip!#REF!</definedName>
    <definedName name="_QTY39" localSheetId="11">[6]Equip!#REF!</definedName>
    <definedName name="_QTY39">[6]Equip!#REF!</definedName>
    <definedName name="_QTY42" localSheetId="12">[6]Equip!#REF!</definedName>
    <definedName name="_QTY42" localSheetId="11">[6]Equip!#REF!</definedName>
    <definedName name="_QTY42">[6]Equip!#REF!</definedName>
    <definedName name="_QTY43" localSheetId="12">[6]Equip!#REF!</definedName>
    <definedName name="_QTY43" localSheetId="11">[6]Equip!#REF!</definedName>
    <definedName name="_QTY43">[6]Equip!#REF!</definedName>
    <definedName name="_QTY45" localSheetId="12">[6]Equip!#REF!</definedName>
    <definedName name="_QTY45" localSheetId="11">[6]Equip!#REF!</definedName>
    <definedName name="_QTY45">[6]Equip!#REF!</definedName>
    <definedName name="_QTY46" localSheetId="12">[6]Equip!#REF!</definedName>
    <definedName name="_QTY46" localSheetId="11">[6]Equip!#REF!</definedName>
    <definedName name="_QTY46">[6]Equip!#REF!</definedName>
    <definedName name="_QTY48" localSheetId="12">[6]Equip!#REF!</definedName>
    <definedName name="_QTY48" localSheetId="11">[6]Equip!#REF!</definedName>
    <definedName name="_QTY48">[6]Equip!#REF!</definedName>
    <definedName name="_QTY49" localSheetId="12">[6]Equip!#REF!</definedName>
    <definedName name="_QTY49" localSheetId="11">[6]Equip!#REF!</definedName>
    <definedName name="_QTY49">[6]Equip!#REF!</definedName>
    <definedName name="_QTY52" localSheetId="12">[6]Equip!#REF!</definedName>
    <definedName name="_QTY52" localSheetId="11">[6]Equip!#REF!</definedName>
    <definedName name="_QTY52">[6]Equip!#REF!</definedName>
    <definedName name="_QTY53" localSheetId="12">[6]Equip!#REF!</definedName>
    <definedName name="_QTY53" localSheetId="11">[6]Equip!#REF!</definedName>
    <definedName name="_QTY53">[6]Equip!#REF!</definedName>
    <definedName name="_QTY54" localSheetId="12">[6]Equip!#REF!</definedName>
    <definedName name="_QTY54" localSheetId="11">[6]Equip!#REF!</definedName>
    <definedName name="_QTY54">[6]Equip!#REF!</definedName>
    <definedName name="_QTY55" localSheetId="12">[6]Equip!#REF!</definedName>
    <definedName name="_QTY55" localSheetId="11">[6]Equip!#REF!</definedName>
    <definedName name="_QTY55">[6]Equip!#REF!</definedName>
    <definedName name="_QTY82" localSheetId="12">[6]Equip!#REF!</definedName>
    <definedName name="_QTY82" localSheetId="11">[6]Equip!#REF!</definedName>
    <definedName name="_QTY82">[6]Equip!#REF!</definedName>
    <definedName name="_QTY84" localSheetId="12">[6]Equip!#REF!</definedName>
    <definedName name="_QTY84" localSheetId="11">[6]Equip!#REF!</definedName>
    <definedName name="_QTY84">[6]Equip!#REF!</definedName>
    <definedName name="_RoE1">[21]RoE!$A$4:$D$8</definedName>
    <definedName name="_RR1" localSheetId="12">#REF!</definedName>
    <definedName name="_RR1" localSheetId="11">#REF!</definedName>
    <definedName name="_RR1">#REF!</definedName>
    <definedName name="_rs101" localSheetId="12">#REF!</definedName>
    <definedName name="_rs101" localSheetId="11">#REF!</definedName>
    <definedName name="_rs101">#REF!</definedName>
    <definedName name="_rs1010" localSheetId="12">#REF!</definedName>
    <definedName name="_rs1010" localSheetId="11">#REF!</definedName>
    <definedName name="_rs1010">#REF!</definedName>
    <definedName name="_rs102" localSheetId="12">#REF!</definedName>
    <definedName name="_rs102" localSheetId="11">#REF!</definedName>
    <definedName name="_rs102">#REF!</definedName>
    <definedName name="_rs103" localSheetId="12">#REF!</definedName>
    <definedName name="_rs103" localSheetId="11">#REF!</definedName>
    <definedName name="_rs103">#REF!</definedName>
    <definedName name="_rs105" localSheetId="12">#REF!</definedName>
    <definedName name="_rs105" localSheetId="11">#REF!</definedName>
    <definedName name="_rs105">#REF!</definedName>
    <definedName name="_rs11" localSheetId="12">#REF!</definedName>
    <definedName name="_rs11" localSheetId="11">#REF!</definedName>
    <definedName name="_rs11">#REF!</definedName>
    <definedName name="_rs110" localSheetId="12">#REF!</definedName>
    <definedName name="_rs110" localSheetId="11">#REF!</definedName>
    <definedName name="_rs110">#REF!</definedName>
    <definedName name="_rs111" localSheetId="12">#REF!</definedName>
    <definedName name="_rs111" localSheetId="11">#REF!</definedName>
    <definedName name="_rs111">#REF!</definedName>
    <definedName name="_rs1110" localSheetId="12">#REF!</definedName>
    <definedName name="_rs1110" localSheetId="11">#REF!</definedName>
    <definedName name="_rs1110">#REF!</definedName>
    <definedName name="_rs112" localSheetId="12">#REF!</definedName>
    <definedName name="_rs112" localSheetId="11">#REF!</definedName>
    <definedName name="_rs112">#REF!</definedName>
    <definedName name="_rs113" localSheetId="12">#REF!</definedName>
    <definedName name="_rs113" localSheetId="11">#REF!</definedName>
    <definedName name="_rs113">#REF!</definedName>
    <definedName name="_rs115" localSheetId="12">#REF!</definedName>
    <definedName name="_rs115" localSheetId="11">#REF!</definedName>
    <definedName name="_rs115">#REF!</definedName>
    <definedName name="_rs12" localSheetId="12">#REF!</definedName>
    <definedName name="_rs12" localSheetId="11">#REF!</definedName>
    <definedName name="_rs12">#REF!</definedName>
    <definedName name="_rs121" localSheetId="12">#REF!</definedName>
    <definedName name="_rs121" localSheetId="11">#REF!</definedName>
    <definedName name="_rs121">#REF!</definedName>
    <definedName name="_rs1210" localSheetId="12">#REF!</definedName>
    <definedName name="_rs1210" localSheetId="11">#REF!</definedName>
    <definedName name="_rs1210">#REF!</definedName>
    <definedName name="_rs122" localSheetId="12">#REF!</definedName>
    <definedName name="_rs122" localSheetId="11">#REF!</definedName>
    <definedName name="_rs122">#REF!</definedName>
    <definedName name="_rs123" localSheetId="12">#REF!</definedName>
    <definedName name="_rs123" localSheetId="11">#REF!</definedName>
    <definedName name="_rs123">#REF!</definedName>
    <definedName name="_rs125" localSheetId="12">#REF!</definedName>
    <definedName name="_rs125" localSheetId="11">#REF!</definedName>
    <definedName name="_rs125">#REF!</definedName>
    <definedName name="_rs13" localSheetId="12">#REF!</definedName>
    <definedName name="_rs13" localSheetId="11">#REF!</definedName>
    <definedName name="_rs13">#REF!</definedName>
    <definedName name="_rs131" localSheetId="12">#REF!</definedName>
    <definedName name="_rs131" localSheetId="11">#REF!</definedName>
    <definedName name="_rs131">#REF!</definedName>
    <definedName name="_rs1310" localSheetId="12">#REF!</definedName>
    <definedName name="_rs1310" localSheetId="11">#REF!</definedName>
    <definedName name="_rs1310">#REF!</definedName>
    <definedName name="_rs132" localSheetId="12">#REF!</definedName>
    <definedName name="_rs132" localSheetId="11">#REF!</definedName>
    <definedName name="_rs132">#REF!</definedName>
    <definedName name="_rs133" localSheetId="12">#REF!</definedName>
    <definedName name="_rs133" localSheetId="11">#REF!</definedName>
    <definedName name="_rs133">#REF!</definedName>
    <definedName name="_rs135" localSheetId="12">#REF!</definedName>
    <definedName name="_rs135" localSheetId="11">#REF!</definedName>
    <definedName name="_rs135">#REF!</definedName>
    <definedName name="_rs141" localSheetId="12">#REF!</definedName>
    <definedName name="_rs141" localSheetId="11">#REF!</definedName>
    <definedName name="_rs141">#REF!</definedName>
    <definedName name="_rs1410" localSheetId="12">#REF!</definedName>
    <definedName name="_rs1410" localSheetId="11">#REF!</definedName>
    <definedName name="_rs1410">#REF!</definedName>
    <definedName name="_rs142" localSheetId="12">#REF!</definedName>
    <definedName name="_rs142" localSheetId="11">#REF!</definedName>
    <definedName name="_rs142">#REF!</definedName>
    <definedName name="_rs143" localSheetId="12">#REF!</definedName>
    <definedName name="_rs143" localSheetId="11">#REF!</definedName>
    <definedName name="_rs143">#REF!</definedName>
    <definedName name="_rs145" localSheetId="12">#REF!</definedName>
    <definedName name="_rs145" localSheetId="11">#REF!</definedName>
    <definedName name="_rs145">#REF!</definedName>
    <definedName name="_rs15" localSheetId="12">#REF!</definedName>
    <definedName name="_rs15" localSheetId="11">#REF!</definedName>
    <definedName name="_rs15">#REF!</definedName>
    <definedName name="_rs151" localSheetId="12">#REF!</definedName>
    <definedName name="_rs151" localSheetId="11">#REF!</definedName>
    <definedName name="_rs151">#REF!</definedName>
    <definedName name="_rs1510" localSheetId="12">#REF!</definedName>
    <definedName name="_rs1510" localSheetId="11">#REF!</definedName>
    <definedName name="_rs1510">#REF!</definedName>
    <definedName name="_rs152" localSheetId="12">#REF!</definedName>
    <definedName name="_rs152" localSheetId="11">#REF!</definedName>
    <definedName name="_rs152">#REF!</definedName>
    <definedName name="_rs153" localSheetId="12">#REF!</definedName>
    <definedName name="_rs153" localSheetId="11">#REF!</definedName>
    <definedName name="_rs153">#REF!</definedName>
    <definedName name="_rs155" localSheetId="12">#REF!</definedName>
    <definedName name="_rs155" localSheetId="11">#REF!</definedName>
    <definedName name="_rs155">#REF!</definedName>
    <definedName name="_rs161" localSheetId="12">#REF!</definedName>
    <definedName name="_rs161" localSheetId="11">#REF!</definedName>
    <definedName name="_rs161">#REF!</definedName>
    <definedName name="_rs1610" localSheetId="12">#REF!</definedName>
    <definedName name="_rs1610" localSheetId="11">#REF!</definedName>
    <definedName name="_rs1610">#REF!</definedName>
    <definedName name="_rs162" localSheetId="12">#REF!</definedName>
    <definedName name="_rs162" localSheetId="11">#REF!</definedName>
    <definedName name="_rs162">#REF!</definedName>
    <definedName name="_rs163" localSheetId="12">#REF!</definedName>
    <definedName name="_rs163" localSheetId="11">#REF!</definedName>
    <definedName name="_rs163">#REF!</definedName>
    <definedName name="_rs165" localSheetId="12">#REF!</definedName>
    <definedName name="_rs165" localSheetId="11">#REF!</definedName>
    <definedName name="_rs165">#REF!</definedName>
    <definedName name="_rs171" localSheetId="12">#REF!</definedName>
    <definedName name="_rs171" localSheetId="11">#REF!</definedName>
    <definedName name="_rs171">#REF!</definedName>
    <definedName name="_rs1710" localSheetId="12">#REF!</definedName>
    <definedName name="_rs1710" localSheetId="11">#REF!</definedName>
    <definedName name="_rs1710">#REF!</definedName>
    <definedName name="_rs172" localSheetId="12">#REF!</definedName>
    <definedName name="_rs172" localSheetId="11">#REF!</definedName>
    <definedName name="_rs172">#REF!</definedName>
    <definedName name="_rs173" localSheetId="12">#REF!</definedName>
    <definedName name="_rs173" localSheetId="11">#REF!</definedName>
    <definedName name="_rs173">#REF!</definedName>
    <definedName name="_rs175" localSheetId="12">#REF!</definedName>
    <definedName name="_rs175" localSheetId="11">#REF!</definedName>
    <definedName name="_rs175">#REF!</definedName>
    <definedName name="_rs181" localSheetId="12">#REF!</definedName>
    <definedName name="_rs181" localSheetId="11">#REF!</definedName>
    <definedName name="_rs181">#REF!</definedName>
    <definedName name="_rs1810" localSheetId="12">#REF!</definedName>
    <definedName name="_rs1810" localSheetId="11">#REF!</definedName>
    <definedName name="_rs1810">#REF!</definedName>
    <definedName name="_rs182" localSheetId="12">#REF!</definedName>
    <definedName name="_rs182" localSheetId="11">#REF!</definedName>
    <definedName name="_rs182">#REF!</definedName>
    <definedName name="_rs183" localSheetId="12">#REF!</definedName>
    <definedName name="_rs183" localSheetId="11">#REF!</definedName>
    <definedName name="_rs183">#REF!</definedName>
    <definedName name="_rs185" localSheetId="12">#REF!</definedName>
    <definedName name="_rs185" localSheetId="11">#REF!</definedName>
    <definedName name="_rs185">#REF!</definedName>
    <definedName name="_rs191" localSheetId="12">#REF!</definedName>
    <definedName name="_rs191" localSheetId="11">#REF!</definedName>
    <definedName name="_rs191">#REF!</definedName>
    <definedName name="_rs1910" localSheetId="12">#REF!</definedName>
    <definedName name="_rs1910" localSheetId="11">#REF!</definedName>
    <definedName name="_rs1910">#REF!</definedName>
    <definedName name="_rs192" localSheetId="12">#REF!</definedName>
    <definedName name="_rs192" localSheetId="11">#REF!</definedName>
    <definedName name="_rs192">#REF!</definedName>
    <definedName name="_rs193" localSheetId="12">#REF!</definedName>
    <definedName name="_rs193" localSheetId="11">#REF!</definedName>
    <definedName name="_rs193">#REF!</definedName>
    <definedName name="_rs195" localSheetId="12">#REF!</definedName>
    <definedName name="_rs195" localSheetId="11">#REF!</definedName>
    <definedName name="_rs195">#REF!</definedName>
    <definedName name="_rs201" localSheetId="12">#REF!</definedName>
    <definedName name="_rs201" localSheetId="11">#REF!</definedName>
    <definedName name="_rs201">#REF!</definedName>
    <definedName name="_rs2010" localSheetId="12">#REF!</definedName>
    <definedName name="_rs2010" localSheetId="11">#REF!</definedName>
    <definedName name="_rs2010">#REF!</definedName>
    <definedName name="_rs202" localSheetId="12">#REF!</definedName>
    <definedName name="_rs202" localSheetId="11">#REF!</definedName>
    <definedName name="_rs202">#REF!</definedName>
    <definedName name="_rs203" localSheetId="12">#REF!</definedName>
    <definedName name="_rs203" localSheetId="11">#REF!</definedName>
    <definedName name="_rs203">#REF!</definedName>
    <definedName name="_rs205" localSheetId="12">#REF!</definedName>
    <definedName name="_rs205" localSheetId="11">#REF!</definedName>
    <definedName name="_rs205">#REF!</definedName>
    <definedName name="_rs21" localSheetId="12">#REF!</definedName>
    <definedName name="_rs21" localSheetId="11">#REF!</definedName>
    <definedName name="_rs21">#REF!</definedName>
    <definedName name="_rs210" localSheetId="12">#REF!</definedName>
    <definedName name="_rs210" localSheetId="11">#REF!</definedName>
    <definedName name="_rs210">#REF!</definedName>
    <definedName name="_rs211" localSheetId="12">#REF!</definedName>
    <definedName name="_rs211" localSheetId="11">#REF!</definedName>
    <definedName name="_rs211">#REF!</definedName>
    <definedName name="_rs2110" localSheetId="12">#REF!</definedName>
    <definedName name="_rs2110" localSheetId="11">#REF!</definedName>
    <definedName name="_rs2110">#REF!</definedName>
    <definedName name="_rs212" localSheetId="12">#REF!</definedName>
    <definedName name="_rs212" localSheetId="11">#REF!</definedName>
    <definedName name="_rs212">#REF!</definedName>
    <definedName name="_rs213" localSheetId="12">#REF!</definedName>
    <definedName name="_rs213" localSheetId="11">#REF!</definedName>
    <definedName name="_rs213">#REF!</definedName>
    <definedName name="_rs215" localSheetId="12">#REF!</definedName>
    <definedName name="_rs215" localSheetId="11">#REF!</definedName>
    <definedName name="_rs215">#REF!</definedName>
    <definedName name="_rs22" localSheetId="12">#REF!</definedName>
    <definedName name="_rs22" localSheetId="11">#REF!</definedName>
    <definedName name="_rs22">#REF!</definedName>
    <definedName name="_rs221" localSheetId="12">#REF!</definedName>
    <definedName name="_rs221" localSheetId="11">#REF!</definedName>
    <definedName name="_rs221">#REF!</definedName>
    <definedName name="_rs2210" localSheetId="12">#REF!</definedName>
    <definedName name="_rs2210" localSheetId="11">#REF!</definedName>
    <definedName name="_rs2210">#REF!</definedName>
    <definedName name="_rs222" localSheetId="12">#REF!</definedName>
    <definedName name="_rs222" localSheetId="11">#REF!</definedName>
    <definedName name="_rs222">#REF!</definedName>
    <definedName name="_rs223" localSheetId="12">#REF!</definedName>
    <definedName name="_rs223" localSheetId="11">#REF!</definedName>
    <definedName name="_rs223">#REF!</definedName>
    <definedName name="_rs225" localSheetId="12">#REF!</definedName>
    <definedName name="_rs225" localSheetId="11">#REF!</definedName>
    <definedName name="_rs225">#REF!</definedName>
    <definedName name="_rs23" localSheetId="12">#REF!</definedName>
    <definedName name="_rs23" localSheetId="11">#REF!</definedName>
    <definedName name="_rs23">#REF!</definedName>
    <definedName name="_rs231" localSheetId="12">#REF!</definedName>
    <definedName name="_rs231" localSheetId="11">#REF!</definedName>
    <definedName name="_rs231">#REF!</definedName>
    <definedName name="_rs2310" localSheetId="12">#REF!</definedName>
    <definedName name="_rs2310" localSheetId="11">#REF!</definedName>
    <definedName name="_rs2310">#REF!</definedName>
    <definedName name="_rs232" localSheetId="12">#REF!</definedName>
    <definedName name="_rs232" localSheetId="11">#REF!</definedName>
    <definedName name="_rs232">#REF!</definedName>
    <definedName name="_rs233" localSheetId="12">#REF!</definedName>
    <definedName name="_rs233" localSheetId="11">#REF!</definedName>
    <definedName name="_rs233">#REF!</definedName>
    <definedName name="_rs235" localSheetId="12">#REF!</definedName>
    <definedName name="_rs235" localSheetId="11">#REF!</definedName>
    <definedName name="_rs235">#REF!</definedName>
    <definedName name="_rs241" localSheetId="12">#REF!</definedName>
    <definedName name="_rs241" localSheetId="11">#REF!</definedName>
    <definedName name="_rs241">#REF!</definedName>
    <definedName name="_rs2410" localSheetId="12">#REF!</definedName>
    <definedName name="_rs2410" localSheetId="11">#REF!</definedName>
    <definedName name="_rs2410">#REF!</definedName>
    <definedName name="_rs242" localSheetId="12">#REF!</definedName>
    <definedName name="_rs242" localSheetId="11">#REF!</definedName>
    <definedName name="_rs242">#REF!</definedName>
    <definedName name="_rs243" localSheetId="12">#REF!</definedName>
    <definedName name="_rs243" localSheetId="11">#REF!</definedName>
    <definedName name="_rs243">#REF!</definedName>
    <definedName name="_rs245" localSheetId="12">#REF!</definedName>
    <definedName name="_rs245" localSheetId="11">#REF!</definedName>
    <definedName name="_rs245">#REF!</definedName>
    <definedName name="_rs25" localSheetId="12">#REF!</definedName>
    <definedName name="_rs25" localSheetId="11">#REF!</definedName>
    <definedName name="_rs25">#REF!</definedName>
    <definedName name="_rs251" localSheetId="12">#REF!</definedName>
    <definedName name="_rs251" localSheetId="11">#REF!</definedName>
    <definedName name="_rs251">#REF!</definedName>
    <definedName name="_rs2510" localSheetId="12">#REF!</definedName>
    <definedName name="_rs2510" localSheetId="11">#REF!</definedName>
    <definedName name="_rs2510">#REF!</definedName>
    <definedName name="_rs252" localSheetId="12">#REF!</definedName>
    <definedName name="_rs252" localSheetId="11">#REF!</definedName>
    <definedName name="_rs252">#REF!</definedName>
    <definedName name="_rs253" localSheetId="12">#REF!</definedName>
    <definedName name="_rs253" localSheetId="11">#REF!</definedName>
    <definedName name="_rs253">#REF!</definedName>
    <definedName name="_rs255" localSheetId="12">#REF!</definedName>
    <definedName name="_rs255" localSheetId="11">#REF!</definedName>
    <definedName name="_rs255">#REF!</definedName>
    <definedName name="_rs31" localSheetId="12">#REF!</definedName>
    <definedName name="_rs31" localSheetId="11">#REF!</definedName>
    <definedName name="_rs31">#REF!</definedName>
    <definedName name="_rs310" localSheetId="12">#REF!</definedName>
    <definedName name="_rs310" localSheetId="11">#REF!</definedName>
    <definedName name="_rs310">#REF!</definedName>
    <definedName name="_rs32" localSheetId="12">#REF!</definedName>
    <definedName name="_rs32" localSheetId="11">#REF!</definedName>
    <definedName name="_rs32">#REF!</definedName>
    <definedName name="_rs33" localSheetId="12">#REF!</definedName>
    <definedName name="_rs33" localSheetId="11">#REF!</definedName>
    <definedName name="_rs33">#REF!</definedName>
    <definedName name="_rs35" localSheetId="12">#REF!</definedName>
    <definedName name="_rs35" localSheetId="11">#REF!</definedName>
    <definedName name="_rs35">#REF!</definedName>
    <definedName name="_rs41" localSheetId="12">#REF!</definedName>
    <definedName name="_rs41" localSheetId="11">#REF!</definedName>
    <definedName name="_rs41">#REF!</definedName>
    <definedName name="_rs410" localSheetId="12">#REF!</definedName>
    <definedName name="_rs410" localSheetId="11">#REF!</definedName>
    <definedName name="_rs410">#REF!</definedName>
    <definedName name="_rs42" localSheetId="12">#REF!</definedName>
    <definedName name="_rs42" localSheetId="11">#REF!</definedName>
    <definedName name="_rs42">#REF!</definedName>
    <definedName name="_rs43" localSheetId="12">#REF!</definedName>
    <definedName name="_rs43" localSheetId="11">#REF!</definedName>
    <definedName name="_rs43">#REF!</definedName>
    <definedName name="_rs45" localSheetId="12">#REF!</definedName>
    <definedName name="_rs45" localSheetId="11">#REF!</definedName>
    <definedName name="_rs45">#REF!</definedName>
    <definedName name="_rs51" localSheetId="12">#REF!</definedName>
    <definedName name="_rs51" localSheetId="11">#REF!</definedName>
    <definedName name="_rs51">#REF!</definedName>
    <definedName name="_rs510" localSheetId="12">#REF!</definedName>
    <definedName name="_rs510" localSheetId="11">#REF!</definedName>
    <definedName name="_rs510">#REF!</definedName>
    <definedName name="_rs52" localSheetId="12">#REF!</definedName>
    <definedName name="_rs52" localSheetId="11">#REF!</definedName>
    <definedName name="_rs52">#REF!</definedName>
    <definedName name="_rs53" localSheetId="12">#REF!</definedName>
    <definedName name="_rs53" localSheetId="11">#REF!</definedName>
    <definedName name="_rs53">#REF!</definedName>
    <definedName name="_rs55" localSheetId="12">#REF!</definedName>
    <definedName name="_rs55" localSheetId="11">#REF!</definedName>
    <definedName name="_rs55">#REF!</definedName>
    <definedName name="_rs61" localSheetId="12">#REF!</definedName>
    <definedName name="_rs61" localSheetId="11">#REF!</definedName>
    <definedName name="_rs61">#REF!</definedName>
    <definedName name="_rs610" localSheetId="12">#REF!</definedName>
    <definedName name="_rs610" localSheetId="11">#REF!</definedName>
    <definedName name="_rs610">#REF!</definedName>
    <definedName name="_rs62" localSheetId="12">#REF!</definedName>
    <definedName name="_rs62" localSheetId="11">#REF!</definedName>
    <definedName name="_rs62">#REF!</definedName>
    <definedName name="_rs63" localSheetId="12">#REF!</definedName>
    <definedName name="_rs63" localSheetId="11">#REF!</definedName>
    <definedName name="_rs63">#REF!</definedName>
    <definedName name="_rs65" localSheetId="12">#REF!</definedName>
    <definedName name="_rs65" localSheetId="11">#REF!</definedName>
    <definedName name="_rs65">#REF!</definedName>
    <definedName name="_rs71" localSheetId="12">#REF!</definedName>
    <definedName name="_rs71" localSheetId="11">#REF!</definedName>
    <definedName name="_rs71">#REF!</definedName>
    <definedName name="_rs710" localSheetId="12">#REF!</definedName>
    <definedName name="_rs710" localSheetId="11">#REF!</definedName>
    <definedName name="_rs710">#REF!</definedName>
    <definedName name="_rs72" localSheetId="12">#REF!</definedName>
    <definedName name="_rs72" localSheetId="11">#REF!</definedName>
    <definedName name="_rs72">#REF!</definedName>
    <definedName name="_rs73" localSheetId="12">#REF!</definedName>
    <definedName name="_rs73" localSheetId="11">#REF!</definedName>
    <definedName name="_rs73">#REF!</definedName>
    <definedName name="_rs75" localSheetId="12">#REF!</definedName>
    <definedName name="_rs75" localSheetId="11">#REF!</definedName>
    <definedName name="_rs75">#REF!</definedName>
    <definedName name="_rs81" localSheetId="12">#REF!</definedName>
    <definedName name="_rs81" localSheetId="11">#REF!</definedName>
    <definedName name="_rs81">#REF!</definedName>
    <definedName name="_rs810" localSheetId="12">#REF!</definedName>
    <definedName name="_rs810" localSheetId="11">#REF!</definedName>
    <definedName name="_rs810">#REF!</definedName>
    <definedName name="_rs82" localSheetId="12">#REF!</definedName>
    <definedName name="_rs82" localSheetId="11">#REF!</definedName>
    <definedName name="_rs82">#REF!</definedName>
    <definedName name="_rs83" localSheetId="12">#REF!</definedName>
    <definedName name="_rs83" localSheetId="11">#REF!</definedName>
    <definedName name="_rs83">#REF!</definedName>
    <definedName name="_rs85" localSheetId="12">#REF!</definedName>
    <definedName name="_rs85" localSheetId="11">#REF!</definedName>
    <definedName name="_rs85">#REF!</definedName>
    <definedName name="_rs91" localSheetId="12">#REF!</definedName>
    <definedName name="_rs91" localSheetId="11">#REF!</definedName>
    <definedName name="_rs91">#REF!</definedName>
    <definedName name="_rs910" localSheetId="12">#REF!</definedName>
    <definedName name="_rs910" localSheetId="11">#REF!</definedName>
    <definedName name="_rs910">#REF!</definedName>
    <definedName name="_rs92" localSheetId="12">#REF!</definedName>
    <definedName name="_rs92" localSheetId="11">#REF!</definedName>
    <definedName name="_rs92">#REF!</definedName>
    <definedName name="_rs93" localSheetId="12">#REF!</definedName>
    <definedName name="_rs93" localSheetId="11">#REF!</definedName>
    <definedName name="_rs93">#REF!</definedName>
    <definedName name="_rs95" localSheetId="12">#REF!</definedName>
    <definedName name="_rs95" localSheetId="11">#REF!</definedName>
    <definedName name="_rs95">#REF!</definedName>
    <definedName name="_sc1" localSheetId="12">#REF!</definedName>
    <definedName name="_sc1" localSheetId="11">#REF!</definedName>
    <definedName name="_sc1">#REF!</definedName>
    <definedName name="_Scenario_Name_List__Equipment" localSheetId="12">#REF!</definedName>
    <definedName name="_Scenario_Name_List__Equipment" localSheetId="11">#REF!</definedName>
    <definedName name="_Scenario_Name_List__Equipment">#REF!</definedName>
    <definedName name="_SEC1200" localSheetId="12">#REF!</definedName>
    <definedName name="_SEC1200">#REF!</definedName>
    <definedName name="_Sort" localSheetId="12" hidden="1">#REF!</definedName>
    <definedName name="_Sort" localSheetId="11" hidden="1">#REF!</definedName>
    <definedName name="_Sort" hidden="1">[18]AIRCON!#REF!</definedName>
    <definedName name="_SUMM" localSheetId="12">#REF!</definedName>
    <definedName name="_SUMM">#REF!</definedName>
    <definedName name="_SUMMARY_OF_COS" localSheetId="12">#REF!</definedName>
    <definedName name="_SUMMARY_OF_COS" localSheetId="11">#REF!</definedName>
    <definedName name="_SUMMARY_OF_COS">#REF!</definedName>
    <definedName name="_SXX1">'[13]1'!$F$71:$F$122</definedName>
    <definedName name="_SXX2">'[13]2'!$F$71:$F$122</definedName>
    <definedName name="_SXX3">'[13]3'!$F$71:$F$122</definedName>
    <definedName name="_SXX4">'[13]4'!$F$71:$F$122</definedName>
    <definedName name="_SXX5">'[13]5'!$F$71:$F$122</definedName>
    <definedName name="_SXX6">'[13]6'!$F$71:$F$122</definedName>
    <definedName name="_SXX7">'[13]7'!$F$71:$F$122</definedName>
    <definedName name="_SXX8">'[13]8'!$F$71:$F$122</definedName>
    <definedName name="_SXX9">'[13]9'!$F$71:$F$122</definedName>
    <definedName name="_T2" localSheetId="12">'[4]Estimate Warehouse'!#REF!</definedName>
    <definedName name="_T2" localSheetId="11">'[4]Estimate Warehouse'!#REF!</definedName>
    <definedName name="_T2">'[4]Estimate Warehouse'!#REF!</definedName>
    <definedName name="_Table2_In2" localSheetId="12" hidden="1">'[22]FEAS(INPUT)'!#REF!</definedName>
    <definedName name="_Table2_In2" localSheetId="11" hidden="1">'[22]FEAS(INPUT)'!#REF!</definedName>
    <definedName name="_Table2_In2" hidden="1">'[22]FEAS(INPUT)'!#REF!</definedName>
    <definedName name="_Table2_Out" localSheetId="12" hidden="1">'[22]FEAS(INPUT)'!#REF!</definedName>
    <definedName name="_Table2_Out" localSheetId="11" hidden="1">'[22]FEAS(INPUT)'!#REF!</definedName>
    <definedName name="_Table2_Out" hidden="1">'[22]FEAS(INPUT)'!#REF!</definedName>
    <definedName name="_tdp1" localSheetId="12">#REF!</definedName>
    <definedName name="_tdp1" localSheetId="11">#REF!</definedName>
    <definedName name="_tdp1">#REF!</definedName>
    <definedName name="_Toc34616560" localSheetId="12">#REF!</definedName>
    <definedName name="_Toc34616560" localSheetId="11">#REF!</definedName>
    <definedName name="_Toc34616560">#REF!</definedName>
    <definedName name="_TZ1" localSheetId="12">#REF!</definedName>
    <definedName name="_TZ1" localSheetId="11">#REF!</definedName>
    <definedName name="_TZ1">#REF!</definedName>
    <definedName name="_TZ2" localSheetId="12">#REF!</definedName>
    <definedName name="_TZ2" localSheetId="11">#REF!</definedName>
    <definedName name="_TZ2">#REF!</definedName>
    <definedName name="_TZ3" localSheetId="12">#REF!</definedName>
    <definedName name="_TZ3" localSheetId="11">#REF!</definedName>
    <definedName name="_TZ3">#REF!</definedName>
    <definedName name="_TZ4" localSheetId="12">#REF!</definedName>
    <definedName name="_TZ4" localSheetId="11">#REF!</definedName>
    <definedName name="_TZ4">#REF!</definedName>
    <definedName name="_TZ5" localSheetId="12">#REF!</definedName>
    <definedName name="_TZ5" localSheetId="11">#REF!</definedName>
    <definedName name="_TZ5">#REF!</definedName>
    <definedName name="_ubr1" localSheetId="12">#REF!</definedName>
    <definedName name="_ubr1" localSheetId="11">#REF!</definedName>
    <definedName name="_ubr1">#REF!</definedName>
    <definedName name="_vat1" localSheetId="12">'[16]8.0 CAPITALISED INTEREST'!$H$22</definedName>
    <definedName name="_vat1" localSheetId="11">'[17]SECTION D'!$H$22</definedName>
    <definedName name="_vat1">'[2]8.0 CAPITALISED INT'!$H$22</definedName>
    <definedName name="_vat11" localSheetId="12">#REF!</definedName>
    <definedName name="_vat11" localSheetId="11">#REF!</definedName>
    <definedName name="_vat11">#REF!</definedName>
    <definedName name="_vat2" localSheetId="12">'[16]8.0 CAPITALISED INTEREST'!#REF!</definedName>
    <definedName name="_vat2" localSheetId="11">'[1]SECTION D'!#REF!</definedName>
    <definedName name="_vat2">'[2]8.0 CAPITALISED INT'!#REF!</definedName>
    <definedName name="_vat22" localSheetId="12">'[16]8.0 CAPITALISED INTEREST'!#REF!</definedName>
    <definedName name="_vat22" localSheetId="11">'[1]SECTION D'!#REF!</definedName>
    <definedName name="_vat22">'[2]8.0 CAPITALISED INT'!#REF!</definedName>
    <definedName name="_vat3" localSheetId="12">'[16]8.0 CAPITALISED INTEREST'!#REF!</definedName>
    <definedName name="_vat3" localSheetId="11">'[1]SECTION D'!#REF!</definedName>
    <definedName name="_vat3">'[2]8.0 CAPITALISED INT'!#REF!</definedName>
    <definedName name="_vat33" localSheetId="12">'[16]8.0 CAPITALISED INTEREST'!#REF!</definedName>
    <definedName name="_vat33" localSheetId="11">'[1]SECTION D'!#REF!</definedName>
    <definedName name="_vat33">'[2]8.0 CAPITALISED INT'!#REF!</definedName>
    <definedName name="_vat4" localSheetId="12">'[16]8.0 CAPITALISED INTEREST'!#REF!</definedName>
    <definedName name="_vat4" localSheetId="11">'[1]SECTION D'!#REF!</definedName>
    <definedName name="_vat4">'[2]8.0 CAPITALISED INT'!#REF!</definedName>
    <definedName name="_vat44" localSheetId="12">'[16]8.0 CAPITALISED INTEREST'!#REF!</definedName>
    <definedName name="_vat44" localSheetId="11">'[1]SECTION D'!#REF!</definedName>
    <definedName name="_vat44">'[2]8.0 CAPITALISED INT'!#REF!</definedName>
    <definedName name="_vat5" localSheetId="12">'[16]8.0 CAPITALISED INTEREST'!#REF!</definedName>
    <definedName name="_vat5" localSheetId="11">'[1]SECTION D'!#REF!</definedName>
    <definedName name="_vat5">'[2]8.0 CAPITALISED INT'!#REF!</definedName>
    <definedName name="_vat55" localSheetId="12">'[16]8.0 CAPITALISED INTEREST'!#REF!</definedName>
    <definedName name="_vat55" localSheetId="11">'[1]SECTION D'!#REF!</definedName>
    <definedName name="_vat55">'[2]8.0 CAPITALISED INT'!#REF!</definedName>
    <definedName name="_VO1" localSheetId="12">#REF!</definedName>
    <definedName name="_VO1" localSheetId="11">#REF!</definedName>
    <definedName name="_VO1">#REF!</definedName>
    <definedName name="_VO2" localSheetId="12">#REF!</definedName>
    <definedName name="_VO2">#REF!</definedName>
    <definedName name="_VO3" localSheetId="12">#REF!</definedName>
    <definedName name="_VO3">#REF!</definedName>
    <definedName name="_VO4" localSheetId="12">#REF!</definedName>
    <definedName name="_VO4">#REF!</definedName>
    <definedName name="_VO5" localSheetId="12">#REF!</definedName>
    <definedName name="_VO5">#REF!</definedName>
    <definedName name="_VO8" localSheetId="12">#REF!</definedName>
    <definedName name="_VO8">#REF!</definedName>
    <definedName name="_Y" localSheetId="12">#REF!</definedName>
    <definedName name="_Y" localSheetId="11">#REF!</definedName>
    <definedName name="_Y">#REF!</definedName>
    <definedName name="_Y_N" localSheetId="12">#REF!</definedName>
    <definedName name="_Y_N" localSheetId="11">#REF!</definedName>
    <definedName name="_Y_N">#REF!</definedName>
    <definedName name="A" localSheetId="12">#REF!</definedName>
    <definedName name="A" localSheetId="11">#REF!</definedName>
    <definedName name="A">#REF!</definedName>
    <definedName name="A." localSheetId="12">#REF!</definedName>
    <definedName name="A." localSheetId="11">#REF!</definedName>
    <definedName name="A.">#REF!</definedName>
    <definedName name="A_Prelims" localSheetId="12">#REF!</definedName>
    <definedName name="A_Prelims">#REF!</definedName>
    <definedName name="A10730..a69000" localSheetId="12">#REF!</definedName>
    <definedName name="A10730..a69000">#REF!</definedName>
    <definedName name="AA">[23]AREAS!$A$6:$I$47</definedName>
    <definedName name="AAA">[24]AREAS!$A$1:$I$5</definedName>
    <definedName name="aaaa" localSheetId="12">'[25]FR-PROVSNL-SUM-DETAIL'!#REF!</definedName>
    <definedName name="aaaa" localSheetId="11">'[25]FR-PROVSNL-SUM-DETAIL'!#REF!</definedName>
    <definedName name="aaaa">'[25]FR-PROVSNL-SUM-DETAIL'!#REF!</definedName>
    <definedName name="aaaaa" localSheetId="12">'[25]FR-SUMMERY'!#REF!</definedName>
    <definedName name="aaaaa" localSheetId="11">'[25]FR-SUMMERY'!#REF!</definedName>
    <definedName name="aaaaa">'[25]FR-SUMMERY'!#REF!</definedName>
    <definedName name="ab" localSheetId="12" hidden="1">{#N/A,#N/A,TRUE,"COVER";#N/A,#N/A,TRUE,"DETAILS";#N/A,#N/A,TRUE,"SUMMARY";#N/A,#N/A,TRUE,"EXP MON";#N/A,#N/A,TRUE,"APPENDIX A";#N/A,#N/A,TRUE,"APPENDIX B";#N/A,#N/A,TRUE,"APPENDIX C";#N/A,#N/A,TRUE,"APPENDIX D";#N/A,#N/A,TRUE,"APPENDIX E";#N/A,#N/A,TRUE,"APPENDIX F";#N/A,#N/A,TRUE,"APPENDIX G"}</definedName>
    <definedName name="ab" localSheetId="11" hidden="1">{#N/A,#N/A,TRUE,"COVER";#N/A,#N/A,TRUE,"DETAILS";#N/A,#N/A,TRUE,"SUMMARY";#N/A,#N/A,TRUE,"EXP MON";#N/A,#N/A,TRUE,"APPENDIX A";#N/A,#N/A,TRUE,"APPENDIX B";#N/A,#N/A,TRUE,"APPENDIX C";#N/A,#N/A,TRUE,"APPENDIX D";#N/A,#N/A,TRUE,"APPENDIX E";#N/A,#N/A,TRUE,"APPENDIX F";#N/A,#N/A,TRUE,"APPENDIX G"}</definedName>
    <definedName name="ab" hidden="1">{#N/A,#N/A,TRUE,"COVER";#N/A,#N/A,TRUE,"DETAILS";#N/A,#N/A,TRUE,"SUMMARY";#N/A,#N/A,TRUE,"EXP MON";#N/A,#N/A,TRUE,"APPENDIX A";#N/A,#N/A,TRUE,"APPENDIX B";#N/A,#N/A,TRUE,"APPENDIX C";#N/A,#N/A,TRUE,"APPENDIX D";#N/A,#N/A,TRUE,"APPENDIX E";#N/A,#N/A,TRUE,"APPENDIX F";#N/A,#N/A,TRUE,"APPENDIX G"}</definedName>
    <definedName name="aBACK">'[26]rates database'!$F$27</definedName>
    <definedName name="aBASBF">'[26]rates database'!$F$19</definedName>
    <definedName name="aBASEX">'[26]rates database'!$F$17</definedName>
    <definedName name="aBASFWK">'[26]rates database'!$F$37</definedName>
    <definedName name="ABC" localSheetId="12">#REF!</definedName>
    <definedName name="ABC" localSheetId="11">#REF!</definedName>
    <definedName name="ABC">#REF!</definedName>
    <definedName name="ABCD" localSheetId="12">MAX('CASHFLOW-CONSTRUCTION CONS'!PAGE)</definedName>
    <definedName name="ABCD" localSheetId="11">MAX('Monthly Cashflow-Summary'!Page)</definedName>
    <definedName name="ABCD">MAX(Page)</definedName>
    <definedName name="ABCDE" localSheetId="12" hidden="1">{#N/A,#N/A,TRUE,"COVER";#N/A,#N/A,TRUE,"DETAILS";#N/A,#N/A,TRUE,"SUMMARY";#N/A,#N/A,TRUE,"EXP MON";#N/A,#N/A,TRUE,"APPENDIX A";#N/A,#N/A,TRUE,"APPENDIX B";#N/A,#N/A,TRUE,"APPENDIX C";#N/A,#N/A,TRUE,"APPENDIX D";#N/A,#N/A,TRUE,"APPENDIX E";#N/A,#N/A,TRUE,"APPENDIX F";#N/A,#N/A,TRUE,"APPENDIX G"}</definedName>
    <definedName name="ABCDE" localSheetId="11" hidden="1">{#N/A,#N/A,TRUE,"COVER";#N/A,#N/A,TRUE,"DETAILS";#N/A,#N/A,TRUE,"SUMMARY";#N/A,#N/A,TRUE,"EXP MON";#N/A,#N/A,TRUE,"APPENDIX A";#N/A,#N/A,TRUE,"APPENDIX B";#N/A,#N/A,TRUE,"APPENDIX C";#N/A,#N/A,TRUE,"APPENDIX D";#N/A,#N/A,TRUE,"APPENDIX E";#N/A,#N/A,TRUE,"APPENDIX F";#N/A,#N/A,TRUE,"APPENDIX G"}</definedName>
    <definedName name="ABCDE" hidden="1">{#N/A,#N/A,TRUE,"COVER";#N/A,#N/A,TRUE,"DETAILS";#N/A,#N/A,TRUE,"SUMMARY";#N/A,#N/A,TRUE,"EXP MON";#N/A,#N/A,TRUE,"APPENDIX A";#N/A,#N/A,TRUE,"APPENDIX B";#N/A,#N/A,TRUE,"APPENDIX C";#N/A,#N/A,TRUE,"APPENDIX D";#N/A,#N/A,TRUE,"APPENDIX E";#N/A,#N/A,TRUE,"APPENDIX F";#N/A,#N/A,TRUE,"APPENDIX G"}</definedName>
    <definedName name="abcdef" localSheetId="12">#REF!</definedName>
    <definedName name="abcdef" localSheetId="11">#REF!</definedName>
    <definedName name="abcdef">#REF!</definedName>
    <definedName name="AC" localSheetId="12">'[27]SUPPLEMENTARY SHEETS'!#REF!</definedName>
    <definedName name="AC" localSheetId="11">'[27]SUPPLEMENTARY SHEETS'!#REF!</definedName>
    <definedName name="AC">'[27]SUPPLEMENTARY SHEETS'!#REF!</definedName>
    <definedName name="aCAWAY">'[26]rates database'!$F$20</definedName>
    <definedName name="ace" localSheetId="12">#REF!</definedName>
    <definedName name="ace" localSheetId="11">#REF!</definedName>
    <definedName name="ace">#REF!</definedName>
    <definedName name="aCLEAR">'[26]rates database'!$F$13</definedName>
    <definedName name="AContr" localSheetId="12">#REF!</definedName>
    <definedName name="AContr" localSheetId="11">#REF!</definedName>
    <definedName name="AContr">#REF!</definedName>
    <definedName name="act" localSheetId="12">'[28]CAP INV'!#REF!</definedName>
    <definedName name="act" localSheetId="11">'[28]CAP INV'!#REF!</definedName>
    <definedName name="act">'[28]CAP INV'!#REF!</definedName>
    <definedName name="actcum">OFFSET('[29]2-Cash Flow'!$E$53,0,0,COUNTA('[29]2-Cash Flow'!$E$1:$E$65536),1)</definedName>
    <definedName name="actcum1" localSheetId="12">OFFSET([30]Cashflow!$F$3,0,0,COUNTA([30]Cashflow!$F$1:$F$65536),1)</definedName>
    <definedName name="actcum1">OFFSET([31]Cashflow!$F$3,0,0,COUNTA([31]Cashflow!$F$1:$F$65536),1)</definedName>
    <definedName name="aCTF">'[26]rates database'!$F$15</definedName>
    <definedName name="ActMap" localSheetId="12">#REF!</definedName>
    <definedName name="ActMap" localSheetId="11">#REF!</definedName>
    <definedName name="ActMap">#REF!</definedName>
    <definedName name="actmonth">OFFSET('[29]2-Cash Flow'!$F$53,0,0,COUNTA('[29]2-Cash Flow'!$F$1:$F$65536),1)</definedName>
    <definedName name="actmonth1" localSheetId="12">OFFSET([30]Cashflow!$E$3,0,0,COUNTA([30]Cashflow!$E$1:$E$65536),1)</definedName>
    <definedName name="actmonth1">OFFSET([31]Cashflow!$E$3,0,0,COUNTA([31]Cashflow!$E$1:$E$65536),1)</definedName>
    <definedName name="Actual_Max_Gearing" localSheetId="12">#REF!</definedName>
    <definedName name="Actual_Max_Gearing" localSheetId="11">#REF!</definedName>
    <definedName name="Actual_Max_Gearing">#REF!</definedName>
    <definedName name="Actual_YTD" localSheetId="12">#REF!</definedName>
    <definedName name="Actual_YTD" localSheetId="11">#REF!</definedName>
    <definedName name="Actual_YTD">#REF!</definedName>
    <definedName name="Actuals" localSheetId="12">#REF!</definedName>
    <definedName name="Actuals" localSheetId="11">#REF!</definedName>
    <definedName name="Actuals">#REF!</definedName>
    <definedName name="ACwvu.all." hidden="1">#REF!</definedName>
    <definedName name="ACwvu.prices." hidden="1">#REF!</definedName>
    <definedName name="ACwvu.summary." hidden="1">#REF!</definedName>
    <definedName name="AD" localSheetId="12">#REF!</definedName>
    <definedName name="AD" localSheetId="11">#REF!</definedName>
    <definedName name="AD">#REF!</definedName>
    <definedName name="add_mktg" localSheetId="12">#REF!</definedName>
    <definedName name="add_mktg" localSheetId="11">#REF!</definedName>
    <definedName name="add_mktg">#REF!</definedName>
    <definedName name="Address" localSheetId="12">#REF!</definedName>
    <definedName name="Address" localSheetId="11">#REF!</definedName>
    <definedName name="Address">#REF!</definedName>
    <definedName name="adfads">#REF!</definedName>
    <definedName name="AdminCont">[32]Admin!$C$45</definedName>
    <definedName name="aDPM">'[26]rates database'!$F$43</definedName>
    <definedName name="adr">'[33]rates database'!$F$28</definedName>
    <definedName name="ADW" localSheetId="12">#REF!</definedName>
    <definedName name="ADW" localSheetId="11">#REF!</definedName>
    <definedName name="ADW">#REF!</definedName>
    <definedName name="aECPLSTR">'[26]rates database'!$F$62</definedName>
    <definedName name="aEXCAVS">'[26]rates database'!$F$26</definedName>
    <definedName name="AF" localSheetId="12">#REF!</definedName>
    <definedName name="AF" localSheetId="11">#REF!</definedName>
    <definedName name="AF">#REF!</definedName>
    <definedName name="Afford_Perc" localSheetId="12">#REF!</definedName>
    <definedName name="Afford_Perc" localSheetId="11">#REF!</definedName>
    <definedName name="Afford_Perc">#REF!</definedName>
    <definedName name="Afford_Rate" localSheetId="12">#REF!</definedName>
    <definedName name="Afford_Rate" localSheetId="11">#REF!</definedName>
    <definedName name="Afford_Rate">#REF!</definedName>
    <definedName name="aFILLSP">'[26]rates database'!$F$21</definedName>
    <definedName name="aFWK">'[26]rates database'!$F$50</definedName>
    <definedName name="aFWKBM">'[26]rates database'!$F$52</definedName>
    <definedName name="aFWKCOL">'[26]rates database'!$F$53</definedName>
    <definedName name="Agents_Fees" localSheetId="12">#REF!</definedName>
    <definedName name="Agents_Fees" localSheetId="11">#REF!</definedName>
    <definedName name="Agents_Fees">#REF!</definedName>
    <definedName name="AgentsFeesAmount" localSheetId="12">#REF!</definedName>
    <definedName name="AgentsFeesAmount" localSheetId="11">#REF!</definedName>
    <definedName name="AgentsFeesAmount">#REF!</definedName>
    <definedName name="aHBLINING">'[26]rates database'!$F$59</definedName>
    <definedName name="aHBWALL">'[26]rates database'!$F$73</definedName>
    <definedName name="aICPLSTR">'[26]rates database'!$F$77</definedName>
    <definedName name="aiodfnakwefsd" localSheetId="12">#REF!</definedName>
    <definedName name="aiodfnakwefsd" localSheetId="11">#REF!</definedName>
    <definedName name="aiodfnakwefsd">#REF!</definedName>
    <definedName name="Airsdie_Site_Works" localSheetId="12">#REF!</definedName>
    <definedName name="Airsdie_Site_Works" localSheetId="11">#REF!</definedName>
    <definedName name="Airsdie_Site_Works">#REF!</definedName>
    <definedName name="Airside_Airfield_Pavements" localSheetId="12">#REF!</definedName>
    <definedName name="Airside_Airfield_Pavements" localSheetId="11">#REF!</definedName>
    <definedName name="Airside_Airfield_Pavements">#REF!</definedName>
    <definedName name="Airside_Baggage_Systems" localSheetId="12">#REF!</definedName>
    <definedName name="Airside_Baggage_Systems" localSheetId="11">#REF!</definedName>
    <definedName name="Airside_Baggage_Systems">#REF!</definedName>
    <definedName name="Airside_Envelope" localSheetId="12">#REF!</definedName>
    <definedName name="Airside_Envelope" localSheetId="11">#REF!</definedName>
    <definedName name="Airside_Envelope">#REF!</definedName>
    <definedName name="Airside_External_Services" localSheetId="12">#REF!</definedName>
    <definedName name="Airside_External_Services" localSheetId="11">#REF!</definedName>
    <definedName name="Airside_External_Services">#REF!</definedName>
    <definedName name="Airside_External_Structures" localSheetId="12">#REF!</definedName>
    <definedName name="Airside_External_Structures" localSheetId="11">#REF!</definedName>
    <definedName name="Airside_External_Structures">#REF!</definedName>
    <definedName name="Airside_Fees" localSheetId="12">#REF!</definedName>
    <definedName name="Airside_Fees" localSheetId="11">#REF!</definedName>
    <definedName name="Airside_Fees">#REF!</definedName>
    <definedName name="Airside_Furn_Fit" localSheetId="12">#REF!</definedName>
    <definedName name="Airside_Furn_Fit" localSheetId="11">#REF!</definedName>
    <definedName name="Airside_Furn_Fit">#REF!</definedName>
    <definedName name="Airside_Interiors" localSheetId="12">#REF!</definedName>
    <definedName name="Airside_Interiors" localSheetId="11">#REF!</definedName>
    <definedName name="Airside_Interiors">#REF!</definedName>
    <definedName name="Airside_Landscaping" localSheetId="12">#REF!</definedName>
    <definedName name="Airside_Landscaping" localSheetId="11">#REF!</definedName>
    <definedName name="Airside_Landscaping">#REF!</definedName>
    <definedName name="Airside_Logistics" localSheetId="12">#REF!</definedName>
    <definedName name="Airside_Logistics" localSheetId="11">#REF!</definedName>
    <definedName name="Airside_Logistics">#REF!</definedName>
    <definedName name="Airside_PAX_Transportation" localSheetId="12">#REF!</definedName>
    <definedName name="Airside_PAX_Transportation" localSheetId="11">#REF!</definedName>
    <definedName name="Airside_PAX_Transportation">#REF!</definedName>
    <definedName name="Airside_Prelim" localSheetId="12">#REF!</definedName>
    <definedName name="Airside_Prelim" localSheetId="11">#REF!</definedName>
    <definedName name="Airside_Prelim">#REF!</definedName>
    <definedName name="Airside_Prelims" localSheetId="12">#REF!</definedName>
    <definedName name="Airside_Prelims" localSheetId="11">#REF!</definedName>
    <definedName name="Airside_Prelims">#REF!</definedName>
    <definedName name="Airside_Rail" localSheetId="12">#REF!</definedName>
    <definedName name="Airside_Rail" localSheetId="11">#REF!</definedName>
    <definedName name="Airside_Rail">#REF!</definedName>
    <definedName name="Airside_Services" localSheetId="12">#REF!</definedName>
    <definedName name="Airside_Services" localSheetId="11">#REF!</definedName>
    <definedName name="Airside_Services">#REF!</definedName>
    <definedName name="Airside_Site_Works" localSheetId="12">#REF!</definedName>
    <definedName name="Airside_Site_Works" localSheetId="11">#REF!</definedName>
    <definedName name="Airside_Site_Works">#REF!</definedName>
    <definedName name="Airside_Specialist_Electrical" localSheetId="12">#REF!</definedName>
    <definedName name="Airside_Specialist_Electrical" localSheetId="11">#REF!</definedName>
    <definedName name="Airside_Specialist_Electrical">#REF!</definedName>
    <definedName name="Airside_Substructure" localSheetId="12">#REF!</definedName>
    <definedName name="Airside_Substructure" localSheetId="11">#REF!</definedName>
    <definedName name="Airside_Substructure">#REF!</definedName>
    <definedName name="Airside_Superstructure" localSheetId="12">#REF!</definedName>
    <definedName name="Airside_Superstructure" localSheetId="11">#REF!</definedName>
    <definedName name="Airside_Superstructure">#REF!</definedName>
    <definedName name="Airside_Surface_Works" localSheetId="12">#REF!</definedName>
    <definedName name="Airside_Surface_Works" localSheetId="11">#REF!</definedName>
    <definedName name="Airside_Surface_Works">#REF!</definedName>
    <definedName name="Airside_TTS" localSheetId="12">#REF!</definedName>
    <definedName name="Airside_TTS" localSheetId="11">#REF!</definedName>
    <definedName name="Airside_TTS">#REF!</definedName>
    <definedName name="ajsdkarfwjogncoadfsg" localSheetId="12">idea 'CASHFLOW-CONSTRUCTION CONS'!gen&amp;[34]eval!$C$15:$C$234</definedName>
    <definedName name="ajsdkarfwjogncoadfsg" localSheetId="11">idea 'Monthly Cashflow-Summary'!gen&amp;[34]eval!$C$15:$C$234</definedName>
    <definedName name="ajsdkarfwjogncoadfsg">idea gen&amp;[34]eval!$C$15:$C$234</definedName>
    <definedName name="aLIFT">'[26]rates database'!$F$85</definedName>
    <definedName name="ALL" localSheetId="12">#REF!</definedName>
    <definedName name="ALL" localSheetId="11">#REF!</definedName>
    <definedName name="ALL">#REF!</definedName>
    <definedName name="All_Data">'[35]Turbine Tender 3 Unit base (2)'!$A$7:$AA$176</definedName>
    <definedName name="All_Database" localSheetId="12">#REF!</definedName>
    <definedName name="All_Database">#REF!</definedName>
    <definedName name="ALLDIMS" localSheetId="12">#REF!</definedName>
    <definedName name="ALLDIMS" localSheetId="11">#REF!</definedName>
    <definedName name="ALLDIMS">#REF!</definedName>
    <definedName name="alsdhkialsd" localSheetId="12">#REF!</definedName>
    <definedName name="alsdhkialsd">#REF!</definedName>
    <definedName name="aMESH193">'[26]rates database'!$F$44</definedName>
    <definedName name="aMESH245">'[26]rates database'!$F$45</definedName>
    <definedName name="aMGRADE15">'[26]rates database'!$F$30</definedName>
    <definedName name="Ancillary_Airfiled_Pavements" localSheetId="12">#REF!</definedName>
    <definedName name="Ancillary_Airfiled_Pavements" localSheetId="11">#REF!</definedName>
    <definedName name="Ancillary_Airfiled_Pavements">#REF!</definedName>
    <definedName name="Ancillary_Bag_System" localSheetId="12">#REF!</definedName>
    <definedName name="Ancillary_Bag_System" localSheetId="11">#REF!</definedName>
    <definedName name="Ancillary_Bag_System">#REF!</definedName>
    <definedName name="Ancillary_Envelope" localSheetId="12">#REF!</definedName>
    <definedName name="Ancillary_Envelope" localSheetId="11">#REF!</definedName>
    <definedName name="Ancillary_Envelope">#REF!</definedName>
    <definedName name="Ancillary_External_Services" localSheetId="12">#REF!</definedName>
    <definedName name="Ancillary_External_Services" localSheetId="11">#REF!</definedName>
    <definedName name="Ancillary_External_Services">#REF!</definedName>
    <definedName name="Ancillary_External_Structure" localSheetId="12">#REF!</definedName>
    <definedName name="Ancillary_External_Structure" localSheetId="11">#REF!</definedName>
    <definedName name="Ancillary_External_Structure">#REF!</definedName>
    <definedName name="Ancillary_Fees" localSheetId="12">#REF!</definedName>
    <definedName name="Ancillary_Fees" localSheetId="11">#REF!</definedName>
    <definedName name="Ancillary_Fees">#REF!</definedName>
    <definedName name="Ancillary_Furn_Fit" localSheetId="12">#REF!</definedName>
    <definedName name="Ancillary_Furn_Fit" localSheetId="11">#REF!</definedName>
    <definedName name="Ancillary_Furn_Fit">#REF!</definedName>
    <definedName name="Ancillary_Interiors" localSheetId="12">#REF!</definedName>
    <definedName name="Ancillary_Interiors" localSheetId="11">#REF!</definedName>
    <definedName name="Ancillary_Interiors">#REF!</definedName>
    <definedName name="Ancillary_Landscaping" localSheetId="12">#REF!</definedName>
    <definedName name="Ancillary_Landscaping" localSheetId="11">#REF!</definedName>
    <definedName name="Ancillary_Landscaping">#REF!</definedName>
    <definedName name="Ancillary_Logistics" localSheetId="12">#REF!</definedName>
    <definedName name="Ancillary_Logistics" localSheetId="11">#REF!</definedName>
    <definedName name="Ancillary_Logistics">#REF!</definedName>
    <definedName name="Ancillary_PAX_Transport" localSheetId="12">#REF!</definedName>
    <definedName name="Ancillary_PAX_Transport" localSheetId="11">#REF!</definedName>
    <definedName name="Ancillary_PAX_Transport">#REF!</definedName>
    <definedName name="Ancillary_Prelims" localSheetId="12">#REF!</definedName>
    <definedName name="Ancillary_Prelims" localSheetId="11">#REF!</definedName>
    <definedName name="Ancillary_Prelims">#REF!</definedName>
    <definedName name="Ancillary_Rail" localSheetId="12">#REF!</definedName>
    <definedName name="Ancillary_Rail" localSheetId="11">#REF!</definedName>
    <definedName name="Ancillary_Rail">#REF!</definedName>
    <definedName name="Ancillary_Services_Primary" localSheetId="12">#REF!</definedName>
    <definedName name="Ancillary_Services_Primary" localSheetId="11">#REF!</definedName>
    <definedName name="Ancillary_Services_Primary">#REF!</definedName>
    <definedName name="Ancillary_Site_Works" localSheetId="12">#REF!</definedName>
    <definedName name="Ancillary_Site_Works" localSheetId="11">#REF!</definedName>
    <definedName name="Ancillary_Site_Works">#REF!</definedName>
    <definedName name="Ancillary_Specialist_Electrical" localSheetId="12">#REF!</definedName>
    <definedName name="Ancillary_Specialist_Electrical" localSheetId="11">#REF!</definedName>
    <definedName name="Ancillary_Specialist_Electrical">#REF!</definedName>
    <definedName name="Ancillary_Substructure" localSheetId="12">#REF!</definedName>
    <definedName name="Ancillary_Substructure" localSheetId="11">#REF!</definedName>
    <definedName name="Ancillary_Substructure">#REF!</definedName>
    <definedName name="Ancillary_Superstructure" localSheetId="12">#REF!</definedName>
    <definedName name="Ancillary_Superstructure" localSheetId="11">#REF!</definedName>
    <definedName name="Ancillary_Superstructure">#REF!</definedName>
    <definedName name="Ancillary_Surface_Work" localSheetId="12">#REF!</definedName>
    <definedName name="Ancillary_Surface_Work" localSheetId="11">#REF!</definedName>
    <definedName name="Ancillary_Surface_Work">#REF!</definedName>
    <definedName name="Ancillary_TTS" localSheetId="12">#REF!</definedName>
    <definedName name="Ancillary_TTS" localSheetId="11">#REF!</definedName>
    <definedName name="Ancillary_TTS">#REF!</definedName>
    <definedName name="ANNEX_B___C" localSheetId="12">[36]Assumptions!#REF!</definedName>
    <definedName name="ANNEX_B___C" localSheetId="11">[36]Assumptions!#REF!</definedName>
    <definedName name="ANNEX_B___C">[36]Assumptions!#REF!</definedName>
    <definedName name="ANNEXURE__A_" localSheetId="12">[36]Assumptions!#REF!</definedName>
    <definedName name="ANNEXURE__A_" localSheetId="11">[36]Assumptions!#REF!</definedName>
    <definedName name="ANNEXURE__A_">[36]Assumptions!#REF!</definedName>
    <definedName name="ANNEXURE__B_" localSheetId="12">[36]Assumptions!#REF!</definedName>
    <definedName name="ANNEXURE__B_" localSheetId="11">[36]Assumptions!#REF!</definedName>
    <definedName name="ANNEXURE__B_">[36]Assumptions!#REF!</definedName>
    <definedName name="ANNUAL.EXPENDIT" localSheetId="12">#REF!</definedName>
    <definedName name="ANNUAL.EXPENDIT" localSheetId="11">#REF!</definedName>
    <definedName name="ANNUAL.EXPENDIT">#REF!</definedName>
    <definedName name="ANNUAL_EXPENDIT" localSheetId="12">#REF!</definedName>
    <definedName name="ANNUAL_EXPENDIT" localSheetId="11">#REF!</definedName>
    <definedName name="ANNUAL_EXPENDIT">#REF!</definedName>
    <definedName name="ANT" localSheetId="12">#REF!</definedName>
    <definedName name="ANT" localSheetId="11">#REF!</definedName>
    <definedName name="ANT">#REF!</definedName>
    <definedName name="aOBWALL">'[26]rates database'!$F$57</definedName>
    <definedName name="APP_VOS" localSheetId="12">#REF!</definedName>
    <definedName name="APP_VOS" localSheetId="11">#REF!</definedName>
    <definedName name="APP_VOS">#REF!</definedName>
    <definedName name="APPCF" localSheetId="12">#REF!</definedName>
    <definedName name="APPCF" localSheetId="11">#REF!</definedName>
    <definedName name="APPCF">#REF!</definedName>
    <definedName name="Approved_by" localSheetId="12">#REF!</definedName>
    <definedName name="Approved_by" localSheetId="11">#REF!</definedName>
    <definedName name="Approved_by">#REF!</definedName>
    <definedName name="aPRELIM">'[26]rates database'!$F$11</definedName>
    <definedName name="aPVA">'[26]rates database'!$F$63</definedName>
    <definedName name="aqw" localSheetId="12" hidden="1">{#N/A,#N/A,FALSE,"SUBS";#N/A,#N/A,FALSE,"SUPERS";#N/A,#N/A,FALSE,"FINISHES";#N/A,#N/A,FALSE,"FITTINGS";#N/A,#N/A,FALSE,"SERVICES";#N/A,#N/A,FALSE,"SITEWORKS"}</definedName>
    <definedName name="aqw" localSheetId="11" hidden="1">{#N/A,#N/A,FALSE,"SUBS";#N/A,#N/A,FALSE,"SUPERS";#N/A,#N/A,FALSE,"FINISHES";#N/A,#N/A,FALSE,"FITTINGS";#N/A,#N/A,FALSE,"SERVICES";#N/A,#N/A,FALSE,"SITEWORKS"}</definedName>
    <definedName name="aqw" hidden="1">{#N/A,#N/A,FALSE,"SUBS";#N/A,#N/A,FALSE,"SUPERS";#N/A,#N/A,FALSE,"FINISHES";#N/A,#N/A,FALSE,"FITTINGS";#N/A,#N/A,FALSE,"SERVICES";#N/A,#N/A,FALSE,"SITEWORKS"}</definedName>
    <definedName name="ar" localSheetId="12">[37]Basis!#REF!</definedName>
    <definedName name="ar" localSheetId="11">[37]Basis!#REF!</definedName>
    <definedName name="ar">[37]Basis!#REF!</definedName>
    <definedName name="ARCH">[38]SUMMARY!$K$17</definedName>
    <definedName name="are" localSheetId="12">[39]Basis!#REF!</definedName>
    <definedName name="are" localSheetId="11">[39]Basis!#REF!</definedName>
    <definedName name="are">[39]Basis!#REF!</definedName>
    <definedName name="area" localSheetId="12">[39]Basis!#REF!</definedName>
    <definedName name="area" localSheetId="11">[39]Basis!#REF!</definedName>
    <definedName name="area">[39]Basis!#REF!</definedName>
    <definedName name="AREA__2_1_Bed" localSheetId="12">#REF!</definedName>
    <definedName name="AREA__2_1_Bed">#REF!</definedName>
    <definedName name="AREA__2_1_Bed_WC">#REF!</definedName>
    <definedName name="AREA__2_2_Bed">#REF!</definedName>
    <definedName name="AREA__2_2_Bed_WC">#REF!</definedName>
    <definedName name="AREA__2_3_Bed">#REF!</definedName>
    <definedName name="AREA__2_3_Bed_WC">#REF!</definedName>
    <definedName name="AREA__2_Clean_Utility_tTore">#REF!</definedName>
    <definedName name="AREA__2_Common_Area">#REF!</definedName>
    <definedName name="AREA__2_Ducts">#REF!</definedName>
    <definedName name="AREA__2_Duty_Station_Offices">#REF!</definedName>
    <definedName name="AREA__2_Elec___Data">#REF!</definedName>
    <definedName name="AREA__2_Equipment_Stores">#REF!</definedName>
    <definedName name="AREA__2_Female_WC">#REF!</definedName>
    <definedName name="AREA__2_Fire_Stair">#REF!</definedName>
    <definedName name="AREA__2_Fire_Stair_Passage">#REF!</definedName>
    <definedName name="AREA__2_Male_WC">#REF!</definedName>
    <definedName name="AREA__2_Paraplegic_WC">#REF!</definedName>
    <definedName name="AREA__2_Private_Lift_Lobby">#REF!</definedName>
    <definedName name="AREA__2_Private_Lifts">#REF!</definedName>
    <definedName name="AREA__2_Public_Lift_Lobby">#REF!</definedName>
    <definedName name="AREA__2_Public_Lifts">#REF!</definedName>
    <definedName name="AREA__2_Public_Ward_Female">#REF!</definedName>
    <definedName name="AREA__2_Public_Ward_Male">#REF!</definedName>
    <definedName name="AREA__2_Service_Lift">#REF!</definedName>
    <definedName name="AREA__2_Service_Lift_Lobby">#REF!</definedName>
    <definedName name="AREA__2_Sluice">#REF!</definedName>
    <definedName name="AREA__2_Ward_Kitchen">#REF!</definedName>
    <definedName name="AREA__3_Cleaners_Rooms">#REF!</definedName>
    <definedName name="AREA__3_Common_Area">#REF!</definedName>
    <definedName name="AREA__3_Ducts">#REF!</definedName>
    <definedName name="AREA__3_Elec___Data">#REF!</definedName>
    <definedName name="AREA__3_Female_Change_Room">#REF!</definedName>
    <definedName name="AREA__3_Female_WC">#REF!</definedName>
    <definedName name="AREA__3_Fire_Escape_Stairs">#REF!</definedName>
    <definedName name="AREA__3_Freezer">#REF!</definedName>
    <definedName name="AREA__3_GBA">#REF!</definedName>
    <definedName name="AREA__3_IT_Room">#REF!</definedName>
    <definedName name="AREA__3_Lifts">#REF!</definedName>
    <definedName name="AREA__3_Male_Changeroom">#REF!</definedName>
    <definedName name="AREA__3_Male_WC">#REF!</definedName>
    <definedName name="AREA__3_Mortuary">#REF!</definedName>
    <definedName name="AREA__3_Paraplegic_WC">#REF!</definedName>
    <definedName name="AREA__3_Passage">#REF!</definedName>
    <definedName name="AREA__3_Public_Lift_Lobby">#REF!</definedName>
    <definedName name="AREA__3_Public_Lifts">#REF!</definedName>
    <definedName name="AREA__3_Security_Room">#REF!</definedName>
    <definedName name="AREA__3_Server_Room">#REF!</definedName>
    <definedName name="AREA__3_Service_Lift_Lobby">#REF!</definedName>
    <definedName name="AREA__3_Service_Manager">#REF!</definedName>
    <definedName name="AREA__3_Staff_Dining___Kitchen">#REF!</definedName>
    <definedName name="AREA__3_Supervisor_Rooms">#REF!</definedName>
    <definedName name="AREA__3_Tech_Rooms">#REF!</definedName>
    <definedName name="AREA_00_Car_Port">#REF!</definedName>
    <definedName name="AREA_00_Dining_Room">#REF!</definedName>
    <definedName name="AREA_00_Foyer">#REF!</definedName>
    <definedName name="AREA_00_GBA">#REF!</definedName>
    <definedName name="AREA_00_GLA">#REF!</definedName>
    <definedName name="AREA_00_Kitchen">#REF!</definedName>
    <definedName name="AREA_00_Lounge">#REF!</definedName>
    <definedName name="AREA_00_Patio">#REF!</definedName>
    <definedName name="AREA_00_Stairs___Landing">#REF!</definedName>
    <definedName name="AREA_00_Water_Closet">#REF!</definedName>
    <definedName name="AREA_01_Balcony">#REF!</definedName>
    <definedName name="AREA_01_Balcony_2">#REF!</definedName>
    <definedName name="AREA_01_Bathrooms">#REF!</definedName>
    <definedName name="AREA_01_Bedroom_1">#REF!</definedName>
    <definedName name="AREA_01_Common_Area">#REF!</definedName>
    <definedName name="AREA_01_GBA">#REF!</definedName>
    <definedName name="AREA_01_GLA">#REF!</definedName>
    <definedName name="AREA_01_Stairs___Landing">#REF!</definedName>
    <definedName name="AREA_01_TV_Room_Study">#REF!</definedName>
    <definedName name="AREA_110_ext">#REF!</definedName>
    <definedName name="AREA_110_int">#REF!</definedName>
    <definedName name="AREA_110mm_internal_walls" localSheetId="12">#REF!</definedName>
    <definedName name="AREA_110mm_internal_walls" localSheetId="11">#REF!</definedName>
    <definedName name="AREA_110mm_internal_walls">#REF!</definedName>
    <definedName name="AREA_115_internal_walls___existing___2nd_12th_Floor" localSheetId="12">#REF!</definedName>
    <definedName name="AREA_115_internal_walls___existing___2nd_12th_Floor" localSheetId="11">#REF!</definedName>
    <definedName name="AREA_115_internal_walls___existing___2nd_12th_Floor">#REF!</definedName>
    <definedName name="AREA_115mm_internal_walls">#REF!</definedName>
    <definedName name="AREA_115mm_internal_walls___New" localSheetId="12">#REF!</definedName>
    <definedName name="AREA_115mm_internal_walls___New" localSheetId="11">#REF!</definedName>
    <definedName name="AREA_115mm_internal_walls___New">#REF!</definedName>
    <definedName name="AREA_115mm_internal_walls___New___Penthouse_Floor">#REF!</definedName>
    <definedName name="AREA_115mm_internal_walls___New_2nd___12th_Floor">#REF!</definedName>
    <definedName name="AREA_12_Bed___FLF_231">[40]Collections!#REF!</definedName>
    <definedName name="AREA_12bed_door_trim">[40]Collections!#REF!</definedName>
    <definedName name="AREA_12bed_shower">[40]Collections!#REF!</definedName>
    <definedName name="AREA_12bed_solicon_joint">[40]Collections!#REF!</definedName>
    <definedName name="AREA_1F_cut_line___door_trim">[40]Collections!#REF!</definedName>
    <definedName name="AREA_1F_cutline___expansion_joint">[40]Collections!#REF!</definedName>
    <definedName name="AREA_1F_silicon_joint">[40]Collections!#REF!</definedName>
    <definedName name="AREA_1F_stair_edge_trim">[40]Collections!#REF!</definedName>
    <definedName name="AREA_1F_T2">[40]Collections!#REF!</definedName>
    <definedName name="AREA_1F_T3">[40]Collections!#REF!</definedName>
    <definedName name="AREA_1st_Floor___115_internal_walls">#REF!</definedName>
    <definedName name="AREA_1st_Floor___230mm_Extenal_wall">#REF!</definedName>
    <definedName name="AREA_1st_Floor___230mm_internal_wall">#REF!</definedName>
    <definedName name="AREA_1st_Floor_Areas">#REF!</definedName>
    <definedName name="AREA_1st_Floor_GBA">#REF!</definedName>
    <definedName name="AREA_220_ext_walls">#REF!</definedName>
    <definedName name="AREA_220_int">#REF!</definedName>
    <definedName name="AREA_220_int_walls">#REF!</definedName>
    <definedName name="AREA_220_walls">#REF!</definedName>
    <definedName name="AREA_220mm_external_walls___existing___Penthouse_Floor">#REF!</definedName>
    <definedName name="AREA_220mm_internal_walls___Existing___Penthouse_Floor">#REF!</definedName>
    <definedName name="AREA_220mm_internal_walls___First_Floor">#REF!</definedName>
    <definedName name="AREA_220mm_internal_walls__New___Penthouse_Floor">#REF!</definedName>
    <definedName name="AREA_230mm_External_Gable_end_at_10323">#REF!</definedName>
    <definedName name="AREA_230mm_external_Patio_Gable_ends">#REF!</definedName>
    <definedName name="AREA_230mm_external_wall___To_new_fire_escape_first_floor">#REF!</definedName>
    <definedName name="AREA_230mm_external_wall_Gable_end_at_9855">#REF!</definedName>
    <definedName name="AREA_230mm_external_walls">#REF!</definedName>
    <definedName name="AREA_230mm_external_walls___existing___2nd_12th_Floor">#REF!</definedName>
    <definedName name="AREA_230mm_external_walls___First_Floor">#REF!</definedName>
    <definedName name="AREA_230mm_external_walls___Ground">#REF!</definedName>
    <definedName name="AREA_230mm_internal_wall">#REF!</definedName>
    <definedName name="AREA_230mm_internal_walls">#REF!</definedName>
    <definedName name="AREA_230mm_internal_walls___existing___2nd_12th_Floor">#REF!</definedName>
    <definedName name="AREA_230mm_internal_walls___New">#REF!</definedName>
    <definedName name="AREA_230mm_internal_walls___New_2nd_12th_floor">#REF!</definedName>
    <definedName name="AREA_2nd_Floor_GBA">#REF!</definedName>
    <definedName name="AREA_330mm_external_wall">#REF!</definedName>
    <definedName name="AREA_330mm_external_wall_above_shopfront">#REF!</definedName>
    <definedName name="AREA_330mm_internal_demising_walls">#REF!</definedName>
    <definedName name="AREA_330mm_internal_wall_above_shopfront">#REF!</definedName>
    <definedName name="AREA_345mm_external_wall___To_new_fire_escape___First_Floor">#REF!</definedName>
    <definedName name="AREA_8bed__door_trim">[40]Collections!#REF!</definedName>
    <definedName name="AREA_8bed_FLF_231">[40]Collections!#REF!</definedName>
    <definedName name="AREA_8Bed_shower">[40]Collections!#REF!</definedName>
    <definedName name="AREA_8bed_silicon_soft_joint">[40]Collections!#REF!</definedName>
    <definedName name="AREA_Balustrade">#REF!</definedName>
    <definedName name="AREA_Bathroom_vanities">#REF!</definedName>
    <definedName name="AREA_Block_A__GB1">[41]Summary!#REF!</definedName>
    <definedName name="AREA_Block_A_GB2">[41]Summary!#REF!</definedName>
    <definedName name="AREA_Block_A_GB3">[41]Summary!#REF!</definedName>
    <definedName name="AREA_Block_A_ST1">[41]Summary!#REF!</definedName>
    <definedName name="AREA_Block_A_ST2">[41]Summary!#REF!</definedName>
    <definedName name="AREA_Block_B_GB3">[41]Summary!#REF!</definedName>
    <definedName name="AREA_Block_C__GB1">[41]Summary!#REF!</definedName>
    <definedName name="AREA_Block_C_GB2">[41]Summary!#REF!</definedName>
    <definedName name="AREA_Block_C_GB3">[41]Summary!#REF!</definedName>
    <definedName name="AREA_Block_C_ST1">[41]Summary!#REF!</definedName>
    <definedName name="AREA_Block_C_ST3">[41]Summary!#REF!</definedName>
    <definedName name="AREA_Bonded_Warehouse">#REF!</definedName>
    <definedName name="AREA_Bonded_Warehouse_Dispatch">#REF!</definedName>
    <definedName name="AREA_Bonded_Warehouse_Stock_Control">#REF!</definedName>
    <definedName name="AREA_Cantilever">#REF!</definedName>
    <definedName name="AREA_Chemical_Trading">#REF!</definedName>
    <definedName name="AREA_Cladding">#REF!</definedName>
    <definedName name="AREA_Common_Area___Penthouse_Floor">#REF!</definedName>
    <definedName name="AREA_Container_Wash">#REF!</definedName>
    <definedName name="AREA_Containers">#REF!</definedName>
    <definedName name="AREA_Cuboards_opposite_Store_Room">#REF!</definedName>
    <definedName name="AREA_Cupboard_by_stairs">#REF!</definedName>
    <definedName name="AREA_Demolish_115mm_internal_walls">#REF!</definedName>
    <definedName name="AREA_Demolish_115mm_internal_walls___Penthouse_Floor">#REF!</definedName>
    <definedName name="AREA_Demolish_220mm_internal_walls___Penthouse_Floor">#REF!</definedName>
    <definedName name="AREA_Demolish_230mm_internal_walls">#REF!</definedName>
    <definedName name="AREA_Demolish_and_remove_saniary_fittings">#REF!</definedName>
    <definedName name="AREA_Dispatch">#REF!</definedName>
    <definedName name="AREA_Drainage_Duct">#REF!</definedName>
    <definedName name="AREA_Duct___Penthouse_Floor">#REF!</definedName>
    <definedName name="AREA_Electrical_DB_Cupboard">#REF!</definedName>
    <definedName name="AREA_Electrical_DB_Room">#REF!</definedName>
    <definedName name="AREA_Engineering">#REF!</definedName>
    <definedName name="AREA_Entrance_Doors___First_Floor">#REF!</definedName>
    <definedName name="AREA_Existing_115mm_internal_walls">#REF!</definedName>
    <definedName name="AREA_Existing_230mm_external_walls">#REF!</definedName>
    <definedName name="AREA_Existing_230mm_internal_walls">#REF!</definedName>
    <definedName name="AREA_Existing_Fire_Escape___First_Floor">#REF!</definedName>
    <definedName name="AREA_Existing_Fire_Escape_Staircase">#REF!</definedName>
    <definedName name="AREA_Existing_lift___2nd___6th_Floor">#REF!</definedName>
    <definedName name="AREA_Existing_lifts">#REF!</definedName>
    <definedName name="AREA_Existing_Lifts___Penthouse">#REF!</definedName>
    <definedName name="AREA_Existing_slabs">#REF!</definedName>
    <definedName name="AREA_Existing_Slabs__2nd_12th_floor">#REF!</definedName>
    <definedName name="AREA_Existing_Staircase">#REF!</definedName>
    <definedName name="AREA_ext_glass">#REF!</definedName>
    <definedName name="AREA_External_area">#REF!</definedName>
    <definedName name="AREA_External_Areas">#REF!</definedName>
    <definedName name="AREA_External_Columns">#REF!</definedName>
    <definedName name="AREA_External_columns___Number">#REF!</definedName>
    <definedName name="AREA_External_columns___washbay">#REF!</definedName>
    <definedName name="AREA_External_Doors___Penthouse_Floor">#REF!</definedName>
    <definedName name="AREA_External_Double_Doors___Shopfront___Units">#REF!</definedName>
    <definedName name="AREA_External_walls___Wash_Bay">#REF!</definedName>
    <definedName name="AREA_Female_Ablution">#REF!</definedName>
    <definedName name="AREA_FF_Bedroom_2">#REF!</definedName>
    <definedName name="AREA_Fire_Door___First_Floor">#REF!</definedName>
    <definedName name="AREA_Fire_Door___Penthouse">#REF!</definedName>
    <definedName name="AREA_Fire_Escape">#REF!</definedName>
    <definedName name="AREA_Fire_Escape___Penthouse_Floor">#REF!</definedName>
    <definedName name="AREA_Firehose_Cupboard">#REF!</definedName>
    <definedName name="AREA_First__Floor___Unit_1b_Kitchen_Lounge">#REF!</definedName>
    <definedName name="AREA_First_floor____Unit_1G_Kitchen_Lounge">#REF!</definedName>
    <definedName name="AREA_First_Floor___110mm_internal_walls">#REF!</definedName>
    <definedName name="AREA_First_Floor___220mm_External_Walls">#REF!</definedName>
    <definedName name="AREA_First_Floor___220mm_Internal_Walls">#REF!</definedName>
    <definedName name="AREA_First_Floor___Canteen">#REF!</definedName>
    <definedName name="AREA_First_Floor___Concrete_wall">#REF!</definedName>
    <definedName name="AREA_First_Floor___GBA">#REF!</definedName>
    <definedName name="AREA_First_Floor___Lenth_of_Windows___Canteen">#REF!</definedName>
    <definedName name="AREA_First_Floor___Number_of_Windows___Canteen">#REF!</definedName>
    <definedName name="AREA_First_Floor___Number_of_windows___Offices">#REF!</definedName>
    <definedName name="AREA_First_Floor___Number_of_Windows___Stairs">#REF!</definedName>
    <definedName name="AREA_First_Floor___Office">#REF!</definedName>
    <definedName name="AREA_First_Floor___Stair_Lift_Lobby">#REF!</definedName>
    <definedName name="AREA_First_Floor___Stairs_to_be_closed_up">#REF!</definedName>
    <definedName name="AREA_First_Floor___Unit_1a">#REF!</definedName>
    <definedName name="AREA_First_Floor___Unit_1a_Bathroom">#REF!</definedName>
    <definedName name="AREA_First_Floor___Unit_1a_Bedroom">#REF!</definedName>
    <definedName name="AREA_First_Floor___Unit_1a_Passage">#REF!</definedName>
    <definedName name="AREA_First_Floor___Unit_1b">#REF!</definedName>
    <definedName name="AREA_First_Floor___Unit_1b_Bathroom">#REF!</definedName>
    <definedName name="AREA_First_Floor___Unit_1b_Bedroom">#REF!</definedName>
    <definedName name="AREA_First_Floor___Unit_1b_Passage">#REF!</definedName>
    <definedName name="AREA_First_Floor___Unit_1c">#REF!</definedName>
    <definedName name="AREA_First_Floor___Unit_1c_Bathroom">#REF!</definedName>
    <definedName name="AREA_First_Floor___Unit_1c_Bedroom">#REF!</definedName>
    <definedName name="AREA_First_Floor___Unit_1c_Kitchen">#REF!</definedName>
    <definedName name="AREA_First_Floor___Unit_1d">#REF!</definedName>
    <definedName name="AREA_First_Floor___Unit_1d_Bedroom">#REF!</definedName>
    <definedName name="AREA_First_Floor___Unit_1D_Duct">#REF!</definedName>
    <definedName name="AREA_First_Floor___Unit_1D_Kitchen_Lounge">#REF!</definedName>
    <definedName name="AREA_First_Floor___Unit_1D_Passage">#REF!</definedName>
    <definedName name="AREA_First_Floor___Unit_1e">#REF!</definedName>
    <definedName name="AREA_First_Floor___Unit_1e_Bathroom">#REF!</definedName>
    <definedName name="AREA_First_Floor___Unit_1e_Bedroom">#REF!</definedName>
    <definedName name="AREA_First_Floor___Unit_1e_Kitchen_Lounge">#REF!</definedName>
    <definedName name="AREA_First_Floor___Unit_1e_Passage">#REF!</definedName>
    <definedName name="AREA_First_Floor___Unit_1f">#REF!</definedName>
    <definedName name="AREA_First_Floor___Unit_1f__Bedroom">#REF!</definedName>
    <definedName name="AREA_First_Floor___Unit_1f_Bathroom">#REF!</definedName>
    <definedName name="AREA_First_Floor___Unit_1f_Kitchen_Lounge">#REF!</definedName>
    <definedName name="AREA_First_Floor___Unit_1f_Passage">#REF!</definedName>
    <definedName name="AREA_First_Floor___Unit_1G">#REF!</definedName>
    <definedName name="AREA_First_Floor___Unit_1G_Balcony">#REF!</definedName>
    <definedName name="AREA_First_Floor___Unit_1G_Bathroom">#REF!</definedName>
    <definedName name="AREA_First_Floor___Unit_1G_Bedroom_1">#REF!</definedName>
    <definedName name="AREA_First_Floor___Unit_1G_Bedroom_2">#REF!</definedName>
    <definedName name="AREA_First_Floor___Unit_1G_Passage">#REF!</definedName>
    <definedName name="AREA_First_Floor___Unit_1H">#REF!</definedName>
    <definedName name="AREA_First_Floor___Unit_1H_Bathroom">#REF!</definedName>
    <definedName name="AREA_First_Floor___Unit_1H_Bedroom">#REF!</definedName>
    <definedName name="AREA_First_Floor___Unit_1H_Kitchen_Lounge">#REF!</definedName>
    <definedName name="AREA_First_Floor___Unit_1H_Passage">#REF!</definedName>
    <definedName name="AREA_First_Floor___Windows___Length__Offices">#REF!</definedName>
    <definedName name="AREA_First_Floor___Windows_Stairs__Length_">#REF!</definedName>
    <definedName name="AREA_First_Floor__110mm_internal_walls__Existing_">#REF!</definedName>
    <definedName name="AREA_First_Floor__110mm_internal_walls__New_">#REF!</definedName>
    <definedName name="AREA_First_Floor__220mm_external_walls__Existing_">#REF!</definedName>
    <definedName name="AREA_First_Floor__220mm_external_walls__New_">#REF!</definedName>
    <definedName name="AREA_First_Floor__D1__New_">#REF!</definedName>
    <definedName name="AREA_First_Floor__D2__New_">#REF!</definedName>
    <definedName name="AREA_First_Floor__Demolish_110mm_external_walls">#REF!</definedName>
    <definedName name="AREA_First_Floor__Demolish_110mm_internal_walls">#REF!</definedName>
    <definedName name="AREA_First_Floor__Demolish_220mm_external_walls">#REF!</definedName>
    <definedName name="AREA_First_Floor__Passage">#REF!</definedName>
    <definedName name="AREA_First_Floor__Remove_Existing_Windows">#REF!</definedName>
    <definedName name="AREA_First_Floor__Remove_Single_External_Glass_Door">#REF!</definedName>
    <definedName name="AREA_First_Floor__Remove_Single_External_Timber_Doors">#REF!</definedName>
    <definedName name="AREA_First_Floor__Remove_Single_Internal_Doors">#REF!</definedName>
    <definedName name="AREA_First_Floor__Stairs">#REF!</definedName>
    <definedName name="AREA_First_Floor__Unit_no._1___Bedroom_2">#REF!</definedName>
    <definedName name="AREA_First_Floor__Unit_no._3___Bedroom_2">#REF!</definedName>
    <definedName name="AREA_First_Floor__Unit_no.1">#REF!</definedName>
    <definedName name="AREA_First_Floor__Unit_no.1___Bathrooms">#REF!</definedName>
    <definedName name="AREA_First_Floor__Unit_no.1___Bedroom_1">#REF!</definedName>
    <definedName name="AREA_First_Floor__Unit_no.1___Open_Plan__Kitchen_Lounge">#REF!</definedName>
    <definedName name="AREA_First_Floor__Unit_no.2">#REF!</definedName>
    <definedName name="AREA_First_Floor__Unit_no.2___Bathroom">#REF!</definedName>
    <definedName name="AREA_First_Floor__Unit_no.2___Bedroom_1">#REF!</definedName>
    <definedName name="AREA_First_Floor__Unit_no.2___Bedroom_2">#REF!</definedName>
    <definedName name="AREA_First_Floor__Unit_no.2___Open_plan_Kitchen_Lounge">#REF!</definedName>
    <definedName name="AREA_First_Floor__Unit_no.3">#REF!</definedName>
    <definedName name="AREA_First_Floor__unit_no.3___Bathroom">#REF!</definedName>
    <definedName name="AREA_First_Floor__Unit_no.3___Bedroom_1">#REF!</definedName>
    <definedName name="AREA_First_Floor__Unit_no.3___Open_Plan_Kitchen_Lounge">#REF!</definedName>
    <definedName name="AREA_First_Floor__Unit_no.4">#REF!</definedName>
    <definedName name="AREA_First_Floor__Unit_no.4___Bathroom">#REF!</definedName>
    <definedName name="AREA_First_Floor__Unit_no.4___Bedroom_1">#REF!</definedName>
    <definedName name="AREA_First_Floor__Unit_no.4___Bedroom_2">#REF!</definedName>
    <definedName name="AREA_First_Floor__Unit_no.4___Open_Plan__Kitchen_Lounge">#REF!</definedName>
    <definedName name="AREA_First_Floor__W1__1200_x_1200_">#REF!</definedName>
    <definedName name="AREA_First_Floor__W2__1500_x_1200_">#REF!</definedName>
    <definedName name="AREA_First_Floor__W3__600_x_900_">#REF!</definedName>
    <definedName name="AREA_First_Floor__W4__600_x_1200_">#REF!</definedName>
    <definedName name="AREA_First_Floor_GBA">#REF!</definedName>
    <definedName name="AREA_First_Floor_Passage">#REF!</definedName>
    <definedName name="AREA_First_Floor_Unit_1a_Kitchen_Lounge">#REF!</definedName>
    <definedName name="AREA_First_Floor_Walls_to_be_demolished">#REF!</definedName>
    <definedName name="AREA_First_loor___Unit_1D_Bathroom">#REF!</definedName>
    <definedName name="AREA_Gaurd_house">#REF!</definedName>
    <definedName name="AREA_GBA">#REF!</definedName>
    <definedName name="AREA_GBA___excl._Offices">#REF!</definedName>
    <definedName name="AREA_GF_silicon_soft_joint">[40]Collections!#REF!</definedName>
    <definedName name="AREA_GF_stair_edge_trim">[40]Collections!#REF!</definedName>
    <definedName name="AREA_GF_T1">[40]Collections!#REF!</definedName>
    <definedName name="AREA_GF_T2">[40]Collections!#REF!</definedName>
    <definedName name="AREA_GF_T3">[40]Collections!#REF!</definedName>
    <definedName name="AREA_GLA">#REF!</definedName>
    <definedName name="AREA_Glass">#REF!</definedName>
    <definedName name="AREA_Glue_Area">#REF!</definedName>
    <definedName name="AREA_Ground_Floor___220mm_external_walls">#REF!</definedName>
    <definedName name="AREA_Ground_Floor___230mm_External_walls">#REF!</definedName>
    <definedName name="AREA_Ground_Floor___230mm_external_walls___Existing">#REF!</definedName>
    <definedName name="AREA_Ground_Floor___230mm_internal_wall___New">#REF!</definedName>
    <definedName name="AREA_Ground_Floor___230mm_Internal_Walls">#REF!</definedName>
    <definedName name="AREA_Ground_Floor___230mm_Internal_walls___Existing">#REF!</definedName>
    <definedName name="AREA_Ground_Floor___Back_Entrance">#REF!</definedName>
    <definedName name="AREA_Ground_Floor___Concrete_wall">#REF!</definedName>
    <definedName name="AREA_Ground_Floor___Corridor">#REF!</definedName>
    <definedName name="AREA_Ground_Floor___Demolish_115mm_internal_walls">#REF!</definedName>
    <definedName name="AREA_Ground_Floor___Demolish_230mm_internal_wall">#REF!</definedName>
    <definedName name="AREA_Ground_Floor___Demolish_drywall">#REF!</definedName>
    <definedName name="AREA_Ground_Floor___Double_Doors___New_to_Lift_Lobby">#REF!</definedName>
    <definedName name="AREA_Ground_floor___Ducts">#REF!</definedName>
    <definedName name="AREA_Ground_Floor___Electrical_DB_Room">#REF!</definedName>
    <definedName name="AREA_Ground_Floor___Entrance_to_Madison_Lofts">#REF!</definedName>
    <definedName name="AREA_Ground_Floor___Existing_Electrical_Substation">#REF!</definedName>
    <definedName name="AREA_Ground_Floor___Existing_Fire_Escape">#REF!</definedName>
    <definedName name="AREA_Ground_Floor___Existing_Fire_Escape_Lobby">#REF!</definedName>
    <definedName name="AREA_Ground_Floor___Existing_Lifts">#REF!</definedName>
    <definedName name="AREA_Ground_Floor___Existing_Staff_Toilets">#REF!</definedName>
    <definedName name="AREA_Ground_Floor___Existing_Stairs">#REF!</definedName>
    <definedName name="AREA_Ground_Floor___External_Columns">#REF!</definedName>
    <definedName name="AREA_Ground_Floor___Fire_Double_Doors_to_Fire_Escape">#REF!</definedName>
    <definedName name="AREA_Ground_Floor___Fire_Escape">#REF!</definedName>
    <definedName name="AREA_Ground_Floor___GBA">#REF!</definedName>
    <definedName name="AREA_Ground_Floor___GBA1">#REF!</definedName>
    <definedName name="AREA_Ground_Floor___Internal_Columns">#REF!</definedName>
    <definedName name="AREA_Ground_Floor___Internal_doors__Single_">#REF!</definedName>
    <definedName name="AREA_Ground_Floor___internal_stairs">#REF!</definedName>
    <definedName name="AREA_Ground_Floor___Lift_Area">#REF!</definedName>
    <definedName name="AREA_Ground_Floor___Lift_Lobby">#REF!</definedName>
    <definedName name="AREA_Ground_Floor___New_Fire_Escape_Stairs">#REF!</definedName>
    <definedName name="AREA_Ground_Floor___Number_of_Windows___Ablutions">#REF!</definedName>
    <definedName name="AREA_Ground_Floor___Number_of_Windows___Offices">#REF!</definedName>
    <definedName name="AREA_Ground_Floor___Number_of_Windows___Stairs">#REF!</definedName>
    <definedName name="AREA_Ground_Floor___Open_Refuse_Area">#REF!</definedName>
    <definedName name="AREA_Ground_Floor___Pep">#REF!</definedName>
    <definedName name="AREA_Ground_Floor___Pep_Entrance">#REF!</definedName>
    <definedName name="AREA_Ground_Floor___Remove_Demolish_doors">#REF!</definedName>
    <definedName name="AREA_Ground_Floor___Remove_Existing_geyser__seal_piping_">#REF!</definedName>
    <definedName name="AREA_Ground_Floor___Remove_existing_shopfront">#REF!</definedName>
    <definedName name="AREA_Ground_Floor___Remove_existing_window">#REF!</definedName>
    <definedName name="AREA_Ground_Floor___Roller_Shutter_Doors">#REF!</definedName>
    <definedName name="AREA_Ground_Floor___Security_Booth">#REF!</definedName>
    <definedName name="AREA_Ground_Floor___Shower_Doors">#REF!</definedName>
    <definedName name="AREA_Ground_Floor___Stair_Lobby">#REF!</definedName>
    <definedName name="AREA_Ground_Floor___Stairs">#REF!</definedName>
    <definedName name="AREA_Ground_Floor___Telkom_Room">#REF!</definedName>
    <definedName name="AREA_Ground_Floor___Toilet_Cubicle_Doors">#REF!</definedName>
    <definedName name="AREA_Ground_Floor___Windows__Lenth_">#REF!</definedName>
    <definedName name="AREA_Ground_Floor___Windows_Ablutions__Length_">#REF!</definedName>
    <definedName name="AREA_Ground_Floor___Windows_Stairs__Length_">#REF!</definedName>
    <definedName name="AREA_Ground_Floor__110mm_external_walls__For_New_Porch_">#REF!</definedName>
    <definedName name="AREA_Ground_Floor__110mm_internal_walls__Existing_">#REF!</definedName>
    <definedName name="AREA_Ground_Floor__110mm_internal_walls__New_">#REF!</definedName>
    <definedName name="AREA_Ground_Floor__220mm_external_walls__Existing_">#REF!</definedName>
    <definedName name="AREA_Ground_Floor__220mm_external_walls__New_">#REF!</definedName>
    <definedName name="AREA_Ground_Floor__Brick_Piers__For_new_Porch_">#REF!</definedName>
    <definedName name="AREA_Ground_Floor__D1__New_">#REF!</definedName>
    <definedName name="AREA_Ground_Floor__D2__New_">#REF!</definedName>
    <definedName name="AREA_Ground_Floor__Demolish_110mm_external_walls">#REF!</definedName>
    <definedName name="AREA_Ground_Floor__Demolish_110mm_internal_walls">#REF!</definedName>
    <definedName name="AREA_Ground_Floor__Demolish_220mm_external_walls">#REF!</definedName>
    <definedName name="AREA_Ground_Floor__Entance_Double_Door">#REF!</definedName>
    <definedName name="AREA_Ground_Floor__New_Porch_Area">#REF!</definedName>
    <definedName name="AREA_Ground_Floor__Number_of_Brick_Piers__For_new_Porch_">#REF!</definedName>
    <definedName name="AREA_Ground_Floor__Passage">#REF!</definedName>
    <definedName name="AREA_Ground_Floor__Remove_Existing_Window">#REF!</definedName>
    <definedName name="AREA_Ground_Floor__Remove_Single_External_glass_door">#REF!</definedName>
    <definedName name="AREA_Ground_Floor__Remove_Single_External_Timber_Door">#REF!</definedName>
    <definedName name="AREA_Ground_Floor__Remove_Single_Internal_timber_door">#REF!</definedName>
    <definedName name="AREA_Ground_Floor__Roof_to_entrance_porch">#REF!</definedName>
    <definedName name="AREA_Ground_Floor__Unit__no.3___Bathroom">#REF!</definedName>
    <definedName name="AREA_Ground_Floor__Unit_1___Bedroom_2">#REF!</definedName>
    <definedName name="AREA_Ground_Floor__Unit_no.1">#REF!</definedName>
    <definedName name="AREA_Ground_Floor__Unit_no.1___Bathroom">#REF!</definedName>
    <definedName name="AREA_Ground_Floor__Unit_no.1___Open_plan_kitchen_lounge">#REF!</definedName>
    <definedName name="AREA_Ground_Floor__Unit_no.2">#REF!</definedName>
    <definedName name="AREA_Ground_Floor__Unit_no.2___Bathroom">#REF!</definedName>
    <definedName name="AREA_Ground_Floor__Unit_no.2___Bedroom_1">#REF!</definedName>
    <definedName name="AREA_Ground_Floor__Unit_no.2___Bedroom_2">#REF!</definedName>
    <definedName name="AREA_Ground_Floor__Unit_no.2___Open_plan_kitchen_lounge">#REF!</definedName>
    <definedName name="AREA_Ground_Floor__Unit_no.3">#REF!</definedName>
    <definedName name="AREA_Ground_Floor__Unit_no.3___Bedroom_1">#REF!</definedName>
    <definedName name="AREA_Ground_Floor__Unit_no.3___Bedroom_2">#REF!</definedName>
    <definedName name="AREA_Ground_Floor__Unit_no.3___Open_plan__Kitchen_Lounge">#REF!</definedName>
    <definedName name="AREA_Ground_Floor__Unit_no.4">#REF!</definedName>
    <definedName name="AREA_Ground_Floor__Unit_no.4___Bathrooms">#REF!</definedName>
    <definedName name="AREA_Ground_Floor__Unit_no.4___Bedroom_1">#REF!</definedName>
    <definedName name="AREA_Ground_Floor__Unit_no.4___Bedroom_2">#REF!</definedName>
    <definedName name="AREA_Ground_Floor__Unit_no.4___Open_plan__Kitchen_Lounge">#REF!</definedName>
    <definedName name="AREA_Ground_Floor__W1__1200x1200_">#REF!</definedName>
    <definedName name="AREA_Ground_Floor__W2__1500_x_1200_">#REF!</definedName>
    <definedName name="AREA_Ground_Floor__W3__600_x_900_">#REF!</definedName>
    <definedName name="AREA_Ground_Floor__W4__600_x_1200_">#REF!</definedName>
    <definedName name="AREA_Ground_Floor_Areas">#REF!</definedName>
    <definedName name="AREA_Ground_Floor_GBA">#REF!</definedName>
    <definedName name="AREA_Ground_Floor_Patios">#REF!</definedName>
    <definedName name="AREA_Ground_Floor_Stairs">#REF!</definedName>
    <definedName name="AREA_Ground_floor_Unit_1.">#REF!</definedName>
    <definedName name="AREA_Ground_Floor_Unit_1___Bedroom_1">#REF!</definedName>
    <definedName name="AREA_Ground_Floor_unit_2">#REF!</definedName>
    <definedName name="AREA_Ground_Floor_unit_3">#REF!</definedName>
    <definedName name="AREA_Ground_floor_unit_4">#REF!</definedName>
    <definedName name="AREA_Grounf_Floor_Unit_5">#REF!</definedName>
    <definedName name="AREA_Hygiene_and_Sanitation">#REF!</definedName>
    <definedName name="AREA_int_glass">#REF!</definedName>
    <definedName name="AREA_Internal_Columns">#REF!</definedName>
    <definedName name="AREA_Internal_Columns___Number">#REF!</definedName>
    <definedName name="AREA_Internal_corridors">#REF!</definedName>
    <definedName name="AREA_Internal_Doors___Penthouse">#REF!</definedName>
    <definedName name="AREA_Internal_Double_Doors___First_Floor">#REF!</definedName>
    <definedName name="AREA_Internal_Single_Doors___Entrance_Doors">#REF!</definedName>
    <definedName name="AREA_Internal_Single_Doors___First_Floor">#REF!</definedName>
    <definedName name="AREA_Internal_Single_Doors___First_Floor___Units">#REF!</definedName>
    <definedName name="AREA_Kitchen_cupboards">#REF!</definedName>
    <definedName name="AREA_Lab">#REF!</definedName>
    <definedName name="AREA_Lift_Lobby">#REF!</definedName>
    <definedName name="AREA_Lift_Lobby___2nd_12th_floor">#REF!</definedName>
    <definedName name="AREA_Lift_Motor_Room">#REF!</definedName>
    <definedName name="AREA_Lift_Motor_Room_Length_East_Elevation">#REF!</definedName>
    <definedName name="AREA_Loading_area">#REF!</definedName>
    <definedName name="AREA_Male_Ablution">#REF!</definedName>
    <definedName name="AREA_Manufacturing_Line">#REF!</definedName>
    <definedName name="AREA_New_Balustrades">#REF!</definedName>
    <definedName name="AREA_No_of_parking_Bays">#REF!</definedName>
    <definedName name="AREA_Office">#REF!</definedName>
    <definedName name="AREA_Oxidising_Chemical_Store">#REF!</definedName>
    <definedName name="AREA_Parking___230mm_External_Concrete_Wall">#REF!</definedName>
    <definedName name="AREA_Parking___230mm_External_walls">#REF!</definedName>
    <definedName name="AREA_Parking___230mm_internal_walls">#REF!</definedName>
    <definedName name="AREA_Parking_Areas">#REF!</definedName>
    <definedName name="AREA_Parking_GBA">#REF!</definedName>
    <definedName name="AREA_Passage">#REF!</definedName>
    <definedName name="AREA_Passage___2nd_12th_Floor">#REF!</definedName>
    <definedName name="AREA_Passage___Penthouse_Floor">#REF!</definedName>
    <definedName name="AREA_Paving_apron">#REF!</definedName>
    <definedName name="AREA_Penthouse___GBA">#REF!</definedName>
    <definedName name="Area_Print">#REF!</definedName>
    <definedName name="AREA_Prking_and_Roadways">#REF!</definedName>
    <definedName name="AREA_Raw_Materials">#REF!</definedName>
    <definedName name="AREA_Receiving">#REF!</definedName>
    <definedName name="AREA_Remove_100mm_high_steel_balustrade">#REF!</definedName>
    <definedName name="AREA_Remove_Double_Doors___Penthouse_Floor">#REF!</definedName>
    <definedName name="AREA_Remove_internal_doors">#REF!</definedName>
    <definedName name="AREA_Remove_Sanitary_Fittings___Penthouse_Floor">#REF!</definedName>
    <definedName name="AREA_Remove_Single_Doors___Penthouse_Floor">#REF!</definedName>
    <definedName name="AREA_Rof_Plan___110mm_internal_walls">#REF!</definedName>
    <definedName name="AREA_Roof">#REF!</definedName>
    <definedName name="AREA_Roof___Plan___Unit_7b">#REF!</definedName>
    <definedName name="AREA_Roof_Area___Grid_Line_1_2">#REF!</definedName>
    <definedName name="AREA_Roof_Area__Grid_Line_2_3">#REF!</definedName>
    <definedName name="AREA_Roof_Area__Grid_Line_3_4">#REF!</definedName>
    <definedName name="AREA_Roof_Area__Grid_Line_4_5">#REF!</definedName>
    <definedName name="AREA_Roof_Area__Grid_Line_5_6">#REF!</definedName>
    <definedName name="AREA_Roof_Area__Grid_Line_6_7">#REF!</definedName>
    <definedName name="AREA_Roof_Plan___220mm_external_wall">#REF!</definedName>
    <definedName name="AREA_Roof_Plan___220mm_internal_walls">#REF!</definedName>
    <definedName name="AREA_Roof_Plan___Ablution_Block">#REF!</definedName>
    <definedName name="AREA_Roof_Plan___Concrete_wall">#REF!</definedName>
    <definedName name="AREA_Roof_Plan___Corridor_Passage">#REF!</definedName>
    <definedName name="AREA_Roof_Plan___Ducts">#REF!</definedName>
    <definedName name="AREA_Roof_Plan___Unit_7a">#REF!</definedName>
    <definedName name="AREA_Roof_Plan___Unit_7c">#REF!</definedName>
    <definedName name="AREA_Roof_Plan___Unit_7d">#REF!</definedName>
    <definedName name="AREA_Roof_Plan___Unit_7e">#REF!</definedName>
    <definedName name="AREA_Roof_Plan___Unit_7f">#REF!</definedName>
    <definedName name="AREA_Roof_Plan___Unit_7g">#REF!</definedName>
    <definedName name="AREA_Roof_Plan___Unit_7h">#REF!</definedName>
    <definedName name="AREA_Roof_Plan___Unit_7i">#REF!</definedName>
    <definedName name="AREA_Roof_Plan___Unit_7i__single_room_">#REF!</definedName>
    <definedName name="AREA_Roof_Plan___unit_7i_Bathroom">#REF!</definedName>
    <definedName name="AREA_Roof_Plan___Unit_7i_Bedroom">#REF!</definedName>
    <definedName name="AREA_Roof_Plan___Unit_7i_Duct">#REF!</definedName>
    <definedName name="AREA_Roof_Plan___unit_7i_Kitcthen_Lounge">#REF!</definedName>
    <definedName name="AREA_Roof_Plan___Unit_7i_Passage">#REF!</definedName>
    <definedName name="AREA_Roof_Plan___Unit_7k">#REF!</definedName>
    <definedName name="AREA_Roof_Plan___Unit_7k_Bathroom">#REF!</definedName>
    <definedName name="AREA_Roof_Plan___unit_7k_Bedroom">#REF!</definedName>
    <definedName name="AREA_Roof_Plan___Unit_7k_Kitche_Lounge">#REF!</definedName>
    <definedName name="AREA_Roof_Plan___unit_7k_Passage">#REF!</definedName>
    <definedName name="AREA_Roof_Plan___Unit_7L">#REF!</definedName>
    <definedName name="AREA_Roof_Plan___Unit_7L_Bathroom">#REF!</definedName>
    <definedName name="AREA_Roof_Plan___Unit_7L_Bedroom">#REF!</definedName>
    <definedName name="AREA_Roof_Plan___Unit_7L_Kitchen_Lounge">#REF!</definedName>
    <definedName name="AREA_Roof_Plan___Unit_7L_Passage">#REF!</definedName>
    <definedName name="AREA_Roof_Plan___Washing_area">#REF!</definedName>
    <definedName name="AREA_Secomd___Sixth_Floor___Unit_1b_Bedroom_2">#REF!</definedName>
    <definedName name="AREA_Second___Sixth_Floor___110mm_internal_walls">#REF!</definedName>
    <definedName name="AREA_Second___Sixth_Floor___1e_Bathroom">#REF!</definedName>
    <definedName name="AREA_Second___Sixth_Floor___1G_Kitchen_Lounge">#REF!</definedName>
    <definedName name="AREA_Second___Sixth_Floor___220mm_external_walls">#REF!</definedName>
    <definedName name="AREA_Second___Sixth_Floor___220mm_internal_walls">#REF!</definedName>
    <definedName name="AREA_Second___Sixth_Floor___Allowance_for_beam">#REF!</definedName>
    <definedName name="AREA_Second___Sixth_Floor___Bedroom">#REF!</definedName>
    <definedName name="AREA_Second___Sixth_Floor___Concrete_Wall">#REF!</definedName>
    <definedName name="AREA_Second___Sixth_Floor___External_walls_to_be_demolished">#REF!</definedName>
    <definedName name="AREA_Second___Sixth_Floor___Passage">#REF!</definedName>
    <definedName name="AREA_Second___Sixth_Floor___Slabs_to_be_demolished">#REF!</definedName>
    <definedName name="AREA_Second___Sixth_Floor___Stair_Lift_Lobby">#REF!</definedName>
    <definedName name="AREA_Second___Sixth_Floor___Unit_1a">#REF!</definedName>
    <definedName name="AREA_Second___Sixth_Floor___Unit_1a_Bathroom">#REF!</definedName>
    <definedName name="AREA_Second___Sixth_Floor___Unit_1a_Bedroom">#REF!</definedName>
    <definedName name="AREA_Second___Sixth_Floor___Unit_1a_Kitchen_Lounge">#REF!</definedName>
    <definedName name="AREA_Second___Sixth_Floor___Unit_1a_Passage">#REF!</definedName>
    <definedName name="AREA_Second___Sixth_Floor___Unit_1b">#REF!</definedName>
    <definedName name="AREA_Second___Sixth_Floor___Unit_1b_Bathroom">#REF!</definedName>
    <definedName name="AREA_Second___Sixth_Floor___Unit_1b_Bedroom_1">#REF!</definedName>
    <definedName name="AREA_Second___Sixth_Floor___Unit_1b_Kitchen_Lounge">#REF!</definedName>
    <definedName name="AREA_Second___Sixth_Floor___Unit_1b_Passage">#REF!</definedName>
    <definedName name="AREA_Second___Sixth_Floor___Unit_1c">#REF!</definedName>
    <definedName name="AREA_Second___Sixth_Floor___Unit_1c_Bathroom">#REF!</definedName>
    <definedName name="AREA_Second___Sixth_Floor___Unit_1c_Bedroom_Kitchen">#REF!</definedName>
    <definedName name="AREA_Second___Sixth_Floor___Unit_1d">#REF!</definedName>
    <definedName name="AREA_Second___Sixth_Floor___Unit_1d_Bathroom">#REF!</definedName>
    <definedName name="AREA_Second___Sixth_Floor___Unit_1d_Bedroom">#REF!</definedName>
    <definedName name="AREA_Second___Sixth_Floor___Unit_1d_Kitchen_Lounge">#REF!</definedName>
    <definedName name="AREA_Second___Sixth_Floor___Unit_1d_Passage">#REF!</definedName>
    <definedName name="AREA_Second___Sixth_Floor___Unit_1e">#REF!</definedName>
    <definedName name="AREA_Second___Sixth_Floor___Unit_1e_Kitchen_Lounge">#REF!</definedName>
    <definedName name="AREA_Second___Sixth_Floor___Unit_1e_Passage">#REF!</definedName>
    <definedName name="AREA_Second___Sixth_Floor___Unit_1f_Bathroom">#REF!</definedName>
    <definedName name="AREA_Second___Sixth_Floor___Unit_1f_Bedroom">#REF!</definedName>
    <definedName name="AREA_Second___Sixth_Floor___Unit_1f_Kitchen_Lounge">#REF!</definedName>
    <definedName name="AREA_Second___Sixth_Floor___Unit_1f_Passage">#REF!</definedName>
    <definedName name="AREA_Second___Sixth_Floor___Unit_1g">#REF!</definedName>
    <definedName name="AREA_Second___Sixth_Floor___Unit_1G_Balcony">#REF!</definedName>
    <definedName name="AREA_Second___Sixth_Floor___Unit_1G_Bathroom">#REF!</definedName>
    <definedName name="AREA_Second___Sixth_Floor___Unit_1G_Bedroom_1">#REF!</definedName>
    <definedName name="AREA_Second___Sixth_Floor___Unit_1G_Bedroom_2">#REF!</definedName>
    <definedName name="AREA_Second___Sixth_Floor___Unit_1G_Passage">#REF!</definedName>
    <definedName name="AREA_Second___Sixth_Floor___Unit_1h">#REF!</definedName>
    <definedName name="AREA_Second___Sixth_Floor___Unit_1h_Bathroom">#REF!</definedName>
    <definedName name="AREA_Second___Sixth_Floor___Unit_1h_Bedroom">#REF!</definedName>
    <definedName name="AREA_Second___Sixth_Floor___Unit_1h_Kitchen_Lounge">#REF!</definedName>
    <definedName name="AREA_Second___Sixth_Floor___Unit_1h_Passage">#REF!</definedName>
    <definedName name="AREA_Second___Sixth_Floor__Unit_1f">#REF!</definedName>
    <definedName name="AREA_Second___Sixth_Floor_Ducts">#REF!</definedName>
    <definedName name="AREA_Second___Twelfth_Floor_GBA">#REF!</definedName>
    <definedName name="AREA_Service_Roads">#REF!</definedName>
    <definedName name="AREA_Sink__WC___WHB">#REF!</definedName>
    <definedName name="AREA_Site_Area">#REF!</definedName>
    <definedName name="AREA_Staff_and_Visitor_Parking">#REF!</definedName>
    <definedName name="AREA_Stair_Lobby">#REF!</definedName>
    <definedName name="AREA_Stair_Lobby_to_existing_fire_escape">#REF!</definedName>
    <definedName name="AREA_Stair_lobby_to_existing_fire_escape___First_Floor">#REF!</definedName>
    <definedName name="AREA_Stair_Lobby_to_existing_staircase">#REF!</definedName>
    <definedName name="AREA_Stairs">#REF!</definedName>
    <definedName name="AREA_Stairs___New___First_Floor">#REF!</definedName>
    <definedName name="AREA_Stairs___Penthouse_Floor">#REF!</definedName>
    <definedName name="AREA_Steel_structure_for_wooden_cladding">#REF!</definedName>
    <definedName name="AREA_Stock_Control">#REF!</definedName>
    <definedName name="AREA_Store">#REF!</definedName>
    <definedName name="AREA_Store_Room">#REF!</definedName>
    <definedName name="AREA_Store_Room___2nd_12th_Floor">#REF!</definedName>
    <definedName name="AREA_Swimming_Pool">#REF!</definedName>
    <definedName name="AREA_Terrace">#REF!</definedName>
    <definedName name="AREA_Unit_101">#REF!</definedName>
    <definedName name="AREA_Unit_101___Bathroom">#REF!</definedName>
    <definedName name="AREA_Unit_101___Bedroom">#REF!</definedName>
    <definedName name="AREA_Unit_101___Kitchen">#REF!</definedName>
    <definedName name="AREA_Unit_101___Living_Room">#REF!</definedName>
    <definedName name="AREA_Unit_102">#REF!</definedName>
    <definedName name="AREA_Unit_102___Bathroom">#REF!</definedName>
    <definedName name="AREA_Unit_102___Bedroom">#REF!</definedName>
    <definedName name="AREA_Unit_102___Kitchen">#REF!</definedName>
    <definedName name="AREA_Unit_102___Living_Room">#REF!</definedName>
    <definedName name="AREA_Unit_103">#REF!</definedName>
    <definedName name="AREA_Unit_103___Bathroom">#REF!</definedName>
    <definedName name="AREA_Unit_103___Kitchen">#REF!</definedName>
    <definedName name="AREA_Unit_103___Living_Room">#REF!</definedName>
    <definedName name="AREA_Unit_104">#REF!</definedName>
    <definedName name="AREA_Unit_104___Bathroom">#REF!</definedName>
    <definedName name="AREA_Unit_104___Kitchen">#REF!</definedName>
    <definedName name="AREA_Unit_104___Living_Room_Bedroom___Copy">#REF!</definedName>
    <definedName name="AREA_Unit_105">#REF!</definedName>
    <definedName name="AREA_Unit_105___Bathroom">#REF!</definedName>
    <definedName name="AREA_Unit_105___Duct">#REF!</definedName>
    <definedName name="AREA_Unit_105___Entrance_Foyer">#REF!</definedName>
    <definedName name="AREA_Unit_105___Kitchen">#REF!</definedName>
    <definedName name="AREA_Unit_105___Living_Room_Bedroom">#REF!</definedName>
    <definedName name="AREA_Unit_106">#REF!</definedName>
    <definedName name="AREA_Unit_106___Bathroom">#REF!</definedName>
    <definedName name="AREA_Unit_106___Duct">#REF!</definedName>
    <definedName name="AREA_Unit_106___Kitchen">#REF!</definedName>
    <definedName name="AREA_Unit_106___Lounge_Bedroom">#REF!</definedName>
    <definedName name="AREA_Unit_107">#REF!</definedName>
    <definedName name="AREA_Unit_107___Bathroom">#REF!</definedName>
    <definedName name="AREA_Unit_107___Kitchen">#REF!</definedName>
    <definedName name="AREA_Unit_107___Lounge_Bedroom">#REF!</definedName>
    <definedName name="AREA_Unit_108">#REF!</definedName>
    <definedName name="AREA_Unit_108___Bathroom">#REF!</definedName>
    <definedName name="AREA_Unit_108___Bedroom">#REF!</definedName>
    <definedName name="AREA_Unit_108___Duct">#REF!</definedName>
    <definedName name="AREA_Unit_108__Kitchen">#REF!</definedName>
    <definedName name="AREA_Unit_108__Living_Room">#REF!</definedName>
    <definedName name="AREA_Unit_1301">#REF!</definedName>
    <definedName name="AREA_Unit_1301___Bathroom">#REF!</definedName>
    <definedName name="AREA_Unit_1301___Bedroom">#REF!</definedName>
    <definedName name="AREA_Unit_1301___Kitchen">#REF!</definedName>
    <definedName name="AREA_Unit_1301___Living_Room">#REF!</definedName>
    <definedName name="AREA_Unit_1302">#REF!</definedName>
    <definedName name="AREA_Unit_1302___Bathroom">#REF!</definedName>
    <definedName name="AREA_Unit_1302___Duct">#REF!</definedName>
    <definedName name="AREA_Unit_1302___Kitchen">#REF!</definedName>
    <definedName name="AREA_Unit_1302___Living_Room_Bedroom">#REF!</definedName>
    <definedName name="AREA_Unit_1303">#REF!</definedName>
    <definedName name="AREA_Unit_1303___Bathroom">#REF!</definedName>
    <definedName name="AREA_Unit_1303___Duct">#REF!</definedName>
    <definedName name="AREA_Unit_1303___Kitchen">#REF!</definedName>
    <definedName name="AREA_Unit_1303___Living_Room_Bedroom">#REF!</definedName>
    <definedName name="AREA_Unit_1304">#REF!</definedName>
    <definedName name="AREA_Unit_1304___Bathroom">#REF!</definedName>
    <definedName name="AREA_Unit_1304___Kitchen">#REF!</definedName>
    <definedName name="AREA_Unit_1304___Living_Room_Bedroom">#REF!</definedName>
    <definedName name="AREA_Unit_1305">#REF!</definedName>
    <definedName name="AREA_Unit_1305___Bathroom">#REF!</definedName>
    <definedName name="AREA_Unit_1305___Bedroom">#REF!</definedName>
    <definedName name="AREA_Unit_1305___Kitchen">#REF!</definedName>
    <definedName name="AREA_Unit_1305___Living_Room">#REF!</definedName>
    <definedName name="AREA_Unit_601">#REF!</definedName>
    <definedName name="AREA_Unit_601___Bathroom">#REF!</definedName>
    <definedName name="AREA_Unit_601___Bedroom">#REF!</definedName>
    <definedName name="AREA_Unit_601___Kitchen">#REF!</definedName>
    <definedName name="AREA_Unit_601___Living_Room">#REF!</definedName>
    <definedName name="AREA_Unit_602">#REF!</definedName>
    <definedName name="AREA_Unit_602___Bathroom">#REF!</definedName>
    <definedName name="AREA_Unit_602___Bedroom">#REF!</definedName>
    <definedName name="AREA_Unit_602___Kitchen">#REF!</definedName>
    <definedName name="AREA_Unit_602___Living_Room">#REF!</definedName>
    <definedName name="AREA_Unit_603">#REF!</definedName>
    <definedName name="AREA_Unit_603___Bathroom">#REF!</definedName>
    <definedName name="AREA_Unit_603___Bedroom">#REF!</definedName>
    <definedName name="AREA_Unit_603___Kitchen">#REF!</definedName>
    <definedName name="AREA_Unit_603___Living_Room">#REF!</definedName>
    <definedName name="AREA_Unit_604">#REF!</definedName>
    <definedName name="AREA_Unit_604___Bathroom">#REF!</definedName>
    <definedName name="AREA_Unit_604___Bedroom">#REF!</definedName>
    <definedName name="AREA_Unit_604___Kitchen">#REF!</definedName>
    <definedName name="AREA_Unit_604___Living_Room">#REF!</definedName>
    <definedName name="AREA_Unit_605">#REF!</definedName>
    <definedName name="AREA_Unit_605___Bathroom">#REF!</definedName>
    <definedName name="AREA_Unit_605___Duct">#REF!</definedName>
    <definedName name="AREA_Unit_605___Kitchen">#REF!</definedName>
    <definedName name="AREA_Unit_605___Living_Room_Bedroom">#REF!</definedName>
    <definedName name="AREA_Unit_606">#REF!</definedName>
    <definedName name="AREA_Unit_606___Bathroom">#REF!</definedName>
    <definedName name="AREA_Unit_606___Duct">#REF!</definedName>
    <definedName name="AREA_Unit_606___Kitchen">#REF!</definedName>
    <definedName name="AREA_Unit_606___Lounge_Bedroom">#REF!</definedName>
    <definedName name="AREA_Unit_607">#REF!</definedName>
    <definedName name="AREA_Unit_607___Bathroom">#REF!</definedName>
    <definedName name="AREA_Unit_607___Kitchen">#REF!</definedName>
    <definedName name="AREA_Unit_607__Lounge_Bedroom">#REF!</definedName>
    <definedName name="AREA_Unit_608">#REF!</definedName>
    <definedName name="AREA_Unit_608___Bathroom">#REF!</definedName>
    <definedName name="AREA_Unit_608___Bedroom">#REF!</definedName>
    <definedName name="AREA_Unit_608___Duct">#REF!</definedName>
    <definedName name="AREA_Unit_608___Kitchen">#REF!</definedName>
    <definedName name="AREA_Unit_608__Lounge">#REF!</definedName>
    <definedName name="AREA_Wash_Bay">#REF!</definedName>
    <definedName name="AREA_Window___Unit_102___Bedroom_Window">#REF!</definedName>
    <definedName name="AREA_Window___Unit_102___Living_Room">#REF!</definedName>
    <definedName name="AREA_Window___Unit_104_Bedroom_Living_Room">#REF!</definedName>
    <definedName name="AREA_Windows___Unit_1_Corner_Bedroom_Window">#REF!</definedName>
    <definedName name="AREA_Windows___Unit_1_Lounge">#REF!</definedName>
    <definedName name="AREA_Windows___Unit_101">#REF!</definedName>
    <definedName name="AREA_Windows___Unit_101_Second_Window">#REF!</definedName>
    <definedName name="AREA_Windows___Unit_103___Kitchen">#REF!</definedName>
    <definedName name="AREA_Windows___Unit_103_living_Room">#REF!</definedName>
    <definedName name="AREA_Windows___Unit_1035_Bedroom">#REF!</definedName>
    <definedName name="AREA_Windows___Unit_105___Lounge">#REF!</definedName>
    <definedName name="AREA_Windows___Unit_105_Bedroom_Living_Room">#REF!</definedName>
    <definedName name="AREA_Windows___Unit_106___Bedroom">#REF!</definedName>
    <definedName name="AREA_Windows___Unit_106_Kitchen">#REF!</definedName>
    <definedName name="AREA_Windows___Unit_106_Lounge_Corner_Window">#REF!</definedName>
    <definedName name="AREA_Windows___Unit_107_Lounge_Bedroom_Window">#REF!</definedName>
    <definedName name="AREA_Windows___Unit_108_Bedroom">#REF!</definedName>
    <definedName name="AREA_Windows___Unit_108_Corner_Window_Lounge">#REF!</definedName>
    <definedName name="AREA_Windows___Unit_108_Lounge">#REF!</definedName>
    <definedName name="AREA_Windows___Unit_1301_Bedroom">#REF!</definedName>
    <definedName name="AREA_Windows___Unit_1301_Bedroom_Corner">#REF!</definedName>
    <definedName name="AREA_Windows___Unit_1302_Bedroom_Lounge">#REF!</definedName>
    <definedName name="AREA_Windows___Unit_1303_Bedroom">#REF!</definedName>
    <definedName name="AREA_Windows___Unit_1303_Lounge">#REF!</definedName>
    <definedName name="AREA_Windows___Unit_1304_Lounge_Bedroom_Corner_window">#REF!</definedName>
    <definedName name="AREA_Windows___Unit_1305_Lounge">#REF!</definedName>
    <definedName name="AREA_Windows___Unit_2_Bedroom_Corner_Window">#REF!</definedName>
    <definedName name="AREA_Windows___Unit_2_Lounge">#REF!</definedName>
    <definedName name="AREA_Windows___Unit_3_Bedroom_Lounge">#REF!</definedName>
    <definedName name="AREA_Windows___Unit_4_Bedroom_Lounge">#REF!</definedName>
    <definedName name="AREA_Windows___Unit_5_Bedroom_Lounge">#REF!</definedName>
    <definedName name="AREA_Windows___Unit_6_Bedroom">#REF!</definedName>
    <definedName name="AREA_Windows___Unit_6_Corner_Lounge_Window">#REF!</definedName>
    <definedName name="AREA_Windows___Unit_6_Kitchen">#REF!</definedName>
    <definedName name="AREA_Windows___Unit_7_Bedroom_Lounge">#REF!</definedName>
    <definedName name="AREA_Windows___Unit_8_Corner_Lounge_Window">#REF!</definedName>
    <definedName name="AREA_Windows___Unit_8_Lounge">#REF!</definedName>
    <definedName name="AREA_Windows__Unit_108_Bedroom">#REF!</definedName>
    <definedName name="AREA_Windows_1950mm">#REF!</definedName>
    <definedName name="AREA_Wood_cladding">#REF!</definedName>
    <definedName name="AREA_Yard">#REF!</definedName>
    <definedName name="AREAS" localSheetId="12">#REF!</definedName>
    <definedName name="AREAS" localSheetId="11">#REF!</definedName>
    <definedName name="AREAS">#REF!</definedName>
    <definedName name="areas2" localSheetId="12">[42]Basis!#REF!</definedName>
    <definedName name="areas2" localSheetId="11">[42]Basis!#REF!</definedName>
    <definedName name="areas2">[42]Basis!#REF!</definedName>
    <definedName name="areasort" localSheetId="12">#REF!</definedName>
    <definedName name="areasort" localSheetId="11">#REF!</definedName>
    <definedName name="areasort">#REF!</definedName>
    <definedName name="aREBAR">'[26]rates database'!$F$36</definedName>
    <definedName name="aRGRADE20">'[26]rates database'!$F$31</definedName>
    <definedName name="aRGRADE25">'[26]rates database'!$F$32</definedName>
    <definedName name="aRGRADE30">'[26]rates database'!$F$33</definedName>
    <definedName name="aRGRADE35">'[26]rates database'!$F$34</definedName>
    <definedName name="ARGUS" localSheetId="12">#REF!</definedName>
    <definedName name="ARGUS" localSheetId="11">#REF!</definedName>
    <definedName name="ARGUS">#REF!</definedName>
    <definedName name="aROC">'[26]rates database'!$F$28</definedName>
    <definedName name="aROCK">'[26]rates database'!$F$18</definedName>
    <definedName name="asafsdfas" localSheetId="12">#REF!</definedName>
    <definedName name="asafsdfas" localSheetId="11">#REF!</definedName>
    <definedName name="asafsdfas">#REF!</definedName>
    <definedName name="aSAWCUT">'[26]rates database'!$F$46</definedName>
    <definedName name="aSCARIFY">'[26]rates database'!$F$23</definedName>
    <definedName name="aSCREED">'[26]rates database'!$F$75</definedName>
    <definedName name="asd" localSheetId="12">#REF!</definedName>
    <definedName name="asd" localSheetId="11">#REF!</definedName>
    <definedName name="asd">#REF!</definedName>
    <definedName name="asdakoweopsdkicd" localSheetId="12">idea 'CASHFLOW-CONSTRUCTION CONS'!gen&amp;[34]eval!$C$15:$C$234</definedName>
    <definedName name="asdakoweopsdkicd" localSheetId="11">idea 'Monthly Cashflow-Summary'!gen&amp;[34]eval!$C$15:$C$234</definedName>
    <definedName name="asdakoweopsdkicd">idea gen&amp;[34]eval!$C$15:$C$234</definedName>
    <definedName name="asdfasf" localSheetId="12">#REF!</definedName>
    <definedName name="asdfasf" localSheetId="11">#REF!</definedName>
    <definedName name="asdfasf">#REF!</definedName>
    <definedName name="asdfsdfasd" localSheetId="12">#REF!</definedName>
    <definedName name="asdfsdfasd">#REF!</definedName>
    <definedName name="asdfsdfsd" localSheetId="12">#REF!</definedName>
    <definedName name="asdfsdfsd" localSheetId="11">#REF!</definedName>
    <definedName name="asdfsdfsd">#REF!</definedName>
    <definedName name="asdjkfngpoasdgwe" localSheetId="12">idea 'CASHFLOW-CONSTRUCTION CONS'!gen&amp;[34]eval!$C$15:$C$234</definedName>
    <definedName name="asdjkfngpoasdgwe" localSheetId="11">idea 'Monthly Cashflow-Summary'!gen&amp;[34]eval!$C$15:$C$234</definedName>
    <definedName name="asdjkfngpoasdgwe">idea gen&amp;[34]eval!$C$15:$C$234</definedName>
    <definedName name="asdkfjwofasdfoafjsdkfogdf" localSheetId="12">idea 'CASHFLOW-CONSTRUCTION CONS'!gen&amp;[34]eval!$C$15:$C$234</definedName>
    <definedName name="asdkfjwofasdfoafjsdkfogdf" localSheetId="11">idea 'Monthly Cashflow-Summary'!gen&amp;[34]eval!$C$15:$C$234</definedName>
    <definedName name="asdkfjwofasdfoafjsdkfogdf">idea gen&amp;[34]eval!$C$15:$C$234</definedName>
    <definedName name="aSEALANT">'[26]rates database'!$F$47</definedName>
    <definedName name="AssetEffSourceSheet">'[43]Asset Efficiency'!$A$1</definedName>
    <definedName name="AssetPercentageGap">'[43]Asset Efficiency'!$A$2</definedName>
    <definedName name="At_risk">[44]Assumptions!$B$1</definedName>
    <definedName name="atrisk_total_net_rent_for_cashflow">'[44]@risk rents and incentives'!$W$25:$AL$26</definedName>
    <definedName name="Audit_serv_LY" localSheetId="12">#REF!</definedName>
    <definedName name="Audit_serv_LY" localSheetId="11">#REF!</definedName>
    <definedName name="Audit_serv_LY">#REF!</definedName>
    <definedName name="AUST">[45]AREAS!$A$6:$I$47</definedName>
    <definedName name="AUSTI">[45]WORKINGS!$A$1:$N$3</definedName>
    <definedName name="AUSTIN">[45]AREAS!$A$1:$I$5</definedName>
    <definedName name="av">'[33]rates database'!$F$20</definedName>
    <definedName name="Availability">[43]DemandandEffFormValues!$H$29</definedName>
    <definedName name="availchg">[46]Inputs!$D$60</definedName>
    <definedName name="Avghr">[47]Mangrade!$B$3:$B$5</definedName>
    <definedName name="aweomsdgoedjgndfg" localSheetId="12">#REF!</definedName>
    <definedName name="aweomsdgoedjgndfg" localSheetId="11">#REF!</definedName>
    <definedName name="aweomsdgoedjgndfg">#REF!</definedName>
    <definedName name="aWSPACE">'[26]rates database'!$F$38</definedName>
    <definedName name="axdrth" localSheetId="12" hidden="1">{#N/A,#N/A,TRUE,"COVER";#N/A,#N/A,TRUE,"DETAILS";#N/A,#N/A,TRUE,"SUMMARY";#N/A,#N/A,TRUE,"EXP MON";#N/A,#N/A,TRUE,"APPENDIX A";#N/A,#N/A,TRUE,"APPENDIX B";#N/A,#N/A,TRUE,"APPENDIX C";#N/A,#N/A,TRUE,"APPENDIX D";#N/A,#N/A,TRUE,"APPENDIX E";#N/A,#N/A,TRUE,"APPENDIX F";#N/A,#N/A,TRUE,"APPENDIX G"}</definedName>
    <definedName name="axdrth" localSheetId="11" hidden="1">{#N/A,#N/A,TRUE,"COVER";#N/A,#N/A,TRUE,"DETAILS";#N/A,#N/A,TRUE,"SUMMARY";#N/A,#N/A,TRUE,"EXP MON";#N/A,#N/A,TRUE,"APPENDIX A";#N/A,#N/A,TRUE,"APPENDIX B";#N/A,#N/A,TRUE,"APPENDIX C";#N/A,#N/A,TRUE,"APPENDIX D";#N/A,#N/A,TRUE,"APPENDIX E";#N/A,#N/A,TRUE,"APPENDIX F";#N/A,#N/A,TRUE,"APPENDIX G"}</definedName>
    <definedName name="axdrth" hidden="1">{#N/A,#N/A,TRUE,"COVER";#N/A,#N/A,TRUE,"DETAILS";#N/A,#N/A,TRUE,"SUMMARY";#N/A,#N/A,TRUE,"EXP MON";#N/A,#N/A,TRUE,"APPENDIX A";#N/A,#N/A,TRUE,"APPENDIX B";#N/A,#N/A,TRUE,"APPENDIX C";#N/A,#N/A,TRUE,"APPENDIX D";#N/A,#N/A,TRUE,"APPENDIX E";#N/A,#N/A,TRUE,"APPENDIX F";#N/A,#N/A,TRUE,"APPENDIX G"}</definedName>
    <definedName name="b" localSheetId="12" hidden="1">{#N/A,#N/A,TRUE,"COVER";#N/A,#N/A,TRUE,"DETAILS";#N/A,#N/A,TRUE,"SUMMARY";#N/A,#N/A,TRUE,"EXP MON";#N/A,#N/A,TRUE,"APPENDIX A";#N/A,#N/A,TRUE,"APPENDIX B";#N/A,#N/A,TRUE,"APPENDIX C";#N/A,#N/A,TRUE,"APPENDIX D";#N/A,#N/A,TRUE,"APPENDIX E";#N/A,#N/A,TRUE,"APPENDIX F";#N/A,#N/A,TRUE,"APPENDIX G"}</definedName>
    <definedName name="b" localSheetId="11" hidden="1">{#N/A,#N/A,TRUE,"COVER";#N/A,#N/A,TRUE,"DETAILS";#N/A,#N/A,TRUE,"SUMMARY";#N/A,#N/A,TRUE,"EXP MON";#N/A,#N/A,TRUE,"APPENDIX A";#N/A,#N/A,TRUE,"APPENDIX B";#N/A,#N/A,TRUE,"APPENDIX C";#N/A,#N/A,TRUE,"APPENDIX D";#N/A,#N/A,TRUE,"APPENDIX E";#N/A,#N/A,TRUE,"APPENDIX F";#N/A,#N/A,TRUE,"APPENDIX G"}</definedName>
    <definedName name="b" hidden="1">{#N/A,#N/A,TRUE,"COVER";#N/A,#N/A,TRUE,"DETAILS";#N/A,#N/A,TRUE,"SUMMARY";#N/A,#N/A,TRUE,"EXP MON";#N/A,#N/A,TRUE,"APPENDIX A";#N/A,#N/A,TRUE,"APPENDIX B";#N/A,#N/A,TRUE,"APPENDIX C";#N/A,#N/A,TRUE,"APPENDIX D";#N/A,#N/A,TRUE,"APPENDIX E";#N/A,#N/A,TRUE,"APPENDIX F";#N/A,#N/A,TRUE,"APPENDIX G"}</definedName>
    <definedName name="B_14" localSheetId="12">'[27]TRADE SUMMARY'!#REF!</definedName>
    <definedName name="B_14" localSheetId="11">'[27]TRADE SUMMARY'!#REF!</definedName>
    <definedName name="B_14">'[27]TRADE SUMMARY'!#REF!</definedName>
    <definedName name="B_15" localSheetId="12">'[27]TRADE SUMMARY'!#REF!</definedName>
    <definedName name="B_15" localSheetId="11">'[27]TRADE SUMMARY'!#REF!</definedName>
    <definedName name="B_15">'[27]TRADE SUMMARY'!#REF!</definedName>
    <definedName name="B_16" localSheetId="12">'[27]TRADE SUMMARY'!#REF!</definedName>
    <definedName name="B_16" localSheetId="11">'[27]TRADE SUMMARY'!#REF!</definedName>
    <definedName name="B_16">'[27]TRADE SUMMARY'!#REF!</definedName>
    <definedName name="B_17" localSheetId="12">'[27]TRADE SUMMARY'!#REF!</definedName>
    <definedName name="B_17" localSheetId="11">'[27]TRADE SUMMARY'!#REF!</definedName>
    <definedName name="B_17">'[27]TRADE SUMMARY'!#REF!</definedName>
    <definedName name="B_17.2" localSheetId="12">'[27]TRADE SUMMARY'!#REF!</definedName>
    <definedName name="B_17.2" localSheetId="11">'[27]TRADE SUMMARY'!#REF!</definedName>
    <definedName name="B_17.2">'[27]TRADE SUMMARY'!#REF!</definedName>
    <definedName name="B_18" localSheetId="12">'[27]TRADE SUMMARY'!#REF!</definedName>
    <definedName name="B_18" localSheetId="11">'[27]TRADE SUMMARY'!#REF!</definedName>
    <definedName name="B_18">'[27]TRADE SUMMARY'!#REF!</definedName>
    <definedName name="B_33" localSheetId="12">'[27]TRADE SUMMARY'!#REF!</definedName>
    <definedName name="B_33" localSheetId="11">'[27]TRADE SUMMARY'!#REF!</definedName>
    <definedName name="B_33">'[27]TRADE SUMMARY'!#REF!</definedName>
    <definedName name="B_34" localSheetId="12">'[27]TRADE SUMMARY'!#REF!</definedName>
    <definedName name="B_34" localSheetId="11">'[27]TRADE SUMMARY'!#REF!</definedName>
    <definedName name="B_34">'[27]TRADE SUMMARY'!#REF!</definedName>
    <definedName name="B_35" localSheetId="12">'[27]TRADE SUMMARY'!#REF!</definedName>
    <definedName name="B_35" localSheetId="11">'[27]TRADE SUMMARY'!#REF!</definedName>
    <definedName name="B_35">'[27]TRADE SUMMARY'!#REF!</definedName>
    <definedName name="B_36" localSheetId="12">'[27]TRADE SUMMARY'!#REF!</definedName>
    <definedName name="B_36" localSheetId="11">'[27]TRADE SUMMARY'!#REF!</definedName>
    <definedName name="B_36">'[27]TRADE SUMMARY'!#REF!</definedName>
    <definedName name="B_37" localSheetId="12">'[27]TRADE SUMMARY'!#REF!</definedName>
    <definedName name="B_37" localSheetId="11">'[27]TRADE SUMMARY'!#REF!</definedName>
    <definedName name="B_37">'[27]TRADE SUMMARY'!#REF!</definedName>
    <definedName name="B_38" localSheetId="12">'[27]TRADE SUMMARY'!#REF!</definedName>
    <definedName name="B_38" localSheetId="11">'[27]TRADE SUMMARY'!#REF!</definedName>
    <definedName name="B_38">'[27]TRADE SUMMARY'!#REF!</definedName>
    <definedName name="B_39" localSheetId="12">'[27]TRADE SUMMARY'!#REF!</definedName>
    <definedName name="B_39" localSheetId="11">'[27]TRADE SUMMARY'!#REF!</definedName>
    <definedName name="B_39">'[27]TRADE SUMMARY'!#REF!</definedName>
    <definedName name="B_40" localSheetId="12">'[27]TRADE SUMMARY'!#REF!</definedName>
    <definedName name="B_40" localSheetId="11">'[27]TRADE SUMMARY'!#REF!</definedName>
    <definedName name="B_40">'[27]TRADE SUMMARY'!#REF!</definedName>
    <definedName name="B_41" localSheetId="12">'[27]TRADE SUMMARY'!#REF!</definedName>
    <definedName name="B_41" localSheetId="11">'[27]TRADE SUMMARY'!#REF!</definedName>
    <definedName name="B_41">'[27]TRADE SUMMARY'!#REF!</definedName>
    <definedName name="B_42" localSheetId="12">'[48]TRADE SUMM Office'!#REF!</definedName>
    <definedName name="B_42">'[49]TRADE SUMM Office'!#REF!</definedName>
    <definedName name="B_43" localSheetId="12">'[48]TRADE SUMM Office'!#REF!</definedName>
    <definedName name="B_43">'[49]TRADE SUMM Office'!#REF!</definedName>
    <definedName name="B_44" localSheetId="12">'[48]TRADE SUMM Office'!#REF!</definedName>
    <definedName name="B_44">'[49]TRADE SUMM Office'!#REF!</definedName>
    <definedName name="B_44.3" localSheetId="12">'[48]TRADE SUMM Office'!#REF!</definedName>
    <definedName name="B_44.3">'[49]TRADE SUMM Office'!#REF!</definedName>
    <definedName name="B_441" localSheetId="12">'[48]TRADE SUMM Office'!#REF!</definedName>
    <definedName name="B_441">'[49]TRADE SUMM Office'!#REF!</definedName>
    <definedName name="B_45" localSheetId="12">'[48]TRADE SUMM Office'!#REF!</definedName>
    <definedName name="B_45">'[49]TRADE SUMM Office'!#REF!</definedName>
    <definedName name="B_46" localSheetId="12">'[48]TRADE SUMM Office'!#REF!</definedName>
    <definedName name="B_46">'[49]TRADE SUMM Office'!#REF!</definedName>
    <definedName name="B_47" localSheetId="12">'[48]TRADE SUMM Office'!#REF!</definedName>
    <definedName name="B_47">'[49]TRADE SUMM Office'!#REF!</definedName>
    <definedName name="B_48" localSheetId="12">'[48]TRADE SUMM Office'!#REF!</definedName>
    <definedName name="B_48">'[49]TRADE SUMM Office'!#REF!</definedName>
    <definedName name="B_Alterations" localSheetId="12">#REF!</definedName>
    <definedName name="B_Alterations" localSheetId="11">#REF!</definedName>
    <definedName name="B_Alterations">#REF!</definedName>
    <definedName name="B1Cost" localSheetId="12">#REF!</definedName>
    <definedName name="B1Cost" localSheetId="11">#REF!</definedName>
    <definedName name="B1Cost">#REF!</definedName>
    <definedName name="b1costs" localSheetId="12">#REF!</definedName>
    <definedName name="b1costs" localSheetId="11">#REF!</definedName>
    <definedName name="b1costs">#REF!</definedName>
    <definedName name="B2Cost" localSheetId="12">#REF!</definedName>
    <definedName name="B2Cost" localSheetId="11">#REF!</definedName>
    <definedName name="B2Cost">#REF!</definedName>
    <definedName name="B3Cost" localSheetId="12">#REF!</definedName>
    <definedName name="B3Cost" localSheetId="11">#REF!</definedName>
    <definedName name="B3Cost">#REF!</definedName>
    <definedName name="B4Cost" localSheetId="12">#REF!</definedName>
    <definedName name="B4Cost" localSheetId="11">#REF!</definedName>
    <definedName name="B4Cost">#REF!</definedName>
    <definedName name="BadDebt">[32]Admin!$C$29</definedName>
    <definedName name="BALANCE" localSheetId="12">#REF!</definedName>
    <definedName name="BALANCE" localSheetId="11">#REF!</definedName>
    <definedName name="BALANCE">#REF!</definedName>
    <definedName name="Balustrading">[48]BOQ!$C$391</definedName>
    <definedName name="Bar_weights" localSheetId="12">#REF!</definedName>
    <definedName name="Bar_weights" localSheetId="11">#REF!</definedName>
    <definedName name="Bar_weights">#REF!</definedName>
    <definedName name="BASE" localSheetId="12">[6]Equip!#REF!</definedName>
    <definedName name="BASE" localSheetId="11">[6]Equip!#REF!</definedName>
    <definedName name="BASE">[6]Equip!#REF!</definedName>
    <definedName name="Base_Fee" localSheetId="12">#REF!</definedName>
    <definedName name="Base_Fee" localSheetId="11">#REF!</definedName>
    <definedName name="Base_Fee">#REF!</definedName>
    <definedName name="BASES" localSheetId="12">#REF!</definedName>
    <definedName name="BASES" localSheetId="11">#REF!</definedName>
    <definedName name="BASES">#REF!</definedName>
    <definedName name="BASIS" localSheetId="12">#REF!</definedName>
    <definedName name="BASIS" localSheetId="11">#REF!</definedName>
    <definedName name="BASIS">#REF!</definedName>
    <definedName name="BASIS1" localSheetId="12">#REF!</definedName>
    <definedName name="BASIS1" localSheetId="11">#REF!</definedName>
    <definedName name="BASIS1">#REF!</definedName>
    <definedName name="BASSS" localSheetId="12">#REF!</definedName>
    <definedName name="BASSS" localSheetId="11">#REF!</definedName>
    <definedName name="BASSS">#REF!</definedName>
    <definedName name="BATES" localSheetId="12">[50]GRAFIEK!#REF!</definedName>
    <definedName name="BATES">[50]GRAFIEK!#REF!</definedName>
    <definedName name="BB">[23]WORKINGS!$A$1:$N$3</definedName>
    <definedName name="BBB">[24]AREAS!$A$6:$I$74</definedName>
    <definedName name="bbbb" localSheetId="12">#REF!</definedName>
    <definedName name="bbbb" localSheetId="11">#REF!</definedName>
    <definedName name="bbbb">#REF!</definedName>
    <definedName name="bbbbb" localSheetId="12">#REF!</definedName>
    <definedName name="bbbbb">#REF!</definedName>
    <definedName name="BBBBBB" localSheetId="12">#REF!</definedName>
    <definedName name="BBBBBB" localSheetId="11">#REF!</definedName>
    <definedName name="BBBBBB">#REF!</definedName>
    <definedName name="bbbtty" localSheetId="12">#REF!</definedName>
    <definedName name="bbbtty" localSheetId="11">#REF!</definedName>
    <definedName name="bbbtty">#REF!</definedName>
    <definedName name="BBGG" localSheetId="12">#REF!</definedName>
    <definedName name="BBGG" localSheetId="11">#REF!</definedName>
    <definedName name="BBGG">#REF!</definedName>
    <definedName name="BD">#REF!</definedName>
    <definedName name="BE" localSheetId="12">#REF!</definedName>
    <definedName name="BE">#REF!</definedName>
    <definedName name="BEC" localSheetId="12">#REF!</definedName>
    <definedName name="BEC">#REF!</definedName>
    <definedName name="beds" comment="Numbe of beds">'[51]4.0 INCOME-UNITS'!$P$36</definedName>
    <definedName name="BEF" localSheetId="12">#REF!</definedName>
    <definedName name="BEF" localSheetId="11">#REF!</definedName>
    <definedName name="BEF">#REF!</definedName>
    <definedName name="Beg_Bal" localSheetId="12">#REF!</definedName>
    <definedName name="Beg_Bal">#REF!</definedName>
    <definedName name="BEGROTING" localSheetId="12">[52]INK!#REF!</definedName>
    <definedName name="BEGROTING">[52]INK!#REF!</definedName>
    <definedName name="BF">'[53]5.0 INCOME'!$X$17</definedName>
    <definedName name="BFI" localSheetId="12">#REF!</definedName>
    <definedName name="BFI" localSheetId="11">#REF!</definedName>
    <definedName name="BFI">#REF!</definedName>
    <definedName name="BFORCE" localSheetId="12">#REF!</definedName>
    <definedName name="BFORCE" localSheetId="11">#REF!</definedName>
    <definedName name="BFORCE">#REF!</definedName>
    <definedName name="BFR" localSheetId="12">#REF!</definedName>
    <definedName name="BFR" localSheetId="11">#REF!</definedName>
    <definedName name="BFR">#REF!</definedName>
    <definedName name="BFS" localSheetId="12">#REF!</definedName>
    <definedName name="BFS" localSheetId="11">#REF!</definedName>
    <definedName name="BFS">#REF!</definedName>
    <definedName name="bh" localSheetId="12" hidden="1">{#N/A,#N/A,TRUE,"COVER";#N/A,#N/A,TRUE,"DETAILS";#N/A,#N/A,TRUE,"SUMMARY";#N/A,#N/A,TRUE,"EXP MON";#N/A,#N/A,TRUE,"APPENDIX A";#N/A,#N/A,TRUE,"APPENDIX B";#N/A,#N/A,TRUE,"APPENDIX C";#N/A,#N/A,TRUE,"APPENDIX D";#N/A,#N/A,TRUE,"APPENDIX E";#N/A,#N/A,TRUE,"APPENDIX F";#N/A,#N/A,TRUE,"APPENDIX G"}</definedName>
    <definedName name="bh" localSheetId="11" hidden="1">{#N/A,#N/A,TRUE,"COVER";#N/A,#N/A,TRUE,"DETAILS";#N/A,#N/A,TRUE,"SUMMARY";#N/A,#N/A,TRUE,"EXP MON";#N/A,#N/A,TRUE,"APPENDIX A";#N/A,#N/A,TRUE,"APPENDIX B";#N/A,#N/A,TRUE,"APPENDIX C";#N/A,#N/A,TRUE,"APPENDIX D";#N/A,#N/A,TRUE,"APPENDIX E";#N/A,#N/A,TRUE,"APPENDIX F";#N/A,#N/A,TRUE,"APPENDIX G"}</definedName>
    <definedName name="bh" hidden="1">{#N/A,#N/A,TRUE,"COVER";#N/A,#N/A,TRUE,"DETAILS";#N/A,#N/A,TRUE,"SUMMARY";#N/A,#N/A,TRUE,"EXP MON";#N/A,#N/A,TRUE,"APPENDIX A";#N/A,#N/A,TRUE,"APPENDIX B";#N/A,#N/A,TRUE,"APPENDIX C";#N/A,#N/A,TRUE,"APPENDIX D";#N/A,#N/A,TRUE,"APPENDIX E";#N/A,#N/A,TRUE,"APPENDIX F";#N/A,#N/A,TRUE,"APPENDIX G"}</definedName>
    <definedName name="bhu">[54]WORKINGS!$A$1:$N$3</definedName>
    <definedName name="bkh" localSheetId="12">[55]INDEX!#REF!</definedName>
    <definedName name="bkh" localSheetId="11">[55]INDEX!#REF!</definedName>
    <definedName name="bkh">[55]INDEX!#REF!</definedName>
    <definedName name="BldgCost" localSheetId="12">#REF!</definedName>
    <definedName name="BldgCost" localSheetId="11">#REF!</definedName>
    <definedName name="BldgCost">#REF!</definedName>
    <definedName name="BldgRate" localSheetId="12">#REF!</definedName>
    <definedName name="BldgRate">#REF!</definedName>
    <definedName name="blf" localSheetId="12">#REF!</definedName>
    <definedName name="blf" localSheetId="11">#REF!</definedName>
    <definedName name="blf">#REF!</definedName>
    <definedName name="bncgh">[56]WORKINGS!$A$1:$N$3</definedName>
    <definedName name="bncmgfhdf">[57]WORKINGS!$A$1:$N$3</definedName>
    <definedName name="bnmn" localSheetId="12">#REF!</definedName>
    <definedName name="bnmn" localSheetId="11">#REF!</definedName>
    <definedName name="bnmn">#REF!</definedName>
    <definedName name="bnvj" localSheetId="12">#REF!</definedName>
    <definedName name="bnvj" localSheetId="11">#REF!</definedName>
    <definedName name="bnvj">#REF!</definedName>
    <definedName name="bnvngtft" localSheetId="12">#REF!</definedName>
    <definedName name="bnvngtft" localSheetId="11">#REF!</definedName>
    <definedName name="bnvngtft">#REF!</definedName>
    <definedName name="BondFinance" localSheetId="12">#REF!</definedName>
    <definedName name="BondFinance">#REF!</definedName>
    <definedName name="bookcost" localSheetId="12">'[58]Cash Flows'!#REF!</definedName>
    <definedName name="bookcost" localSheetId="11">'[58]Cash Flows'!#REF!</definedName>
    <definedName name="bookcost">'[58]Cash Flows'!#REF!</definedName>
    <definedName name="BOQ">#REF!</definedName>
    <definedName name="BORDER" localSheetId="12">#REF!</definedName>
    <definedName name="BORDER" localSheetId="11">#REF!</definedName>
    <definedName name="BORDER">#REF!</definedName>
    <definedName name="BORDER_A" localSheetId="12">#REF!</definedName>
    <definedName name="BORDER_A" localSheetId="11">#REF!</definedName>
    <definedName name="BORDER_A">#REF!</definedName>
    <definedName name="BORDER_B" localSheetId="11">#REF!</definedName>
    <definedName name="BORDER_B">#REF!</definedName>
    <definedName name="BORDER_C" localSheetId="11">#REF!</definedName>
    <definedName name="BORDER_C">#REF!</definedName>
    <definedName name="BORDER_D">#REF!</definedName>
    <definedName name="BORDER_INC">#REF!</definedName>
    <definedName name="BORDER1">#REF!</definedName>
    <definedName name="BORDER3">#REF!</definedName>
    <definedName name="BP" localSheetId="12">#REF!</definedName>
    <definedName name="BP">#REF!</definedName>
    <definedName name="BPL">[59]Re!$D$293:$D$314</definedName>
    <definedName name="BQ" localSheetId="11">#REF!</definedName>
    <definedName name="BQ">#REF!</definedName>
    <definedName name="BRICKDPC" localSheetId="12">#REF!</definedName>
    <definedName name="BRICKDPC" localSheetId="11">#REF!</definedName>
    <definedName name="BRICKDPC">#REF!</definedName>
    <definedName name="BRICKLAB" localSheetId="12">#REF!</definedName>
    <definedName name="BRICKLAB" localSheetId="11">#REF!</definedName>
    <definedName name="BRICKLAB">#REF!</definedName>
    <definedName name="BTR">[60]WORKINGS!$A$1:$N$3</definedName>
    <definedName name="Budget_01" localSheetId="12">#REF!</definedName>
    <definedName name="Budget_01" localSheetId="11">#REF!</definedName>
    <definedName name="Budget_01">#REF!</definedName>
    <definedName name="Build" localSheetId="12">#REF!</definedName>
    <definedName name="Build" localSheetId="11">#REF!</definedName>
    <definedName name="Build">#REF!</definedName>
    <definedName name="build_period" localSheetId="12">#REF!</definedName>
    <definedName name="build_period" localSheetId="11">#REF!</definedName>
    <definedName name="build_period">#REF!</definedName>
    <definedName name="build_sens" localSheetId="12">'[61]Devco Cashflow'!#REF!</definedName>
    <definedName name="build_sens" localSheetId="11">'[61]Devco Cashflow'!#REF!</definedName>
    <definedName name="build_sens">'[61]Devco Cashflow'!#REF!</definedName>
    <definedName name="BuildersWork">[48]BOQ!$C$461</definedName>
    <definedName name="BULK_EARTHWORKS" localSheetId="12">#REF!</definedName>
    <definedName name="BULK_EARTHWORKS" localSheetId="11">#REF!</definedName>
    <definedName name="BULK_EARTHWORKS">#REF!</definedName>
    <definedName name="BulkContribution" localSheetId="12">#REF!</definedName>
    <definedName name="BulkContribution">#REF!</definedName>
    <definedName name="BulkContributionAmount" localSheetId="12">#REF!</definedName>
    <definedName name="BulkContributionAmount">#REF!</definedName>
    <definedName name="bvbv" localSheetId="12">#REF!</definedName>
    <definedName name="bvbv" localSheetId="11">#REF!</definedName>
    <definedName name="bvbv">#REF!</definedName>
    <definedName name="bvf" localSheetId="12">#REF!</definedName>
    <definedName name="bvf" localSheetId="11">#REF!</definedName>
    <definedName name="bvf">#REF!</definedName>
    <definedName name="C." localSheetId="12">#REF!</definedName>
    <definedName name="C." localSheetId="11">#REF!</definedName>
    <definedName name="C.">#REF!</definedName>
    <definedName name="C_" localSheetId="12">#REF!</definedName>
    <definedName name="C_" localSheetId="11">#REF!</definedName>
    <definedName name="C_">#REF!</definedName>
    <definedName name="C_Earthworks" localSheetId="12">#REF!</definedName>
    <definedName name="C_Earthworks">#REF!</definedName>
    <definedName name="C_Factor" localSheetId="12">#REF!</definedName>
    <definedName name="C_Factor">#REF!</definedName>
    <definedName name="CAD" localSheetId="12">#REF!</definedName>
    <definedName name="CAD" localSheetId="11">#REF!</definedName>
    <definedName name="CAD">#REF!</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alculation" localSheetId="12">#REF!</definedName>
    <definedName name="Calculation" localSheetId="11">#REF!</definedName>
    <definedName name="Calculation">#REF!</definedName>
    <definedName name="Cap_rate" localSheetId="12">#REF!</definedName>
    <definedName name="Cap_rate" localSheetId="11">#REF!</definedName>
    <definedName name="Cap_rate">#REF!</definedName>
    <definedName name="capcost1" localSheetId="12">#REF!</definedName>
    <definedName name="capcost1" localSheetId="11">#REF!</definedName>
    <definedName name="capcost1">#REF!</definedName>
    <definedName name="capexpsf" localSheetId="12">'[58]Cash Flows'!#REF!</definedName>
    <definedName name="capexpsf" localSheetId="11">'[58]Cash Flows'!#REF!</definedName>
    <definedName name="capexpsf">'[58]Cash Flows'!#REF!</definedName>
    <definedName name="CapitalizationRate" localSheetId="12">#REF!</definedName>
    <definedName name="CapitalizationRate" localSheetId="11">#REF!</definedName>
    <definedName name="CapitalizationRate">#REF!</definedName>
    <definedName name="CapRate" localSheetId="12">#REF!</definedName>
    <definedName name="CapRate" localSheetId="11">#REF!</definedName>
    <definedName name="CapRate">#REF!</definedName>
    <definedName name="CapRate_Cinema" localSheetId="12">#REF!</definedName>
    <definedName name="CapRate_Cinema" localSheetId="11">#REF!</definedName>
    <definedName name="CapRate_Cinema">#REF!</definedName>
    <definedName name="CapRate_Hotel" localSheetId="12">#REF!</definedName>
    <definedName name="CapRate_Hotel" localSheetId="11">#REF!</definedName>
    <definedName name="CapRate_Hotel">#REF!</definedName>
    <definedName name="CapRate_Office" localSheetId="12">#REF!</definedName>
    <definedName name="CapRate_Office" localSheetId="11">#REF!</definedName>
    <definedName name="CapRate_Office">#REF!</definedName>
    <definedName name="CapRate2" localSheetId="12">#REF!</definedName>
    <definedName name="CapRate2" localSheetId="11">#REF!</definedName>
    <definedName name="CapRate2">#REF!</definedName>
    <definedName name="CapRatePRE" localSheetId="12">#REF!</definedName>
    <definedName name="CapRatePRE" localSheetId="11">#REF!</definedName>
    <definedName name="CapRatePRE">#REF!</definedName>
    <definedName name="car_park_cash_flow">'[44]Car park lease'!$A$21:$G$161</definedName>
    <definedName name="CarConstruction" localSheetId="12">#REF!</definedName>
    <definedName name="CarConstruction" localSheetId="11">#REF!</definedName>
    <definedName name="CarConstruction">#REF!</definedName>
    <definedName name="CarCost" localSheetId="12">#REF!</definedName>
    <definedName name="CarCost" localSheetId="11">#REF!</definedName>
    <definedName name="CarCost">#REF!</definedName>
    <definedName name="CarPark_Income" localSheetId="12">#REF!</definedName>
    <definedName name="CarPark_Income" localSheetId="11">#REF!</definedName>
    <definedName name="CarPark_Income">#REF!</definedName>
    <definedName name="CarParkValue" localSheetId="12">#REF!</definedName>
    <definedName name="CarParkValue" localSheetId="11">#REF!</definedName>
    <definedName name="CarParkValue">#REF!</definedName>
    <definedName name="carparkvalue2">[62]Sensitivity!$B$40</definedName>
    <definedName name="Carpentry">[48]BOQ!$C$343</definedName>
    <definedName name="cash" localSheetId="12">#REF!</definedName>
    <definedName name="cash" localSheetId="11">#REF!</definedName>
    <definedName name="cash">#REF!</definedName>
    <definedName name="Cash_Flow_cap_for_perform_fee" localSheetId="12">#REF!</definedName>
    <definedName name="Cash_Flow_cap_for_perform_fee" localSheetId="11">#REF!</definedName>
    <definedName name="Cash_Flow_cap_for_perform_fee">#REF!</definedName>
    <definedName name="CASH1" localSheetId="12">#REF!</definedName>
    <definedName name="CASH1" localSheetId="11">#REF!</definedName>
    <definedName name="CASH1">#REF!</definedName>
    <definedName name="cashfl" localSheetId="12" hidden="1">{#N/A,#N/A,TRUE,"Cover";#N/A,#N/A,TRUE,"Conts";#N/A,#N/A,TRUE,"VOS";#N/A,#N/A,TRUE,"Warrington";#N/A,#N/A,TRUE,"Widnes"}</definedName>
    <definedName name="cashfl" localSheetId="11" hidden="1">{#N/A,#N/A,TRUE,"Cover";#N/A,#N/A,TRUE,"Conts";#N/A,#N/A,TRUE,"VOS";#N/A,#N/A,TRUE,"Warrington";#N/A,#N/A,TRUE,"Widnes"}</definedName>
    <definedName name="cashfl" hidden="1">{#N/A,#N/A,TRUE,"Cover";#N/A,#N/A,TRUE,"Conts";#N/A,#N/A,TRUE,"VOS";#N/A,#N/A,TRUE,"Warrington";#N/A,#N/A,TRUE,"Widnes"}</definedName>
    <definedName name="CASHFLOW" localSheetId="12">#REF!</definedName>
    <definedName name="CASHFLOW" localSheetId="11">#REF!</definedName>
    <definedName name="CASHFLOW">#REF!</definedName>
    <definedName name="cashflow1" localSheetId="12">#REF!</definedName>
    <definedName name="cashflow1" localSheetId="11">#REF!</definedName>
    <definedName name="cashflow1">#REF!</definedName>
    <definedName name="CashflowFactor" localSheetId="12">#REF!</definedName>
    <definedName name="CashflowFactor">#REF!</definedName>
    <definedName name="CAT" localSheetId="12">[6]Equip!#REF!</definedName>
    <definedName name="CAT" localSheetId="11">[6]Equip!#REF!</definedName>
    <definedName name="CAT">[6]Equip!#REF!</definedName>
    <definedName name="Categories">[63]Summary!$M$163:$M$168</definedName>
    <definedName name="CC" localSheetId="12">#REF!</definedName>
    <definedName name="CC" localSheetId="11">#REF!</definedName>
    <definedName name="CC">#REF!</definedName>
    <definedName name="CCC">#REF!</definedName>
    <definedName name="CCCCCC">[45]AREAS!$A$1:$I$5</definedName>
    <definedName name="CCL" localSheetId="12" hidden="1">{#N/A,#N/A,TRUE,"COVER";#N/A,#N/A,TRUE,"DETAILS";#N/A,#N/A,TRUE,"SUMMARY";#N/A,#N/A,TRUE,"EXP MON";#N/A,#N/A,TRUE,"APPENDIX A";#N/A,#N/A,TRUE,"APPENDIX B";#N/A,#N/A,TRUE,"APPENDIX C";#N/A,#N/A,TRUE,"APPENDIX D";#N/A,#N/A,TRUE,"APPENDIX E";#N/A,#N/A,TRUE,"APPENDIX F";#N/A,#N/A,TRUE,"APPENDIX G"}</definedName>
    <definedName name="CCL" localSheetId="11" hidden="1">{#N/A,#N/A,TRUE,"COVER";#N/A,#N/A,TRUE,"DETAILS";#N/A,#N/A,TRUE,"SUMMARY";#N/A,#N/A,TRUE,"EXP MON";#N/A,#N/A,TRUE,"APPENDIX A";#N/A,#N/A,TRUE,"APPENDIX B";#N/A,#N/A,TRUE,"APPENDIX C";#N/A,#N/A,TRUE,"APPENDIX D";#N/A,#N/A,TRUE,"APPENDIX E";#N/A,#N/A,TRUE,"APPENDIX F";#N/A,#N/A,TRUE,"APPENDIX G"}</definedName>
    <definedName name="CCL" hidden="1">{#N/A,#N/A,TRUE,"COVER";#N/A,#N/A,TRUE,"DETAILS";#N/A,#N/A,TRUE,"SUMMARY";#N/A,#N/A,TRUE,"EXP MON";#N/A,#N/A,TRUE,"APPENDIX A";#N/A,#N/A,TRUE,"APPENDIX B";#N/A,#N/A,TRUE,"APPENDIX C";#N/A,#N/A,TRUE,"APPENDIX D";#N/A,#N/A,TRUE,"APPENDIX E";#N/A,#N/A,TRUE,"APPENDIX F";#N/A,#N/A,TRUE,"APPENDIX G"}</definedName>
    <definedName name="ccla" localSheetId="12" hidden="1">{#N/A,#N/A,TRUE,"COVER";#N/A,#N/A,TRUE,"DETAILS";#N/A,#N/A,TRUE,"SUMMARY";#N/A,#N/A,TRUE,"EXP MON";#N/A,#N/A,TRUE,"APPENDIX A";#N/A,#N/A,TRUE,"APPENDIX B";#N/A,#N/A,TRUE,"APPENDIX C";#N/A,#N/A,TRUE,"APPENDIX D";#N/A,#N/A,TRUE,"APPENDIX E";#N/A,#N/A,TRUE,"APPENDIX F";#N/A,#N/A,TRUE,"APPENDIX G"}</definedName>
    <definedName name="ccla" localSheetId="11" hidden="1">{#N/A,#N/A,TRUE,"COVER";#N/A,#N/A,TRUE,"DETAILS";#N/A,#N/A,TRUE,"SUMMARY";#N/A,#N/A,TRUE,"EXP MON";#N/A,#N/A,TRUE,"APPENDIX A";#N/A,#N/A,TRUE,"APPENDIX B";#N/A,#N/A,TRUE,"APPENDIX C";#N/A,#N/A,TRUE,"APPENDIX D";#N/A,#N/A,TRUE,"APPENDIX E";#N/A,#N/A,TRUE,"APPENDIX F";#N/A,#N/A,TRUE,"APPENDIX G"}</definedName>
    <definedName name="ccla" hidden="1">{#N/A,#N/A,TRUE,"COVER";#N/A,#N/A,TRUE,"DETAILS";#N/A,#N/A,TRUE,"SUMMARY";#N/A,#N/A,TRUE,"EXP MON";#N/A,#N/A,TRUE,"APPENDIX A";#N/A,#N/A,TRUE,"APPENDIX B";#N/A,#N/A,TRUE,"APPENDIX C";#N/A,#N/A,TRUE,"APPENDIX D";#N/A,#N/A,TRUE,"APPENDIX E";#N/A,#N/A,TRUE,"APPENDIX F";#N/A,#N/A,TRUE,"APPENDIX G"}</definedName>
    <definedName name="CCMap" localSheetId="12">#REF!</definedName>
    <definedName name="CCMap" localSheetId="11">#REF!</definedName>
    <definedName name="CCMap">#REF!</definedName>
    <definedName name="CCR" localSheetId="12" hidden="1">{#N/A,#N/A,TRUE,"Cover";#N/A,#N/A,TRUE,"Conts";#N/A,#N/A,TRUE,"VOS";#N/A,#N/A,TRUE,"Warrington";#N/A,#N/A,TRUE,"Widnes"}</definedName>
    <definedName name="CCR" localSheetId="11" hidden="1">{#N/A,#N/A,TRUE,"Cover";#N/A,#N/A,TRUE,"Conts";#N/A,#N/A,TRUE,"VOS";#N/A,#N/A,TRUE,"Warrington";#N/A,#N/A,TRUE,"Widnes"}</definedName>
    <definedName name="CCR" hidden="1">{#N/A,#N/A,TRUE,"Cover";#N/A,#N/A,TRUE,"Conts";#N/A,#N/A,TRUE,"VOS";#N/A,#N/A,TRUE,"Warrington";#N/A,#N/A,TRUE,"Widnes"}</definedName>
    <definedName name="Ccurry" localSheetId="12">#REF!</definedName>
    <definedName name="Ccurry" localSheetId="11">#REF!</definedName>
    <definedName name="Ccurry">#REF!</definedName>
    <definedName name="Cd" localSheetId="12">#REF!</definedName>
    <definedName name="Cd" localSheetId="11">#REF!</definedName>
    <definedName name="Cd">#REF!</definedName>
    <definedName name="Ceilings">[48]BOQ!$C$377</definedName>
    <definedName name="CEILINGS_AND_BU" localSheetId="12">#REF!</definedName>
    <definedName name="CEILINGS_AND_BU" localSheetId="11">#REF!</definedName>
    <definedName name="CEILINGS_AND_BU">#REF!</definedName>
    <definedName name="CEMBRICK" localSheetId="12">#REF!</definedName>
    <definedName name="CEMBRICK" localSheetId="11">#REF!</definedName>
    <definedName name="CEMBRICK">#REF!</definedName>
    <definedName name="CEMOPC" localSheetId="12">#REF!</definedName>
    <definedName name="CEMOPC" localSheetId="11">#REF!</definedName>
    <definedName name="CEMOPC">#REF!</definedName>
    <definedName name="CEMWLL" localSheetId="12">#REF!</definedName>
    <definedName name="CEMWLL" localSheetId="11">#REF!</definedName>
    <definedName name="CEMWLL">#REF!</definedName>
    <definedName name="cf" localSheetId="12" hidden="1">{#N/A,#N/A,TRUE,"COVER";#N/A,#N/A,TRUE,"DETAILS";#N/A,#N/A,TRUE,"SUMMARY";#N/A,#N/A,TRUE,"EXP MON";#N/A,#N/A,TRUE,"APPENDIX A";#N/A,#N/A,TRUE,"APPENDIX B";#N/A,#N/A,TRUE,"APPENDIX C";#N/A,#N/A,TRUE,"APPENDIX D";#N/A,#N/A,TRUE,"APPENDIX E";#N/A,#N/A,TRUE,"APPENDIX F";#N/A,#N/A,TRUE,"APPENDIX G"}</definedName>
    <definedName name="cf" localSheetId="11" hidden="1">{#N/A,#N/A,TRUE,"COVER";#N/A,#N/A,TRUE,"DETAILS";#N/A,#N/A,TRUE,"SUMMARY";#N/A,#N/A,TRUE,"EXP MON";#N/A,#N/A,TRUE,"APPENDIX A";#N/A,#N/A,TRUE,"APPENDIX B";#N/A,#N/A,TRUE,"APPENDIX C";#N/A,#N/A,TRUE,"APPENDIX D";#N/A,#N/A,TRUE,"APPENDIX E";#N/A,#N/A,TRUE,"APPENDIX F";#N/A,#N/A,TRUE,"APPENDIX G"}</definedName>
    <definedName name="cf" hidden="1">{#N/A,#N/A,TRUE,"COVER";#N/A,#N/A,TRUE,"DETAILS";#N/A,#N/A,TRUE,"SUMMARY";#N/A,#N/A,TRUE,"EXP MON";#N/A,#N/A,TRUE,"APPENDIX A";#N/A,#N/A,TRUE,"APPENDIX B";#N/A,#N/A,TRUE,"APPENDIX C";#N/A,#N/A,TRUE,"APPENDIX D";#N/A,#N/A,TRUE,"APPENDIX E";#N/A,#N/A,TRUE,"APPENDIX F";#N/A,#N/A,TRUE,"APPENDIX G"}</definedName>
    <definedName name="CFR" localSheetId="12">#REF!</definedName>
    <definedName name="CFR">#REF!</definedName>
    <definedName name="CGT" localSheetId="12">'[64]1a'!#REF!</definedName>
    <definedName name="CGT" localSheetId="11">'[64]1a'!#REF!</definedName>
    <definedName name="CGT">'[64]1a'!#REF!</definedName>
    <definedName name="CGT_payable" localSheetId="12">#REF!</definedName>
    <definedName name="CGT_payable" localSheetId="11">#REF!</definedName>
    <definedName name="CGT_payable">#REF!</definedName>
    <definedName name="CGT_Rate" localSheetId="12">#REF!</definedName>
    <definedName name="CGT_Rate" localSheetId="11">#REF!</definedName>
    <definedName name="CGT_Rate">#REF!</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angeOrders" localSheetId="12">#REF!</definedName>
    <definedName name="ChangeOrders" localSheetId="11">#REF!</definedName>
    <definedName name="ChangeOrders">#REF!</definedName>
    <definedName name="chart" localSheetId="12">#REF!</definedName>
    <definedName name="chart" localSheetId="11">#REF!</definedName>
    <definedName name="chart">#REF!</definedName>
    <definedName name="CHF" localSheetId="12">#REF!</definedName>
    <definedName name="CHF" localSheetId="11">#REF!</definedName>
    <definedName name="CHF">#REF!</definedName>
    <definedName name="Cinema_Rate" localSheetId="12">#REF!</definedName>
    <definedName name="Cinema_Rate" localSheetId="11">#REF!</definedName>
    <definedName name="Cinema_Rate">#REF!</definedName>
    <definedName name="CINV">'[65]CAP INV'!$A$2:$J$52</definedName>
    <definedName name="City" localSheetId="12">#REF!</definedName>
    <definedName name="City" localSheetId="11">#REF!</definedName>
    <definedName name="City">#REF!</definedName>
    <definedName name="Civil" localSheetId="12">#REF!</definedName>
    <definedName name="Civil" localSheetId="11">#REF!</definedName>
    <definedName name="Civil">#REF!</definedName>
    <definedName name="CIVILWET">[38]SUMMARY!$X$17</definedName>
    <definedName name="CJ" localSheetId="12">#REF!</definedName>
    <definedName name="CJ" localSheetId="11">#REF!</definedName>
    <definedName name="CJ">#REF!</definedName>
    <definedName name="ckey" localSheetId="12">#REF!</definedName>
    <definedName name="ckey" localSheetId="11">#REF!</definedName>
    <definedName name="ckey">#REF!</definedName>
    <definedName name="Clear_CAST_Price_Summary">[0]!Clear_CAST_Price_Summary</definedName>
    <definedName name="client">[66]Notes!$E$32</definedName>
    <definedName name="clienthuts" localSheetId="12">[67]offices!#REF!</definedName>
    <definedName name="clienthuts" localSheetId="11">[67]offices!#REF!</definedName>
    <definedName name="clienthuts">[67]offices!#REF!</definedName>
    <definedName name="CLYBRICK" localSheetId="12">#REF!</definedName>
    <definedName name="CLYBRICK" localSheetId="11">#REF!</definedName>
    <definedName name="CLYBRICK">#REF!</definedName>
    <definedName name="CoalLinkOrexConcession">[43]COALlink_OREXConcessioning!$H$2</definedName>
    <definedName name="CoalLinkOrexTotalDebtWriteoff">[43]OREX!$F$268</definedName>
    <definedName name="CoCSpreadCategories">[68]Data!$G$62:$G$64</definedName>
    <definedName name="CODE" localSheetId="12">[69]Uniliever!#REF!</definedName>
    <definedName name="CODE" localSheetId="11">[69]Uniliever!#REF!</definedName>
    <definedName name="Code">'[70]CASHFLOW CODES'!$A$11</definedName>
    <definedName name="CODE1" localSheetId="12">[69]Uniliever!#REF!</definedName>
    <definedName name="CODE1" localSheetId="11">[69]Uniliever!#REF!</definedName>
    <definedName name="CODE1">[69]Uniliever!#REF!</definedName>
    <definedName name="COL2_200" localSheetId="12">#REF!</definedName>
    <definedName name="COL2_200" localSheetId="11">#REF!</definedName>
    <definedName name="COL2_200">#REF!</definedName>
    <definedName name="COL2_250" localSheetId="12">#REF!</definedName>
    <definedName name="COL2_250" localSheetId="11">#REF!</definedName>
    <definedName name="COL2_250">#REF!</definedName>
    <definedName name="COL2_300" localSheetId="12">#REF!</definedName>
    <definedName name="COL2_300" localSheetId="11">#REF!</definedName>
    <definedName name="COL2_300">#REF!</definedName>
    <definedName name="COL25_200" localSheetId="12">#REF!</definedName>
    <definedName name="COL25_200" localSheetId="11">#REF!</definedName>
    <definedName name="COL25_200">#REF!</definedName>
    <definedName name="COL25_250" localSheetId="12">#REF!</definedName>
    <definedName name="COL25_250" localSheetId="11">#REF!</definedName>
    <definedName name="COL25_250">#REF!</definedName>
    <definedName name="COL25_300" localSheetId="12">#REF!</definedName>
    <definedName name="COL25_300" localSheetId="11">#REF!</definedName>
    <definedName name="COL25_300">#REF!</definedName>
    <definedName name="COL3_200" localSheetId="12">#REF!</definedName>
    <definedName name="COL3_200" localSheetId="11">#REF!</definedName>
    <definedName name="COL3_200">#REF!</definedName>
    <definedName name="COL3_250" localSheetId="12">#REF!</definedName>
    <definedName name="COL3_250" localSheetId="11">#REF!</definedName>
    <definedName name="COL3_250">#REF!</definedName>
    <definedName name="COL3_300" localSheetId="12">#REF!</definedName>
    <definedName name="COL3_300" localSheetId="11">#REF!</definedName>
    <definedName name="COL3_300">#REF!</definedName>
    <definedName name="cola">OFFSET('[71]Chart data'!$A$7,0,0,COUNTA('[71]Chart data'!$A$7:$A$75),1)</definedName>
    <definedName name="colaa">OFFSET('[71]Chart data'!$AA$7,0,0,COUNT('[71]Chart data'!$AA$7:$AA$75),1)</definedName>
    <definedName name="colab">OFFSET('[71]Chart data'!$AB$7,0,0,COUNT('[71]Chart data'!$AB$7:$AB$75),1)</definedName>
    <definedName name="colac">OFFSET('[71]Chart data'!$AC$7,0,0,COUNTA('[71]Chart data'!$AC$7:$AC$75),1)</definedName>
    <definedName name="colad">OFFSET('[71]Chart data'!$AD$7,0,0,COUNT('[71]Chart data'!$AD$7:$AD$75),1)</definedName>
    <definedName name="colae">OFFSET('[71]Chart data'!$AE$7,0,0,COUNTA('[71]Chart data'!$AE$7:$AE$75),1)</definedName>
    <definedName name="colaf">OFFSET('[71]Chart data'!$AF$7,0,0,COUNTA('[71]Chart data'!$AF$7:$AF$75),1)</definedName>
    <definedName name="colag">OFFSET('[71]Chart data'!$AG$7,0,0,COUNTA('[71]Chart data'!$AG$7:$AG$75),1)</definedName>
    <definedName name="colah">OFFSET('[71]Chart data'!$AH$7,0,0,COUNTA('[71]Chart data'!$AH$7:$AH$75),1)</definedName>
    <definedName name="colai">OFFSET('[71]Chart data'!$AI$7,0,0,COUNTA('[71]Chart data'!$AI$7:$AI$75),1)</definedName>
    <definedName name="colaj">OFFSET('[71]Chart data'!$AJ$7,0,0,COUNTA('[71]Chart data'!$AJ$7:$AJ$75),1)</definedName>
    <definedName name="colak">OFFSET('[71]Chart data'!$AK$7,0,0,COUNTA('[71]Chart data'!$AK$7:$AK$75),1)</definedName>
    <definedName name="colal">OFFSET('[71]Chart data'!$AL$7,0,0,COUNTA('[71]Chart data'!$AL$7:$AL$75),1)</definedName>
    <definedName name="colam">OFFSET('[71]Chart data'!$AM$7,0,0,COUNTA('[71]Chart data'!$AM$7:$AM$75),1)</definedName>
    <definedName name="colan">OFFSET('[71]Chart data'!$AN$7,0,0,COUNTA('[71]Chart data'!$AN$7:$AN$75),1)</definedName>
    <definedName name="colao">OFFSET('[71]Chart data'!$AO$7,0,0,COUNTA('[71]Chart data'!$AO$7:$AO$75),1)</definedName>
    <definedName name="colap">OFFSET('[71]Chart data'!$AP$7,0,0,COUNTA('[71]Chart data'!$AP$7:$AP$75),1)</definedName>
    <definedName name="colaq">OFFSET('[71]Chart data'!$AQ$7,0,0,COUNTA('[71]Chart data'!$AQ$7:$AQ$75),1)</definedName>
    <definedName name="colar">OFFSET('[71]Chart data'!$AR$7,0,0,COUNTA('[71]Chart data'!$AR$7:$AR$75),1)</definedName>
    <definedName name="colas">OFFSET('[71]Chart data'!$AS$7,0,0,COUNTA('[71]Chart data'!$AS$7:$AS$75),1)</definedName>
    <definedName name="colb">OFFSET('[71]Chart data'!$B$7,0,0,COUNTA('[71]Chart data'!$B$7:$B$75),1)</definedName>
    <definedName name="colc">OFFSET('[71]Chart data'!$C$7,0,0,COUNTA('[71]Chart data'!$C$7:$C$75),1)</definedName>
    <definedName name="cold">OFFSET('[71]Chart data'!$D$7,0,0,COUNTA('[71]Chart data'!$D$7:$D$75),1)</definedName>
    <definedName name="cole">OFFSET('[71]Chart data'!$E$7,0,0,COUNT('[71]Chart data'!$E$7:$E$75),1)</definedName>
    <definedName name="colf">OFFSET('[71]Chart data'!$F$7,0,0,COUNT('[71]Chart data'!$F$7:$F$75),1)</definedName>
    <definedName name="colg">OFFSET('[71]Chart data'!$G$7,0,0,COUNT('[71]Chart data'!$G$7:$G$75),1)</definedName>
    <definedName name="colh">OFFSET('[71]Chart data'!$H$7,0,0,COUNT('[71]Chart data'!$H$7:$H$75),1)</definedName>
    <definedName name="coli">OFFSET('[71]Chart data'!$I$7,0,0,COUNT('[71]Chart data'!$I$7:$I$75),1)</definedName>
    <definedName name="colj">OFFSET('[71]Chart data'!$J$7,0,0,COUNT('[71]Chart data'!$J$7:$J$75),1)</definedName>
    <definedName name="colk">OFFSET('[71]Chart data'!$K$7,0,0,COUNTA('[71]Chart data'!$K$7:$K$75),1)</definedName>
    <definedName name="coll">OFFSET('[71]Chart data'!$L$7,0,0,COUNTA('[71]Chart data'!$L$7:$L$75),1)</definedName>
    <definedName name="colm">OFFSET('[71]Chart data'!$M$7,0,0,COUNT('[71]Chart data'!$M$7:$M$75),1)</definedName>
    <definedName name="coln">OFFSET('[71]Chart data'!$N$7,0,0,COUNT('[71]Chart data'!$N$7:$N$75),1)</definedName>
    <definedName name="colo">OFFSET('[71]Chart data'!$O$7,0,0,COUNT('[71]Chart data'!$O$7:$O$75),1)</definedName>
    <definedName name="colp">OFFSET('[71]Chart data'!$P$7,0,0,COUNT('[71]Chart data'!$P$7:$P$75),1)</definedName>
    <definedName name="colq">OFFSET('[71]Chart data'!$Q$7,0,0,COUNT('[71]Chart data'!$Q$7:$Q$75),1)</definedName>
    <definedName name="colr">OFFSET('[71]Chart data'!$R$7,0,0,COUNT('[71]Chart data'!$R$7:$R$75),1)</definedName>
    <definedName name="cols">OFFSET('[71]Chart data'!$S$7,0,0,COUNT('[71]Chart data'!$S$7:$S$75),1)</definedName>
    <definedName name="colt">OFFSET('[71]Chart data'!$T$7,0,0,COUNT('[71]Chart data'!$T$7:$T$75),1)</definedName>
    <definedName name="colu">OFFSET('[71]Chart data'!$U$7,0,0,COUNT('[71]Chart data'!$U$7:$U$75),1)</definedName>
    <definedName name="colv">OFFSET('[71]Chart data'!$V$7,0,0,COUNT('[71]Chart data'!$V$7:$V$75),1)</definedName>
    <definedName name="colw">OFFSET('[71]Chart data'!$W$7,0,0,COUNT('[71]Chart data'!$W$7:$W$75),1)</definedName>
    <definedName name="colx">OFFSET('[71]Chart data'!$X$7,0,0,COUNT('[71]Chart data'!$X$7:$X$75),1)</definedName>
    <definedName name="coly">OFFSET('[71]Chart data'!$Y$7,0,0,COUNT('[71]Chart data'!$Y$7:$Y$75),1)</definedName>
    <definedName name="colz">OFFSET('[71]Chart data'!$Z$7,0,0,COUNT('[71]Chart data'!$Z$7:$Z$75),1)</definedName>
    <definedName name="COM" localSheetId="12">#REF!</definedName>
    <definedName name="COM" localSheetId="11">#REF!</definedName>
    <definedName name="COM">#REF!</definedName>
    <definedName name="ComboBox" localSheetId="12">#REF!</definedName>
    <definedName name="ComboBox" localSheetId="11">#REF!</definedName>
    <definedName name="ComboBox">#REF!</definedName>
    <definedName name="ComboLookup" localSheetId="12">#REF!</definedName>
    <definedName name="ComboLookup" localSheetId="11">#REF!</definedName>
    <definedName name="ComboLookup">#REF!</definedName>
    <definedName name="ComboResult" localSheetId="12">#REF!</definedName>
    <definedName name="ComboResult" localSheetId="11">#REF!</definedName>
    <definedName name="ComboResult">#REF!</definedName>
    <definedName name="cominput" localSheetId="12">#REF!</definedName>
    <definedName name="cominput" localSheetId="11">#REF!</definedName>
    <definedName name="cominput">#REF!</definedName>
    <definedName name="Comm_CarParkIncome" localSheetId="12">#REF!</definedName>
    <definedName name="Comm_CarParkIncome" localSheetId="11">#REF!</definedName>
    <definedName name="Comm_CarParkIncome">#REF!</definedName>
    <definedName name="Comm_Costs" localSheetId="12">#REF!</definedName>
    <definedName name="Comm_Costs" localSheetId="11">#REF!</definedName>
    <definedName name="Comm_Costs">#REF!</definedName>
    <definedName name="Comm_Income1" localSheetId="12">#REF!</definedName>
    <definedName name="Comm_Income1" localSheetId="11">#REF!</definedName>
    <definedName name="Comm_Income1">#REF!</definedName>
    <definedName name="Comm_Income2" localSheetId="12">#REF!</definedName>
    <definedName name="Comm_Income2" localSheetId="11">#REF!</definedName>
    <definedName name="Comm_Income2">#REF!</definedName>
    <definedName name="Comm_Income3" localSheetId="12">#REF!</definedName>
    <definedName name="Comm_Income3" localSheetId="11">#REF!</definedName>
    <definedName name="Comm_Income3">#REF!</definedName>
    <definedName name="Comm_IncomeG" localSheetId="12">#REF!</definedName>
    <definedName name="Comm_IncomeG" localSheetId="11">#REF!</definedName>
    <definedName name="Comm_IncomeG">#REF!</definedName>
    <definedName name="Commercial">#REF!</definedName>
    <definedName name="Commercialisation" localSheetId="12">#REF!</definedName>
    <definedName name="Commercialisation" localSheetId="11">#REF!</definedName>
    <definedName name="Commercialisation">#REF!</definedName>
    <definedName name="CommGrwth" localSheetId="12">#REF!</definedName>
    <definedName name="CommGrwth" localSheetId="11">#REF!</definedName>
    <definedName name="CommGrwth">#REF!</definedName>
    <definedName name="Commitment_Data">[72]Commitments!$B$3:$U$91</definedName>
    <definedName name="Company" localSheetId="12">#REF!</definedName>
    <definedName name="Company" localSheetId="11">#REF!</definedName>
    <definedName name="Company">#REF!</definedName>
    <definedName name="complet2f" localSheetId="12">#REF!</definedName>
    <definedName name="complet2f" localSheetId="11">#REF!</definedName>
    <definedName name="complet2f">#REF!</definedName>
    <definedName name="complet2f1">#REF!</definedName>
    <definedName name="completion_date">[44]Assumptions!$C$46</definedName>
    <definedName name="computers" localSheetId="12">[67]insurances!#REF!</definedName>
    <definedName name="computers" localSheetId="11">[67]insurances!#REF!</definedName>
    <definedName name="computers">[67]insurances!#REF!</definedName>
    <definedName name="CONC10" localSheetId="12">#REF!</definedName>
    <definedName name="CONC10" localSheetId="11">#REF!</definedName>
    <definedName name="CONC10">#REF!</definedName>
    <definedName name="CONC15" localSheetId="12">#REF!</definedName>
    <definedName name="CONC15" localSheetId="11">#REF!</definedName>
    <definedName name="CONC15">#REF!</definedName>
    <definedName name="CONC20" localSheetId="12">#REF!</definedName>
    <definedName name="CONC20" localSheetId="11">#REF!</definedName>
    <definedName name="CONC20">#REF!</definedName>
    <definedName name="CONC25" localSheetId="12">#REF!</definedName>
    <definedName name="CONC25" localSheetId="11">#REF!</definedName>
    <definedName name="CONC25">#REF!</definedName>
    <definedName name="CONC30" localSheetId="12">#REF!</definedName>
    <definedName name="CONC30" localSheetId="11">#REF!</definedName>
    <definedName name="CONC30">#REF!</definedName>
    <definedName name="Concepts">[73]Input!$A$3:$A$19</definedName>
    <definedName name="CONCRETEDIMS" localSheetId="12">#REF!</definedName>
    <definedName name="CONCRETEDIMS" localSheetId="11">#REF!</definedName>
    <definedName name="CONCRETEDIMS">#REF!</definedName>
    <definedName name="ConMgt" localSheetId="12">#REF!</definedName>
    <definedName name="ConMgt" localSheetId="11">#REF!</definedName>
    <definedName name="ConMgt">#REF!</definedName>
    <definedName name="Const_hide_flag">[74]Construction!$A$15:$A$22,[74]Construction!$A$25:$A$32,[74]Construction!$A$35:$A$42,[74]Construction!$A$45:$A$49,[74]Construction!$A$54:$A$61,[74]Construction!$A$64:$A$71,[74]Construction!$A$74:$A$81,[74]Construction!$A$84:$A$88</definedName>
    <definedName name="const1" localSheetId="12">#REF!</definedName>
    <definedName name="const1" localSheetId="11">#REF!</definedName>
    <definedName name="const1">#REF!</definedName>
    <definedName name="Constr_Period" localSheetId="12">#REF!</definedName>
    <definedName name="Constr_Period" localSheetId="11">#REF!</definedName>
    <definedName name="Constr_Period">#REF!</definedName>
    <definedName name="Cont" localSheetId="12">#REF!</definedName>
    <definedName name="Cont" localSheetId="11">#REF!</definedName>
    <definedName name="Cont">#REF!</definedName>
    <definedName name="CONTENTS" localSheetId="12">[75]Cover!#REF!</definedName>
    <definedName name="CONTENTS" localSheetId="11">[75]Cover!#REF!</definedName>
    <definedName name="CONTENTS">[75]Cover!#REF!</definedName>
    <definedName name="Contract_sum">[76]Cashflow!$E$11</definedName>
    <definedName name="Contract_sum1" localSheetId="12">#REF!</definedName>
    <definedName name="Contract_sum1" localSheetId="11">#REF!</definedName>
    <definedName name="Contract_sum1">#REF!</definedName>
    <definedName name="CoolingLoadCheckFigures" localSheetId="12">#REF!</definedName>
    <definedName name="CoolingLoadCheckFigures" localSheetId="11">#REF!</definedName>
    <definedName name="CoolingLoadCheckFigures">#REF!</definedName>
    <definedName name="COPYRIGHT" localSheetId="12">#REF!</definedName>
    <definedName name="COPYRIGHT">#REF!</definedName>
    <definedName name="Corptax" localSheetId="12">'[64]1a'!#REF!</definedName>
    <definedName name="Corptax" localSheetId="11">'[64]1a'!#REF!</definedName>
    <definedName name="Corptax">'[64]1a'!#REF!</definedName>
    <definedName name="COST" localSheetId="12">#REF!</definedName>
    <definedName name="COST" localSheetId="11">#REF!</definedName>
    <definedName name="COST">#REF!</definedName>
    <definedName name="Cost_Centre">'[77]AT COMPLETION'!#REF!</definedName>
    <definedName name="Cost_Control" localSheetId="12">#REF!</definedName>
    <definedName name="Cost_Control">#REF!</definedName>
    <definedName name="COST_RANGE" localSheetId="12">#REF!</definedName>
    <definedName name="COST_RANGE" localSheetId="11">#REF!</definedName>
    <definedName name="COST_RANGE">#REF!</definedName>
    <definedName name="CostCentres" localSheetId="12">#REF!</definedName>
    <definedName name="CostCentres" localSheetId="11">#REF!</definedName>
    <definedName name="CostCentres">#REF!</definedName>
    <definedName name="COSTPLAN" localSheetId="12">#REF!</definedName>
    <definedName name="COSTPLAN" localSheetId="11">#REF!</definedName>
    <definedName name="COSTPLAN">#REF!</definedName>
    <definedName name="COUNT__2_1_Bed">#REF!</definedName>
    <definedName name="COUNT__2_1_Bed_WC">#REF!</definedName>
    <definedName name="COUNT__2_2_Bed">#REF!</definedName>
    <definedName name="COUNT__2_2_Bed_WC">#REF!</definedName>
    <definedName name="COUNT__2_3_Bed">#REF!</definedName>
    <definedName name="COUNT__2_3_Bed_WC">#REF!</definedName>
    <definedName name="COUNT__2_Clean_Utility_tTore">#REF!</definedName>
    <definedName name="COUNT__2_Common_Area">#REF!</definedName>
    <definedName name="COUNT__2_Ducts">#REF!</definedName>
    <definedName name="COUNT__2_Duty_Station_Offices">#REF!</definedName>
    <definedName name="COUNT__2_Elec___Data">#REF!</definedName>
    <definedName name="COUNT__2_Equipment_Stores">#REF!</definedName>
    <definedName name="COUNT__2_Female_WC">#REF!</definedName>
    <definedName name="COUNT__2_Fire_Stair">#REF!</definedName>
    <definedName name="COUNT__2_Fire_Stair_Passage">#REF!</definedName>
    <definedName name="COUNT__2_Male_WC">#REF!</definedName>
    <definedName name="COUNT__2_Paraplegic_WC">#REF!</definedName>
    <definedName name="COUNT__2_Private_Lift_Lobby">#REF!</definedName>
    <definedName name="COUNT__2_Private_Lifts">#REF!</definedName>
    <definedName name="COUNT__2_Public_Lift_Lobby">#REF!</definedName>
    <definedName name="COUNT__2_Public_Lifts">#REF!</definedName>
    <definedName name="COUNT__2_Public_Ward_Female">#REF!</definedName>
    <definedName name="COUNT__2_Public_Ward_Male">#REF!</definedName>
    <definedName name="COUNT__2_Service_Lift">#REF!</definedName>
    <definedName name="COUNT__2_Service_Lift_Lobby">#REF!</definedName>
    <definedName name="COUNT__2_Sluice">#REF!</definedName>
    <definedName name="COUNT__2_Ward_Kitchen">#REF!</definedName>
    <definedName name="COUNT__3_Cleaners_Rooms">#REF!</definedName>
    <definedName name="COUNT__3_Common_Area">#REF!</definedName>
    <definedName name="COUNT__3_Ducts">#REF!</definedName>
    <definedName name="COUNT__3_Elec___Data">#REF!</definedName>
    <definedName name="COUNT__3_Female_Change_Room">#REF!</definedName>
    <definedName name="COUNT__3_Female_WC">#REF!</definedName>
    <definedName name="COUNT__3_Fire_Escape_Stairs">#REF!</definedName>
    <definedName name="COUNT__3_Freezer">#REF!</definedName>
    <definedName name="COUNT__3_GBA">#REF!</definedName>
    <definedName name="COUNT__3_IT_Room">#REF!</definedName>
    <definedName name="COUNT__3_Lifts">#REF!</definedName>
    <definedName name="COUNT__3_Male_Changeroom">#REF!</definedName>
    <definedName name="COUNT__3_Male_WC">#REF!</definedName>
    <definedName name="COUNT__3_Mortuary">#REF!</definedName>
    <definedName name="COUNT__3_Paraplegic_WC">#REF!</definedName>
    <definedName name="COUNT__3_Passage">#REF!</definedName>
    <definedName name="COUNT__3_Public_Lift_Lobby">#REF!</definedName>
    <definedName name="COUNT__3_Public_Lifts">#REF!</definedName>
    <definedName name="COUNT__3_Security_Room">#REF!</definedName>
    <definedName name="COUNT__3_Server_Room">#REF!</definedName>
    <definedName name="COUNT__3_Service_Lift_Lobby">#REF!</definedName>
    <definedName name="COUNT__3_Service_Manager">#REF!</definedName>
    <definedName name="COUNT__3_Staff_Dining___Kitchen">#REF!</definedName>
    <definedName name="COUNT__3_Supervisor_Rooms">#REF!</definedName>
    <definedName name="COUNT__3_Tech_Rooms">#REF!</definedName>
    <definedName name="COUNT_00_Car_Port">#REF!</definedName>
    <definedName name="COUNT_00_Dining_Room">#REF!</definedName>
    <definedName name="COUNT_00_Foyer">#REF!</definedName>
    <definedName name="COUNT_00_GBA">#REF!</definedName>
    <definedName name="COUNT_00_GLA">#REF!</definedName>
    <definedName name="COUNT_00_Kitchen">#REF!</definedName>
    <definedName name="COUNT_00_Lounge">#REF!</definedName>
    <definedName name="COUNT_00_Patio">#REF!</definedName>
    <definedName name="COUNT_00_Stairs___Landing">#REF!</definedName>
    <definedName name="COUNT_00_Water_Closet">#REF!</definedName>
    <definedName name="COUNT_01_Balcony">#REF!</definedName>
    <definedName name="COUNT_01_Balcony_2">#REF!</definedName>
    <definedName name="COUNT_01_Bathrooms">#REF!</definedName>
    <definedName name="COUNT_01_Bedroom_1">#REF!</definedName>
    <definedName name="COUNT_01_Common_Area">#REF!</definedName>
    <definedName name="COUNT_01_GBA">#REF!</definedName>
    <definedName name="COUNT_01_GLA">#REF!</definedName>
    <definedName name="COUNT_01_Stairs___Landing">#REF!</definedName>
    <definedName name="COUNT_01_TV_Room_Study">#REF!</definedName>
    <definedName name="COUNT_110_ext">#REF!</definedName>
    <definedName name="COUNT_110_int">#REF!</definedName>
    <definedName name="COUNT_110mm_internal_walls">#REF!</definedName>
    <definedName name="COUNT_115_internal_walls___existing___2nd_12th_Floor">#REF!</definedName>
    <definedName name="COUNT_115mm_internal_walls">#REF!</definedName>
    <definedName name="COUNT_115mm_internal_walls___New">#REF!</definedName>
    <definedName name="COUNT_115mm_internal_walls___New___Penthouse_Floor">#REF!</definedName>
    <definedName name="COUNT_115mm_internal_walls___New_2nd___12th_Floor">#REF!</definedName>
    <definedName name="COUNT_12_Bed___FLF_231">[40]Collections!#REF!</definedName>
    <definedName name="COUNT_12bed_door_trim">[40]Collections!#REF!</definedName>
    <definedName name="COUNT_12bed_shower">[40]Collections!#REF!</definedName>
    <definedName name="COUNT_12bed_solicon_joint">[40]Collections!#REF!</definedName>
    <definedName name="COUNT_1F_cut_line___door_trim">[40]Collections!#REF!</definedName>
    <definedName name="COUNT_1F_cutline___expansion_joint">[40]Collections!#REF!</definedName>
    <definedName name="COUNT_1F_silicon_joint">[40]Collections!#REF!</definedName>
    <definedName name="COUNT_1F_stair_edge_trim">[40]Collections!#REF!</definedName>
    <definedName name="COUNT_1F_T2">[40]Collections!#REF!</definedName>
    <definedName name="COUNT_1F_T3">[40]Collections!#REF!</definedName>
    <definedName name="COUNT_1st_Floor___115_internal_walls">#REF!</definedName>
    <definedName name="COUNT_1st_Floor___230mm_Extenal_wall">#REF!</definedName>
    <definedName name="COUNT_1st_Floor___230mm_internal_wall">#REF!</definedName>
    <definedName name="COUNT_1st_Floor_Areas">#REF!</definedName>
    <definedName name="COUNT_1st_Floor_GBA">#REF!</definedName>
    <definedName name="COUNT_220_ext_walls">#REF!</definedName>
    <definedName name="COUNT_220_int">#REF!</definedName>
    <definedName name="COUNT_220_int_walls">#REF!</definedName>
    <definedName name="COUNT_220_walls">#REF!</definedName>
    <definedName name="COUNT_220mm_external_walls___existing___Penthouse_Floor">#REF!</definedName>
    <definedName name="COUNT_220mm_internal_walls___Existing___Penthouse_Floor">#REF!</definedName>
    <definedName name="COUNT_220mm_internal_walls___First_Floor">#REF!</definedName>
    <definedName name="COUNT_220mm_internal_walls__New___Penthouse_Floor">#REF!</definedName>
    <definedName name="COUNT_230mm_External_Gable_end_at_10323">#REF!</definedName>
    <definedName name="COUNT_230mm_external_Patio_Gable_ends">#REF!</definedName>
    <definedName name="COUNT_230mm_external_wall___To_new_fire_escape_first_floor">#REF!</definedName>
    <definedName name="COUNT_230mm_external_wall_Gable_end_at_9855">#REF!</definedName>
    <definedName name="COUNT_230mm_external_walls">#REF!</definedName>
    <definedName name="COUNT_230mm_external_walls___existing___2nd_12th_Floor">#REF!</definedName>
    <definedName name="COUNT_230mm_external_walls___First_Floor">#REF!</definedName>
    <definedName name="COUNT_230mm_external_walls___Ground">#REF!</definedName>
    <definedName name="COUNT_230mm_internal_wall">#REF!</definedName>
    <definedName name="COUNT_230mm_internal_walls">#REF!</definedName>
    <definedName name="COUNT_230mm_internal_walls___existing___2nd_12th_Floor">#REF!</definedName>
    <definedName name="COUNT_230mm_internal_walls___New">#REF!</definedName>
    <definedName name="COUNT_230mm_internal_walls___New_2nd_12th_floor">#REF!</definedName>
    <definedName name="COUNT_2nd_Floor_GBA">#REF!</definedName>
    <definedName name="COUNT_330mm_external_wall">#REF!</definedName>
    <definedName name="COUNT_330mm_external_wall_above_shopfront">#REF!</definedName>
    <definedName name="COUNT_330mm_internal_demising_walls">#REF!</definedName>
    <definedName name="COUNT_330mm_internal_wall_above_shopfront">#REF!</definedName>
    <definedName name="COUNT_345mm_external_wall___To_new_fire_escape___First_Floor">#REF!</definedName>
    <definedName name="COUNT_8bed__door_trim">[40]Collections!#REF!</definedName>
    <definedName name="COUNT_8bed_FLF_231">[40]Collections!#REF!</definedName>
    <definedName name="COUNT_8Bed_shower">[40]Collections!#REF!</definedName>
    <definedName name="COUNT_8bed_silicon_soft_joint">[40]Collections!#REF!</definedName>
    <definedName name="COUNT_Balustrade">#REF!</definedName>
    <definedName name="COUNT_Bathroom_vanities">#REF!</definedName>
    <definedName name="COUNT_Block_A__GB1">[41]Summary!#REF!</definedName>
    <definedName name="COUNT_Block_A_GB2">[41]Summary!#REF!</definedName>
    <definedName name="COUNT_Block_A_GB3">[41]Summary!#REF!</definedName>
    <definedName name="COUNT_Block_A_ST1">[41]Summary!#REF!</definedName>
    <definedName name="COUNT_Block_A_ST2">[41]Summary!#REF!</definedName>
    <definedName name="COUNT_Block_B_GB3">[41]Summary!#REF!</definedName>
    <definedName name="COUNT_Block_C__GB1">[41]Summary!#REF!</definedName>
    <definedName name="COUNT_Block_C_GB2">[41]Summary!#REF!</definedName>
    <definedName name="COUNT_Block_C_GB3">[41]Summary!#REF!</definedName>
    <definedName name="COUNT_Block_C_ST1">[41]Summary!#REF!</definedName>
    <definedName name="COUNT_Block_C_ST3">[41]Summary!#REF!</definedName>
    <definedName name="COUNT_Bonded_Warehouse">#REF!</definedName>
    <definedName name="COUNT_Bonded_Warehouse_Dispatch">#REF!</definedName>
    <definedName name="COUNT_Bonded_Warehouse_Stock_Control">#REF!</definedName>
    <definedName name="COUNT_Cantilever">#REF!</definedName>
    <definedName name="COUNT_Chemical_Trading">#REF!</definedName>
    <definedName name="COUNT_Cladding">#REF!</definedName>
    <definedName name="COUNT_Common_Area___Penthouse_Floor">#REF!</definedName>
    <definedName name="COUNT_Container_Wash">#REF!</definedName>
    <definedName name="COUNT_Containers">#REF!</definedName>
    <definedName name="COUNT_Cuboards_opposite_Store_Room">#REF!</definedName>
    <definedName name="COUNT_Cupboard_by_stairs">#REF!</definedName>
    <definedName name="COUNT_Demolish_115mm_internal_walls">#REF!</definedName>
    <definedName name="COUNT_Demolish_115mm_internal_walls___Penthouse_Floor">#REF!</definedName>
    <definedName name="COUNT_Demolish_220mm_internal_walls___Penthouse_Floor">#REF!</definedName>
    <definedName name="COUNT_Demolish_230mm_internal_walls">#REF!</definedName>
    <definedName name="COUNT_Demolish_and_remove_saniary_fittings">#REF!</definedName>
    <definedName name="COUNT_Dispatch">#REF!</definedName>
    <definedName name="COUNT_Drainage_Duct">#REF!</definedName>
    <definedName name="COUNT_Duct___Penthouse_Floor">#REF!</definedName>
    <definedName name="COUNT_Electrical_DB_Cupboard">#REF!</definedName>
    <definedName name="COUNT_Electrical_DB_Room">#REF!</definedName>
    <definedName name="COUNT_Engineering">#REF!</definedName>
    <definedName name="COUNT_Entrance_Doors___First_Floor">#REF!</definedName>
    <definedName name="COUNT_Existing_115mm_internal_walls">#REF!</definedName>
    <definedName name="COUNT_Existing_230mm_external_walls">#REF!</definedName>
    <definedName name="COUNT_Existing_230mm_internal_walls">#REF!</definedName>
    <definedName name="COUNT_Existing_Fire_Escape___First_Floor">#REF!</definedName>
    <definedName name="COUNT_Existing_Fire_Escape_Staircase">#REF!</definedName>
    <definedName name="COUNT_Existing_lift___2nd___6th_Floor">#REF!</definedName>
    <definedName name="COUNT_Existing_lifts">#REF!</definedName>
    <definedName name="COUNT_Existing_Lifts___Penthouse">#REF!</definedName>
    <definedName name="COUNT_Existing_slabs">#REF!</definedName>
    <definedName name="COUNT_Existing_Slabs__2nd_12th_floor">#REF!</definedName>
    <definedName name="COUNT_Existing_Staircase">#REF!</definedName>
    <definedName name="COUNT_ext_glass">#REF!</definedName>
    <definedName name="COUNT_External_area">#REF!</definedName>
    <definedName name="COUNT_External_Areas">#REF!</definedName>
    <definedName name="COUNT_External_Columns">#REF!</definedName>
    <definedName name="COUNT_External_columns___Number">#REF!</definedName>
    <definedName name="COUNT_External_columns___washbay">#REF!</definedName>
    <definedName name="COUNT_External_Doors___Penthouse_Floor">#REF!</definedName>
    <definedName name="COUNT_External_Double_Doors___Shopfront___Units">#REF!</definedName>
    <definedName name="COUNT_External_walls___Wash_Bay">#REF!</definedName>
    <definedName name="COUNT_Female_Ablution">#REF!</definedName>
    <definedName name="COUNT_FF_Bedroom_2">#REF!</definedName>
    <definedName name="COUNT_Fire_Door___First_Floor">#REF!</definedName>
    <definedName name="COUNT_Fire_Door___Penthouse">#REF!</definedName>
    <definedName name="COUNT_Fire_Escape">#REF!</definedName>
    <definedName name="COUNT_Fire_Escape___Penthouse_Floor">#REF!</definedName>
    <definedName name="COUNT_Firehose_Cupboard">#REF!</definedName>
    <definedName name="COUNT_First__Floor___Unit_1b_Kitchen_Lounge">#REF!</definedName>
    <definedName name="COUNT_First_floor____Unit_1G_Kitchen_Lounge">#REF!</definedName>
    <definedName name="COUNT_First_Floor___110mm_internal_walls">#REF!</definedName>
    <definedName name="COUNT_First_Floor___220mm_External_Walls">#REF!</definedName>
    <definedName name="COUNT_First_Floor___220mm_Internal_Walls">#REF!</definedName>
    <definedName name="COUNT_First_Floor___Canteen">#REF!</definedName>
    <definedName name="COUNT_First_Floor___Concrete_wall">#REF!</definedName>
    <definedName name="COUNT_First_Floor___GBA">#REF!</definedName>
    <definedName name="COUNT_First_Floor___Lenth_of_Windows___Canteen">#REF!</definedName>
    <definedName name="COUNT_First_Floor___Number_of_Windows___Canteen">#REF!</definedName>
    <definedName name="COUNT_First_Floor___Number_of_windows___Offices">#REF!</definedName>
    <definedName name="COUNT_First_Floor___Number_of_Windows___Stairs">#REF!</definedName>
    <definedName name="COUNT_First_Floor___Office">#REF!</definedName>
    <definedName name="COUNT_First_Floor___Stair_Lift_Lobby">#REF!</definedName>
    <definedName name="COUNT_First_Floor___Stairs_to_be_closed_up">#REF!</definedName>
    <definedName name="COUNT_First_Floor___Unit_1a">#REF!</definedName>
    <definedName name="COUNT_First_Floor___Unit_1a_Bathroom">#REF!</definedName>
    <definedName name="COUNT_First_Floor___Unit_1a_Bedroom">#REF!</definedName>
    <definedName name="COUNT_First_Floor___Unit_1a_Passage">#REF!</definedName>
    <definedName name="COUNT_First_Floor___Unit_1b">#REF!</definedName>
    <definedName name="COUNT_First_Floor___Unit_1b_Bathroom">#REF!</definedName>
    <definedName name="COUNT_First_Floor___Unit_1b_Bedroom">#REF!</definedName>
    <definedName name="COUNT_First_Floor___Unit_1b_Passage">#REF!</definedName>
    <definedName name="COUNT_First_Floor___Unit_1c">#REF!</definedName>
    <definedName name="COUNT_First_Floor___Unit_1c_Bathroom">#REF!</definedName>
    <definedName name="COUNT_First_Floor___Unit_1c_Bedroom">#REF!</definedName>
    <definedName name="COUNT_First_Floor___Unit_1c_Kitchen">#REF!</definedName>
    <definedName name="COUNT_First_Floor___Unit_1d">#REF!</definedName>
    <definedName name="COUNT_First_Floor___Unit_1d_Bedroom">#REF!</definedName>
    <definedName name="COUNT_First_Floor___Unit_1D_Duct">#REF!</definedName>
    <definedName name="COUNT_First_Floor___Unit_1D_Kitchen_Lounge">#REF!</definedName>
    <definedName name="COUNT_First_Floor___Unit_1D_Passage">#REF!</definedName>
    <definedName name="COUNT_First_Floor___Unit_1e">#REF!</definedName>
    <definedName name="COUNT_First_Floor___Unit_1e_Bathroom">#REF!</definedName>
    <definedName name="COUNT_First_Floor___Unit_1e_Bedroom">#REF!</definedName>
    <definedName name="COUNT_First_Floor___Unit_1e_Kitchen_Lounge">#REF!</definedName>
    <definedName name="COUNT_First_Floor___Unit_1e_Passage">#REF!</definedName>
    <definedName name="COUNT_First_Floor___Unit_1f">#REF!</definedName>
    <definedName name="COUNT_First_Floor___Unit_1f__Bedroom">#REF!</definedName>
    <definedName name="COUNT_First_Floor___Unit_1f_Bathroom">#REF!</definedName>
    <definedName name="COUNT_First_Floor___Unit_1f_Kitchen_Lounge">#REF!</definedName>
    <definedName name="COUNT_First_Floor___Unit_1f_Passage">#REF!</definedName>
    <definedName name="COUNT_First_Floor___Unit_1G">#REF!</definedName>
    <definedName name="COUNT_First_Floor___Unit_1G_Balcony">#REF!</definedName>
    <definedName name="COUNT_First_Floor___Unit_1G_Bathroom">#REF!</definedName>
    <definedName name="COUNT_First_Floor___Unit_1G_Bedroom_1">#REF!</definedName>
    <definedName name="COUNT_First_Floor___Unit_1G_Bedroom_2">#REF!</definedName>
    <definedName name="COUNT_First_Floor___Unit_1G_Passage">#REF!</definedName>
    <definedName name="COUNT_First_Floor___Unit_1H">#REF!</definedName>
    <definedName name="COUNT_First_Floor___Unit_1H_Bathroom">#REF!</definedName>
    <definedName name="COUNT_First_Floor___Unit_1H_Bedroom">#REF!</definedName>
    <definedName name="COUNT_First_Floor___Unit_1H_Kitchen_Lounge">#REF!</definedName>
    <definedName name="COUNT_First_Floor___Unit_1H_Passage">#REF!</definedName>
    <definedName name="COUNT_First_Floor___Windows___Length__Offices">#REF!</definedName>
    <definedName name="COUNT_First_Floor___Windows_Stairs__Length_">#REF!</definedName>
    <definedName name="COUNT_First_Floor__110mm_internal_walls__Existing_">#REF!</definedName>
    <definedName name="COUNT_First_Floor__110mm_internal_walls__New_">#REF!</definedName>
    <definedName name="COUNT_First_Floor__220mm_external_walls__Existing_">#REF!</definedName>
    <definedName name="COUNT_First_Floor__220mm_external_walls__New_">#REF!</definedName>
    <definedName name="COUNT_First_Floor__D1__New_">#REF!</definedName>
    <definedName name="COUNT_First_Floor__D2__New_">#REF!</definedName>
    <definedName name="COUNT_First_Floor__Demolish_110mm_external_walls">#REF!</definedName>
    <definedName name="COUNT_First_Floor__Demolish_110mm_internal_walls">#REF!</definedName>
    <definedName name="COUNT_First_Floor__Demolish_220mm_external_walls">#REF!</definedName>
    <definedName name="COUNT_First_Floor__Passage">#REF!</definedName>
    <definedName name="COUNT_First_Floor__Remove_Existing_Windows">#REF!</definedName>
    <definedName name="COUNT_First_Floor__Remove_Single_External_Glass_Door">#REF!</definedName>
    <definedName name="COUNT_First_Floor__Remove_Single_External_Timber_Doors">#REF!</definedName>
    <definedName name="COUNT_First_Floor__Remove_Single_Internal_Doors">#REF!</definedName>
    <definedName name="COUNT_First_Floor__Stairs">#REF!</definedName>
    <definedName name="COUNT_First_Floor__Unit_no._1___Bedroom_2">#REF!</definedName>
    <definedName name="COUNT_First_Floor__Unit_no._3___Bedroom_2">#REF!</definedName>
    <definedName name="COUNT_First_Floor__Unit_no.1">#REF!</definedName>
    <definedName name="COUNT_First_Floor__Unit_no.1___Bathrooms">#REF!</definedName>
    <definedName name="COUNT_First_Floor__Unit_no.1___Bedroom_1">#REF!</definedName>
    <definedName name="COUNT_First_Floor__Unit_no.1___Open_Plan__Kitchen_Lounge">#REF!</definedName>
    <definedName name="COUNT_First_Floor__Unit_no.2">#REF!</definedName>
    <definedName name="COUNT_First_Floor__Unit_no.2___Bathroom">#REF!</definedName>
    <definedName name="COUNT_First_Floor__Unit_no.2___Bedroom_1">#REF!</definedName>
    <definedName name="COUNT_First_Floor__Unit_no.2___Bedroom_2">#REF!</definedName>
    <definedName name="COUNT_First_Floor__Unit_no.2___Open_plan_Kitchen_Lounge">#REF!</definedName>
    <definedName name="COUNT_First_Floor__Unit_no.3">#REF!</definedName>
    <definedName name="COUNT_First_Floor__unit_no.3___Bathroom">#REF!</definedName>
    <definedName name="COUNT_First_Floor__Unit_no.3___Bedroom_1">#REF!</definedName>
    <definedName name="COUNT_First_Floor__Unit_no.3___Open_Plan_Kitchen_Lounge">#REF!</definedName>
    <definedName name="COUNT_First_Floor__Unit_no.4">#REF!</definedName>
    <definedName name="COUNT_First_Floor__Unit_no.4___Bathroom">#REF!</definedName>
    <definedName name="COUNT_First_Floor__Unit_no.4___Bedroom_1">#REF!</definedName>
    <definedName name="COUNT_First_Floor__Unit_no.4___Bedroom_2">#REF!</definedName>
    <definedName name="COUNT_First_Floor__Unit_no.4___Open_Plan__Kitchen_Lounge">#REF!</definedName>
    <definedName name="COUNT_First_Floor__W1__1200_x_1200_">#REF!</definedName>
    <definedName name="COUNT_First_Floor__W2__1500_x_1200_">#REF!</definedName>
    <definedName name="COUNT_First_Floor__W3__600_x_900_">#REF!</definedName>
    <definedName name="COUNT_First_Floor__W4__600_x_1200_">#REF!</definedName>
    <definedName name="COUNT_First_Floor_GBA">#REF!</definedName>
    <definedName name="COUNT_First_Floor_Passage">#REF!</definedName>
    <definedName name="COUNT_First_Floor_Unit_1a_Kitchen_Lounge">#REF!</definedName>
    <definedName name="COUNT_First_Floor_Walls_to_be_demolished">#REF!</definedName>
    <definedName name="COUNT_First_loor___Unit_1D_Bathroom">#REF!</definedName>
    <definedName name="COUNT_Gaurd_house">#REF!</definedName>
    <definedName name="COUNT_GBA">#REF!</definedName>
    <definedName name="COUNT_GBA___excl._Offices">#REF!</definedName>
    <definedName name="COUNT_GF_silicon_soft_joint">[40]Collections!#REF!</definedName>
    <definedName name="COUNT_GF_stair_edge_trim">[40]Collections!#REF!</definedName>
    <definedName name="COUNT_GF_T1">[40]Collections!#REF!</definedName>
    <definedName name="COUNT_GF_T2">[40]Collections!#REF!</definedName>
    <definedName name="COUNT_GF_T3">[40]Collections!#REF!</definedName>
    <definedName name="COUNT_GLA">#REF!</definedName>
    <definedName name="COUNT_Glass">#REF!</definedName>
    <definedName name="COUNT_Glue_Area">#REF!</definedName>
    <definedName name="COUNT_Ground_Floor___220mm_external_walls">#REF!</definedName>
    <definedName name="COUNT_Ground_Floor___230mm_External_walls">#REF!</definedName>
    <definedName name="COUNT_Ground_Floor___230mm_external_walls___Existing">#REF!</definedName>
    <definedName name="COUNT_Ground_Floor___230mm_internal_wall___New">#REF!</definedName>
    <definedName name="COUNT_Ground_Floor___230mm_Internal_Walls">#REF!</definedName>
    <definedName name="COUNT_Ground_Floor___230mm_Internal_walls___Existing">#REF!</definedName>
    <definedName name="COUNT_Ground_Floor___Back_Entrance">#REF!</definedName>
    <definedName name="COUNT_Ground_Floor___Concrete_wall">#REF!</definedName>
    <definedName name="COUNT_Ground_Floor___Corridor">#REF!</definedName>
    <definedName name="COUNT_Ground_Floor___Demolish_115mm_internal_walls">#REF!</definedName>
    <definedName name="COUNT_Ground_Floor___Demolish_230mm_internal_wall">#REF!</definedName>
    <definedName name="COUNT_Ground_Floor___Demolish_drywall">#REF!</definedName>
    <definedName name="COUNT_Ground_Floor___Double_Doors___New_to_Lift_Lobby">#REF!</definedName>
    <definedName name="COUNT_Ground_floor___Ducts">#REF!</definedName>
    <definedName name="COUNT_Ground_Floor___Electrical_DB_Room">#REF!</definedName>
    <definedName name="COUNT_Ground_Floor___Entrance_to_Madison_Lofts">#REF!</definedName>
    <definedName name="COUNT_Ground_Floor___Existing_Electrical_Substation">#REF!</definedName>
    <definedName name="COUNT_Ground_Floor___Existing_Fire_Escape">#REF!</definedName>
    <definedName name="COUNT_Ground_Floor___Existing_Fire_Escape_Lobby">#REF!</definedName>
    <definedName name="COUNT_Ground_Floor___Existing_Lifts">#REF!</definedName>
    <definedName name="COUNT_Ground_Floor___Existing_Staff_Toilets">#REF!</definedName>
    <definedName name="COUNT_Ground_Floor___Existing_Stairs">#REF!</definedName>
    <definedName name="COUNT_Ground_Floor___External_Columns">#REF!</definedName>
    <definedName name="COUNT_Ground_Floor___Fire_Double_Doors_to_Fire_Escape">#REF!</definedName>
    <definedName name="COUNT_Ground_Floor___Fire_Escape">#REF!</definedName>
    <definedName name="COUNT_Ground_Floor___GBA">#REF!</definedName>
    <definedName name="COUNT_Ground_Floor___GBA1">#REF!</definedName>
    <definedName name="COUNT_Ground_Floor___Internal_Columns">#REF!</definedName>
    <definedName name="COUNT_Ground_Floor___Internal_doors__Single_">#REF!</definedName>
    <definedName name="COUNT_Ground_Floor___internal_stairs">#REF!</definedName>
    <definedName name="COUNT_Ground_Floor___Lift_Area">#REF!</definedName>
    <definedName name="COUNT_Ground_Floor___Lift_Lobby">#REF!</definedName>
    <definedName name="COUNT_Ground_Floor___New_Fire_Escape_Stairs">#REF!</definedName>
    <definedName name="COUNT_Ground_Floor___Number_of_Windows___Ablutions">#REF!</definedName>
    <definedName name="COUNT_Ground_Floor___Number_of_Windows___Offices">#REF!</definedName>
    <definedName name="COUNT_Ground_Floor___Number_of_Windows___Stairs">#REF!</definedName>
    <definedName name="COUNT_Ground_Floor___Open_Refuse_Area">#REF!</definedName>
    <definedName name="COUNT_Ground_Floor___Pep">#REF!</definedName>
    <definedName name="COUNT_Ground_Floor___Pep_Entrance">#REF!</definedName>
    <definedName name="COUNT_Ground_Floor___Remove_Demolish_doors">#REF!</definedName>
    <definedName name="COUNT_Ground_Floor___Remove_Existing_geyser__seal_piping_">#REF!</definedName>
    <definedName name="COUNT_Ground_Floor___Remove_existing_shopfront">#REF!</definedName>
    <definedName name="COUNT_Ground_Floor___Remove_existing_window">#REF!</definedName>
    <definedName name="COUNT_Ground_Floor___Roller_Shutter_Doors">#REF!</definedName>
    <definedName name="COUNT_Ground_Floor___Security_Booth">#REF!</definedName>
    <definedName name="COUNT_Ground_Floor___Shower_Doors">#REF!</definedName>
    <definedName name="COUNT_Ground_Floor___Stair_Lobby">#REF!</definedName>
    <definedName name="COUNT_Ground_Floor___Stairs">#REF!</definedName>
    <definedName name="COUNT_Ground_Floor___Telkom_Room">#REF!</definedName>
    <definedName name="COUNT_Ground_Floor___Toilet_Cubicle_Doors">#REF!</definedName>
    <definedName name="COUNT_Ground_Floor___Windows__Lenth_">#REF!</definedName>
    <definedName name="COUNT_Ground_Floor___Windows_Ablutions__Length_">#REF!</definedName>
    <definedName name="COUNT_Ground_Floor___Windows_Stairs__Length_">#REF!</definedName>
    <definedName name="COUNT_Ground_Floor__110mm_external_walls__For_New_Porch_">#REF!</definedName>
    <definedName name="COUNT_Ground_Floor__110mm_internal_walls__Existing_">#REF!</definedName>
    <definedName name="COUNT_Ground_Floor__110mm_internal_walls__New_">#REF!</definedName>
    <definedName name="COUNT_Ground_Floor__220mm_external_walls__Existing_">#REF!</definedName>
    <definedName name="COUNT_Ground_Floor__220mm_external_walls__New_">#REF!</definedName>
    <definedName name="COUNT_Ground_Floor__Brick_Piers__For_new_Porch_">#REF!</definedName>
    <definedName name="COUNT_Ground_Floor__D1__New_">#REF!</definedName>
    <definedName name="COUNT_Ground_Floor__D2__New_">#REF!</definedName>
    <definedName name="COUNT_Ground_Floor__Demolish_110mm_external_walls">#REF!</definedName>
    <definedName name="COUNT_Ground_Floor__Demolish_110mm_internal_walls">#REF!</definedName>
    <definedName name="COUNT_Ground_Floor__Demolish_220mm_external_walls">#REF!</definedName>
    <definedName name="COUNT_Ground_Floor__Entance_Double_Door">#REF!</definedName>
    <definedName name="COUNT_Ground_Floor__New_Porch_Area">#REF!</definedName>
    <definedName name="COUNT_Ground_Floor__Number_of_Brick_Piers__For_new_Porch_">#REF!</definedName>
    <definedName name="COUNT_Ground_Floor__Passage">#REF!</definedName>
    <definedName name="COUNT_Ground_Floor__Remove_Existing_Window">#REF!</definedName>
    <definedName name="COUNT_Ground_Floor__Remove_Single_External_glass_door">#REF!</definedName>
    <definedName name="COUNT_Ground_Floor__Remove_Single_External_Timber_Door">#REF!</definedName>
    <definedName name="COUNT_Ground_Floor__Remove_Single_Internal_timber_door">#REF!</definedName>
    <definedName name="COUNT_Ground_Floor__Roof_to_entrance_porch">#REF!</definedName>
    <definedName name="COUNT_Ground_Floor__Unit__no.3___Bathroom">#REF!</definedName>
    <definedName name="COUNT_Ground_Floor__Unit_1___Bedroom_2">#REF!</definedName>
    <definedName name="COUNT_Ground_Floor__Unit_no.1">#REF!</definedName>
    <definedName name="COUNT_Ground_Floor__Unit_no.1___Bathroom">#REF!</definedName>
    <definedName name="COUNT_Ground_Floor__Unit_no.1___Open_plan_kitchen_lounge">#REF!</definedName>
    <definedName name="COUNT_Ground_Floor__Unit_no.2">#REF!</definedName>
    <definedName name="COUNT_Ground_Floor__Unit_no.2___Bathroom">#REF!</definedName>
    <definedName name="COUNT_Ground_Floor__Unit_no.2___Bedroom_1">#REF!</definedName>
    <definedName name="COUNT_Ground_Floor__Unit_no.2___Bedroom_2">#REF!</definedName>
    <definedName name="COUNT_Ground_Floor__Unit_no.2___Open_plan_kitchen_lounge">#REF!</definedName>
    <definedName name="COUNT_Ground_Floor__Unit_no.3">#REF!</definedName>
    <definedName name="COUNT_Ground_Floor__Unit_no.3___Bedroom_1">#REF!</definedName>
    <definedName name="COUNT_Ground_Floor__Unit_no.3___Bedroom_2">#REF!</definedName>
    <definedName name="COUNT_Ground_Floor__Unit_no.3___Open_plan__Kitchen_Lounge">#REF!</definedName>
    <definedName name="COUNT_Ground_Floor__Unit_no.4">#REF!</definedName>
    <definedName name="COUNT_Ground_Floor__Unit_no.4___Bathrooms">#REF!</definedName>
    <definedName name="COUNT_Ground_Floor__Unit_no.4___Bedroom_1">#REF!</definedName>
    <definedName name="COUNT_Ground_Floor__Unit_no.4___Bedroom_2">#REF!</definedName>
    <definedName name="COUNT_Ground_Floor__Unit_no.4___Open_plan__Kitchen_Lounge">#REF!</definedName>
    <definedName name="COUNT_Ground_Floor__W1__1200x1200_">#REF!</definedName>
    <definedName name="COUNT_Ground_Floor__W2__1500_x_1200_">#REF!</definedName>
    <definedName name="COUNT_Ground_Floor__W3__600_x_900_">#REF!</definedName>
    <definedName name="COUNT_Ground_Floor__W4__600_x_1200_">#REF!</definedName>
    <definedName name="COUNT_Ground_Floor_Areas">#REF!</definedName>
    <definedName name="COUNT_Ground_Floor_GBA">#REF!</definedName>
    <definedName name="COUNT_Ground_Floor_Patios">#REF!</definedName>
    <definedName name="COUNT_Ground_Floor_Stairs">#REF!</definedName>
    <definedName name="COUNT_Ground_floor_Unit_1.">#REF!</definedName>
    <definedName name="COUNT_Ground_Floor_Unit_1___Bedroom_1">#REF!</definedName>
    <definedName name="COUNT_Ground_Floor_unit_2">#REF!</definedName>
    <definedName name="COUNT_Ground_Floor_unit_3">#REF!</definedName>
    <definedName name="COUNT_Ground_floor_unit_4">#REF!</definedName>
    <definedName name="COUNT_Grounf_Floor_Unit_5">#REF!</definedName>
    <definedName name="COUNT_Hygiene_and_Sanitation">#REF!</definedName>
    <definedName name="COUNT_int_glass">#REF!</definedName>
    <definedName name="COUNT_Internal_Columns">#REF!</definedName>
    <definedName name="COUNT_Internal_Columns___Number">#REF!</definedName>
    <definedName name="COUNT_Internal_corridors">#REF!</definedName>
    <definedName name="COUNT_Internal_Doors___Penthouse">#REF!</definedName>
    <definedName name="COUNT_Internal_Double_Doors___First_Floor">#REF!</definedName>
    <definedName name="COUNT_Internal_Single_Doors___Entrance_Doors">#REF!</definedName>
    <definedName name="COUNT_Internal_Single_Doors___First_Floor">#REF!</definedName>
    <definedName name="COUNT_Internal_Single_Doors___First_Floor___Units">#REF!</definedName>
    <definedName name="COUNT_Kitchen_cupboards">#REF!</definedName>
    <definedName name="COUNT_Lab">#REF!</definedName>
    <definedName name="COUNT_Lift_Lobby">#REF!</definedName>
    <definedName name="COUNT_Lift_Lobby___2nd_12th_floor">#REF!</definedName>
    <definedName name="COUNT_Lift_Motor_Room">#REF!</definedName>
    <definedName name="COUNT_Lift_Motor_Room_Length_East_Elevation">#REF!</definedName>
    <definedName name="COUNT_Loading_area">#REF!</definedName>
    <definedName name="COUNT_Male_Ablution">#REF!</definedName>
    <definedName name="COUNT_Manufacturing_Line">#REF!</definedName>
    <definedName name="COUNT_New_Balustrades">#REF!</definedName>
    <definedName name="COUNT_No_of_parking_Bays">#REF!</definedName>
    <definedName name="COUNT_Office">#REF!</definedName>
    <definedName name="COUNT_Oxidising_Chemical_Store">#REF!</definedName>
    <definedName name="COUNT_Parking___230mm_External_Concrete_Wall">#REF!</definedName>
    <definedName name="COUNT_Parking___230mm_External_walls">#REF!</definedName>
    <definedName name="COUNT_Parking___230mm_internal_walls">#REF!</definedName>
    <definedName name="COUNT_Parking_Areas">#REF!</definedName>
    <definedName name="COUNT_Parking_GBA">#REF!</definedName>
    <definedName name="COUNT_Passage">#REF!</definedName>
    <definedName name="COUNT_Passage___2nd_12th_Floor">#REF!</definedName>
    <definedName name="COUNT_Passage___Penthouse_Floor">#REF!</definedName>
    <definedName name="COUNT_Paving_apron">#REF!</definedName>
    <definedName name="COUNT_Penthouse___GBA">#REF!</definedName>
    <definedName name="COUNT_Prking_and_Roadways">#REF!</definedName>
    <definedName name="COUNT_Raw_Materials">#REF!</definedName>
    <definedName name="COUNT_Receiving">#REF!</definedName>
    <definedName name="COUNT_Remove_100mm_high_steel_balustrade">#REF!</definedName>
    <definedName name="COUNT_Remove_Double_Doors___Penthouse_Floor">#REF!</definedName>
    <definedName name="COUNT_Remove_internal_doors">#REF!</definedName>
    <definedName name="COUNT_Remove_Sanitary_Fittings___Penthouse_Floor">#REF!</definedName>
    <definedName name="COUNT_Remove_Single_Doors___Penthouse_Floor">#REF!</definedName>
    <definedName name="COUNT_Rof_Plan___110mm_internal_walls">#REF!</definedName>
    <definedName name="COUNT_Roof">#REF!</definedName>
    <definedName name="COUNT_Roof___Plan___Unit_7b">#REF!</definedName>
    <definedName name="COUNT_Roof_Area___Grid_Line_1_2">#REF!</definedName>
    <definedName name="COUNT_Roof_Area__Grid_Line_2_3">#REF!</definedName>
    <definedName name="COUNT_Roof_Area__Grid_Line_3_4">#REF!</definedName>
    <definedName name="COUNT_Roof_Area__Grid_Line_4_5">#REF!</definedName>
    <definedName name="COUNT_Roof_Area__Grid_Line_5_6">#REF!</definedName>
    <definedName name="COUNT_Roof_Area__Grid_Line_6_7">#REF!</definedName>
    <definedName name="COUNT_Roof_Plan___220mm_external_wall">#REF!</definedName>
    <definedName name="COUNT_Roof_Plan___220mm_internal_walls">#REF!</definedName>
    <definedName name="COUNT_Roof_Plan___Ablution_Block">#REF!</definedName>
    <definedName name="COUNT_Roof_Plan___Concrete_wall">#REF!</definedName>
    <definedName name="COUNT_Roof_Plan___Corridor_Passage">#REF!</definedName>
    <definedName name="COUNT_Roof_Plan___Ducts">#REF!</definedName>
    <definedName name="COUNT_Roof_Plan___Unit_7a">#REF!</definedName>
    <definedName name="COUNT_Roof_Plan___Unit_7c">#REF!</definedName>
    <definedName name="COUNT_Roof_Plan___Unit_7d">#REF!</definedName>
    <definedName name="COUNT_Roof_Plan___Unit_7e">#REF!</definedName>
    <definedName name="COUNT_Roof_Plan___Unit_7f">#REF!</definedName>
    <definedName name="COUNT_Roof_Plan___Unit_7g">#REF!</definedName>
    <definedName name="COUNT_Roof_Plan___Unit_7h">#REF!</definedName>
    <definedName name="COUNT_Roof_Plan___Unit_7i">#REF!</definedName>
    <definedName name="COUNT_Roof_Plan___Unit_7i__single_room_">#REF!</definedName>
    <definedName name="COUNT_Roof_Plan___unit_7i_Bathroom">#REF!</definedName>
    <definedName name="COUNT_Roof_Plan___Unit_7i_Bedroom">#REF!</definedName>
    <definedName name="COUNT_Roof_Plan___Unit_7i_Duct">#REF!</definedName>
    <definedName name="COUNT_Roof_Plan___unit_7i_Kitcthen_Lounge">#REF!</definedName>
    <definedName name="COUNT_Roof_Plan___Unit_7i_Passage">#REF!</definedName>
    <definedName name="COUNT_Roof_Plan___Unit_7k">#REF!</definedName>
    <definedName name="COUNT_Roof_Plan___Unit_7k_Bathroom">#REF!</definedName>
    <definedName name="COUNT_Roof_Plan___unit_7k_Bedroom">#REF!</definedName>
    <definedName name="COUNT_Roof_Plan___Unit_7k_Kitche_Lounge">#REF!</definedName>
    <definedName name="COUNT_Roof_Plan___unit_7k_Passage">#REF!</definedName>
    <definedName name="COUNT_Roof_Plan___Unit_7L">#REF!</definedName>
    <definedName name="COUNT_Roof_Plan___Unit_7L_Bathroom">#REF!</definedName>
    <definedName name="COUNT_Roof_Plan___Unit_7L_Bedroom">#REF!</definedName>
    <definedName name="COUNT_Roof_Plan___Unit_7L_Kitchen_Lounge">#REF!</definedName>
    <definedName name="COUNT_Roof_Plan___Unit_7L_Passage">#REF!</definedName>
    <definedName name="COUNT_Roof_Plan___Washing_area">#REF!</definedName>
    <definedName name="COUNT_Secomd___Sixth_Floor___Unit_1b_Bedroom_2">#REF!</definedName>
    <definedName name="COUNT_Second___Sixth_Floor___110mm_internal_walls">#REF!</definedName>
    <definedName name="COUNT_Second___Sixth_Floor___1e_Bathroom">#REF!</definedName>
    <definedName name="COUNT_Second___Sixth_Floor___1G_Kitchen_Lounge">#REF!</definedName>
    <definedName name="COUNT_Second___Sixth_Floor___220mm_external_walls">#REF!</definedName>
    <definedName name="COUNT_Second___Sixth_Floor___220mm_internal_walls">#REF!</definedName>
    <definedName name="COUNT_Second___Sixth_Floor___Allowance_for_beam">#REF!</definedName>
    <definedName name="COUNT_Second___Sixth_Floor___Bedroom">#REF!</definedName>
    <definedName name="COUNT_Second___Sixth_Floor___Concrete_Wall">#REF!</definedName>
    <definedName name="COUNT_Second___Sixth_Floor___External_walls_to_be_demolished">#REF!</definedName>
    <definedName name="COUNT_Second___Sixth_Floor___Passage">#REF!</definedName>
    <definedName name="COUNT_Second___Sixth_Floor___Slabs_to_be_demolished">#REF!</definedName>
    <definedName name="COUNT_Second___Sixth_Floor___Stair_Lift_Lobby">#REF!</definedName>
    <definedName name="COUNT_Second___Sixth_Floor___Unit_1a">#REF!</definedName>
    <definedName name="COUNT_Second___Sixth_Floor___Unit_1a_Bathroom">#REF!</definedName>
    <definedName name="COUNT_Second___Sixth_Floor___Unit_1a_Bedroom">#REF!</definedName>
    <definedName name="COUNT_Second___Sixth_Floor___Unit_1a_Kitchen_Lounge">#REF!</definedName>
    <definedName name="COUNT_Second___Sixth_Floor___Unit_1a_Passage">#REF!</definedName>
    <definedName name="COUNT_Second___Sixth_Floor___Unit_1b">#REF!</definedName>
    <definedName name="COUNT_Second___Sixth_Floor___Unit_1b_Bathroom">#REF!</definedName>
    <definedName name="COUNT_Second___Sixth_Floor___Unit_1b_Bedroom_1">#REF!</definedName>
    <definedName name="COUNT_Second___Sixth_Floor___Unit_1b_Kitchen_Lounge">#REF!</definedName>
    <definedName name="COUNT_Second___Sixth_Floor___Unit_1b_Passage">#REF!</definedName>
    <definedName name="COUNT_Second___Sixth_Floor___Unit_1c">#REF!</definedName>
    <definedName name="COUNT_Second___Sixth_Floor___Unit_1c_Bathroom">#REF!</definedName>
    <definedName name="COUNT_Second___Sixth_Floor___Unit_1c_Bedroom_Kitchen">#REF!</definedName>
    <definedName name="COUNT_Second___Sixth_Floor___Unit_1d">#REF!</definedName>
    <definedName name="COUNT_Second___Sixth_Floor___Unit_1d_Bathroom">#REF!</definedName>
    <definedName name="COUNT_Second___Sixth_Floor___Unit_1d_Bedroom">#REF!</definedName>
    <definedName name="COUNT_Second___Sixth_Floor___Unit_1d_Kitchen_Lounge">#REF!</definedName>
    <definedName name="COUNT_Second___Sixth_Floor___Unit_1d_Passage">#REF!</definedName>
    <definedName name="COUNT_Second___Sixth_Floor___Unit_1e">#REF!</definedName>
    <definedName name="COUNT_Second___Sixth_Floor___Unit_1e_Kitchen_Lounge">#REF!</definedName>
    <definedName name="COUNT_Second___Sixth_Floor___Unit_1e_Passage">#REF!</definedName>
    <definedName name="COUNT_Second___Sixth_Floor___Unit_1f_Bathroom">#REF!</definedName>
    <definedName name="COUNT_Second___Sixth_Floor___Unit_1f_Bedroom">#REF!</definedName>
    <definedName name="COUNT_Second___Sixth_Floor___Unit_1f_Kitchen_Lounge">#REF!</definedName>
    <definedName name="COUNT_Second___Sixth_Floor___Unit_1f_Passage">#REF!</definedName>
    <definedName name="COUNT_Second___Sixth_Floor___Unit_1g">#REF!</definedName>
    <definedName name="COUNT_Second___Sixth_Floor___Unit_1G_Balcony">#REF!</definedName>
    <definedName name="COUNT_Second___Sixth_Floor___Unit_1G_Bathroom">#REF!</definedName>
    <definedName name="COUNT_Second___Sixth_Floor___Unit_1G_Bedroom_1">#REF!</definedName>
    <definedName name="COUNT_Second___Sixth_Floor___Unit_1G_Bedroom_2">#REF!</definedName>
    <definedName name="COUNT_Second___Sixth_Floor___Unit_1G_Passage">#REF!</definedName>
    <definedName name="COUNT_Second___Sixth_Floor___Unit_1h">#REF!</definedName>
    <definedName name="COUNT_Second___Sixth_Floor___Unit_1h_Bathroom">#REF!</definedName>
    <definedName name="COUNT_Second___Sixth_Floor___Unit_1h_Bedroom">#REF!</definedName>
    <definedName name="COUNT_Second___Sixth_Floor___Unit_1h_Kitchen_Lounge">#REF!</definedName>
    <definedName name="COUNT_Second___Sixth_Floor___Unit_1h_Passage">#REF!</definedName>
    <definedName name="COUNT_Second___Sixth_Floor__Unit_1f">#REF!</definedName>
    <definedName name="COUNT_Second___Sixth_Floor_Ducts">#REF!</definedName>
    <definedName name="COUNT_Second___Twelfth_Floor_GBA">#REF!</definedName>
    <definedName name="COUNT_Service_Roads">#REF!</definedName>
    <definedName name="COUNT_Sink__WC___WHB">#REF!</definedName>
    <definedName name="COUNT_Site_Area">#REF!</definedName>
    <definedName name="COUNT_Staff_and_Visitor_Parking">#REF!</definedName>
    <definedName name="COUNT_Stair_Lobby">#REF!</definedName>
    <definedName name="COUNT_Stair_Lobby_to_existing_fire_escape">#REF!</definedName>
    <definedName name="COUNT_Stair_lobby_to_existing_fire_escape___First_Floor">#REF!</definedName>
    <definedName name="COUNT_Stair_Lobby_to_existing_staircase">#REF!</definedName>
    <definedName name="COUNT_Stairs">#REF!</definedName>
    <definedName name="COUNT_Stairs___New___First_Floor">#REF!</definedName>
    <definedName name="COUNT_Stairs___Penthouse_Floor">#REF!</definedName>
    <definedName name="COUNT_Steel_structure_for_wooden_cladding">#REF!</definedName>
    <definedName name="COUNT_Stock_Control">#REF!</definedName>
    <definedName name="COUNT_Store">#REF!</definedName>
    <definedName name="COUNT_Store_Room">#REF!</definedName>
    <definedName name="COUNT_Store_Room___2nd_12th_Floor">#REF!</definedName>
    <definedName name="COUNT_Swimming_Pool">#REF!</definedName>
    <definedName name="COUNT_Terrace">#REF!</definedName>
    <definedName name="COUNT_Unit_101">#REF!</definedName>
    <definedName name="COUNT_Unit_101___Bathroom">#REF!</definedName>
    <definedName name="COUNT_Unit_101___Bedroom">#REF!</definedName>
    <definedName name="COUNT_Unit_101___Kitchen">#REF!</definedName>
    <definedName name="COUNT_Unit_101___Living_Room">#REF!</definedName>
    <definedName name="COUNT_Unit_102">#REF!</definedName>
    <definedName name="COUNT_Unit_102___Bathroom">#REF!</definedName>
    <definedName name="COUNT_Unit_102___Bedroom">#REF!</definedName>
    <definedName name="COUNT_Unit_102___Kitchen">#REF!</definedName>
    <definedName name="COUNT_Unit_102___Living_Room">#REF!</definedName>
    <definedName name="COUNT_Unit_103">#REF!</definedName>
    <definedName name="COUNT_Unit_103___Bathroom">#REF!</definedName>
    <definedName name="COUNT_Unit_103___Kitchen">#REF!</definedName>
    <definedName name="COUNT_Unit_103___Living_Room">#REF!</definedName>
    <definedName name="COUNT_Unit_104">#REF!</definedName>
    <definedName name="COUNT_Unit_104___Bathroom">#REF!</definedName>
    <definedName name="COUNT_Unit_104___Kitchen">#REF!</definedName>
    <definedName name="COUNT_Unit_104___Living_Room_Bedroom___Copy">#REF!</definedName>
    <definedName name="COUNT_Unit_105">#REF!</definedName>
    <definedName name="COUNT_Unit_105___Bathroom">#REF!</definedName>
    <definedName name="COUNT_Unit_105___Duct">#REF!</definedName>
    <definedName name="COUNT_Unit_105___Entrance_Foyer">#REF!</definedName>
    <definedName name="COUNT_Unit_105___Kitchen">#REF!</definedName>
    <definedName name="COUNT_Unit_105___Living_Room_Bedroom">#REF!</definedName>
    <definedName name="COUNT_Unit_106">#REF!</definedName>
    <definedName name="COUNT_Unit_106___Bathroom">#REF!</definedName>
    <definedName name="COUNT_Unit_106___Duct">#REF!</definedName>
    <definedName name="COUNT_Unit_106___Kitchen">#REF!</definedName>
    <definedName name="COUNT_Unit_106___Lounge_Bedroom">#REF!</definedName>
    <definedName name="COUNT_Unit_107">#REF!</definedName>
    <definedName name="COUNT_Unit_107___Bathroom">#REF!</definedName>
    <definedName name="COUNT_Unit_107___Kitchen">#REF!</definedName>
    <definedName name="COUNT_Unit_107___Lounge_Bedroom">#REF!</definedName>
    <definedName name="COUNT_Unit_108">#REF!</definedName>
    <definedName name="COUNT_Unit_108___Bathroom">#REF!</definedName>
    <definedName name="COUNT_Unit_108___Bedroom">#REF!</definedName>
    <definedName name="COUNT_Unit_108___Duct">#REF!</definedName>
    <definedName name="COUNT_Unit_108__Kitchen">#REF!</definedName>
    <definedName name="COUNT_Unit_108__Living_Room">#REF!</definedName>
    <definedName name="COUNT_Unit_1301">#REF!</definedName>
    <definedName name="COUNT_Unit_1301___Bathroom">#REF!</definedName>
    <definedName name="COUNT_Unit_1301___Bedroom">#REF!</definedName>
    <definedName name="COUNT_Unit_1301___Kitchen">#REF!</definedName>
    <definedName name="COUNT_Unit_1301___Living_Room">#REF!</definedName>
    <definedName name="COUNT_Unit_1302">#REF!</definedName>
    <definedName name="COUNT_Unit_1302___Bathroom">#REF!</definedName>
    <definedName name="COUNT_Unit_1302___Duct">#REF!</definedName>
    <definedName name="COUNT_Unit_1302___Kitchen">#REF!</definedName>
    <definedName name="COUNT_Unit_1302___Living_Room_Bedroom">#REF!</definedName>
    <definedName name="COUNT_Unit_1303">#REF!</definedName>
    <definedName name="COUNT_Unit_1303___Bathroom">#REF!</definedName>
    <definedName name="COUNT_Unit_1303___Duct">#REF!</definedName>
    <definedName name="COUNT_Unit_1303___Kitchen">#REF!</definedName>
    <definedName name="COUNT_Unit_1303___Living_Room_Bedroom">#REF!</definedName>
    <definedName name="COUNT_Unit_1304">#REF!</definedName>
    <definedName name="COUNT_Unit_1304___Bathroom">#REF!</definedName>
    <definedName name="COUNT_Unit_1304___Kitchen">#REF!</definedName>
    <definedName name="COUNT_Unit_1304___Living_Room_Bedroom">#REF!</definedName>
    <definedName name="COUNT_Unit_1305">#REF!</definedName>
    <definedName name="COUNT_Unit_1305___Bathroom">#REF!</definedName>
    <definedName name="COUNT_Unit_1305___Bedroom">#REF!</definedName>
    <definedName name="COUNT_Unit_1305___Kitchen">#REF!</definedName>
    <definedName name="COUNT_Unit_1305___Living_Room">#REF!</definedName>
    <definedName name="COUNT_Unit_601">#REF!</definedName>
    <definedName name="COUNT_Unit_601___Bathroom">#REF!</definedName>
    <definedName name="COUNT_Unit_601___Bedroom">#REF!</definedName>
    <definedName name="COUNT_Unit_601___Kitchen">#REF!</definedName>
    <definedName name="COUNT_Unit_601___Living_Room">#REF!</definedName>
    <definedName name="COUNT_Unit_602">#REF!</definedName>
    <definedName name="COUNT_Unit_602___Bathroom">#REF!</definedName>
    <definedName name="COUNT_Unit_602___Bedroom">#REF!</definedName>
    <definedName name="COUNT_Unit_602___Kitchen">#REF!</definedName>
    <definedName name="COUNT_Unit_602___Living_Room">#REF!</definedName>
    <definedName name="COUNT_Unit_603">#REF!</definedName>
    <definedName name="COUNT_Unit_603___Bathroom">#REF!</definedName>
    <definedName name="COUNT_Unit_603___Bedroom">#REF!</definedName>
    <definedName name="COUNT_Unit_603___Kitchen">#REF!</definedName>
    <definedName name="COUNT_Unit_603___Living_Room">#REF!</definedName>
    <definedName name="COUNT_Unit_604">#REF!</definedName>
    <definedName name="COUNT_Unit_604___Bathroom">#REF!</definedName>
    <definedName name="COUNT_Unit_604___Bedroom">#REF!</definedName>
    <definedName name="COUNT_Unit_604___Kitchen">#REF!</definedName>
    <definedName name="COUNT_Unit_604___Living_Room">#REF!</definedName>
    <definedName name="COUNT_Unit_605">#REF!</definedName>
    <definedName name="COUNT_Unit_605___Bathroom">#REF!</definedName>
    <definedName name="COUNT_Unit_605___Duct">#REF!</definedName>
    <definedName name="COUNT_Unit_605___Kitchen">#REF!</definedName>
    <definedName name="COUNT_Unit_605___Living_Room_Bedroom">#REF!</definedName>
    <definedName name="COUNT_Unit_606">#REF!</definedName>
    <definedName name="COUNT_Unit_606___Bathroom">#REF!</definedName>
    <definedName name="COUNT_Unit_606___Duct">#REF!</definedName>
    <definedName name="COUNT_Unit_606___Kitchen">#REF!</definedName>
    <definedName name="COUNT_Unit_606___Lounge_Bedroom">#REF!</definedName>
    <definedName name="COUNT_Unit_607">#REF!</definedName>
    <definedName name="COUNT_Unit_607___Bathroom">#REF!</definedName>
    <definedName name="COUNT_Unit_607___Kitchen">#REF!</definedName>
    <definedName name="COUNT_Unit_607__Lounge_Bedroom">#REF!</definedName>
    <definedName name="COUNT_Unit_608">#REF!</definedName>
    <definedName name="COUNT_Unit_608___Bathroom">#REF!</definedName>
    <definedName name="COUNT_Unit_608___Bedroom">#REF!</definedName>
    <definedName name="COUNT_Unit_608___Duct">#REF!</definedName>
    <definedName name="COUNT_Unit_608___Kitchen">#REF!</definedName>
    <definedName name="COUNT_Unit_608__Lounge">#REF!</definedName>
    <definedName name="COUNT_Wash_Bay">#REF!</definedName>
    <definedName name="COUNT_Window___Unit_102___Bedroom_Window">#REF!</definedName>
    <definedName name="COUNT_Window___Unit_102___Living_Room">#REF!</definedName>
    <definedName name="COUNT_Window___Unit_104_Bedroom_Living_Room">#REF!</definedName>
    <definedName name="COUNT_Windows___Unit_1_Corner_Bedroom_Window">#REF!</definedName>
    <definedName name="COUNT_Windows___Unit_1_Lounge">#REF!</definedName>
    <definedName name="COUNT_Windows___Unit_101">#REF!</definedName>
    <definedName name="COUNT_Windows___Unit_101_Second_Window">#REF!</definedName>
    <definedName name="COUNT_Windows___Unit_103___Kitchen">#REF!</definedName>
    <definedName name="COUNT_Windows___Unit_103_living_Room">#REF!</definedName>
    <definedName name="COUNT_Windows___Unit_1035_Bedroom">#REF!</definedName>
    <definedName name="COUNT_Windows___Unit_105___Lounge">#REF!</definedName>
    <definedName name="COUNT_Windows___Unit_105_Bedroom_Living_Room">#REF!</definedName>
    <definedName name="COUNT_Windows___Unit_106___Bedroom">#REF!</definedName>
    <definedName name="COUNT_Windows___Unit_106_Kitchen">#REF!</definedName>
    <definedName name="COUNT_Windows___Unit_106_Lounge_Corner_Window">#REF!</definedName>
    <definedName name="COUNT_Windows___Unit_107_Lounge_Bedroom_Window">#REF!</definedName>
    <definedName name="COUNT_Windows___Unit_108_Bedroom">#REF!</definedName>
    <definedName name="COUNT_Windows___Unit_108_Corner_Window_Lounge">#REF!</definedName>
    <definedName name="COUNT_Windows___Unit_108_Lounge">#REF!</definedName>
    <definedName name="COUNT_Windows___Unit_1301_Bedroom">#REF!</definedName>
    <definedName name="COUNT_Windows___Unit_1301_Bedroom_Corner">#REF!</definedName>
    <definedName name="COUNT_Windows___Unit_1302_Bedroom_Lounge">#REF!</definedName>
    <definedName name="COUNT_Windows___Unit_1303_Bedroom">#REF!</definedName>
    <definedName name="COUNT_Windows___Unit_1303_Lounge">#REF!</definedName>
    <definedName name="COUNT_Windows___Unit_1304_Lounge_Bedroom_Corner_window">#REF!</definedName>
    <definedName name="COUNT_Windows___Unit_1305_Lounge">#REF!</definedName>
    <definedName name="COUNT_Windows___Unit_2_Bedroom_Corner_Window">#REF!</definedName>
    <definedName name="COUNT_Windows___Unit_2_Lounge">#REF!</definedName>
    <definedName name="COUNT_Windows___Unit_3_Bedroom_Lounge">#REF!</definedName>
    <definedName name="COUNT_Windows___Unit_4_Bedroom_Lounge">#REF!</definedName>
    <definedName name="COUNT_Windows___Unit_5_Bedroom_Lounge">#REF!</definedName>
    <definedName name="COUNT_Windows___Unit_6_Bedroom">#REF!</definedName>
    <definedName name="COUNT_Windows___Unit_6_Corner_Lounge_Window">#REF!</definedName>
    <definedName name="COUNT_Windows___Unit_6_Kitchen">#REF!</definedName>
    <definedName name="COUNT_Windows___Unit_7_Bedroom_Lounge">#REF!</definedName>
    <definedName name="COUNT_Windows___Unit_8_Corner_Lounge_Window">#REF!</definedName>
    <definedName name="COUNT_Windows___Unit_8_Lounge">#REF!</definedName>
    <definedName name="COUNT_Windows__Unit_108_Bedroom">#REF!</definedName>
    <definedName name="COUNT_Windows_1950mm">#REF!</definedName>
    <definedName name="COUNT_Wood_cladding">#REF!</definedName>
    <definedName name="COUNT_Yard">#REF!</definedName>
    <definedName name="CountCode" localSheetId="12">#REF!</definedName>
    <definedName name="CountCode" localSheetId="11">#REF!</definedName>
    <definedName name="CountCode">#REF!</definedName>
    <definedName name="Country" localSheetId="12">#REF!</definedName>
    <definedName name="Country">#REF!</definedName>
    <definedName name="COVER" localSheetId="12">[78]Cover!#REF!</definedName>
    <definedName name="Cover" localSheetId="11">#REF!</definedName>
    <definedName name="COVER">[78]Cover!#REF!</definedName>
    <definedName name="CoveredParkingAreaRentable" localSheetId="12">#REF!</definedName>
    <definedName name="CoveredParkingAreaRentable" localSheetId="11">#REF!</definedName>
    <definedName name="CoveredParkingAreaRentable">#REF!</definedName>
    <definedName name="CoveredParkingGrossRentOccupation" localSheetId="12">#REF!</definedName>
    <definedName name="CoveredParkingGrossRentOccupation">#REF!</definedName>
    <definedName name="CoveredParkingNetRentOccupation" localSheetId="12">#REF!</definedName>
    <definedName name="CoveredParkingNetRentOccupation">#REF!</definedName>
    <definedName name="CoveredParkingVacancyFactor" localSheetId="12">#REF!</definedName>
    <definedName name="CoveredParkingVacancyFactor">#REF!</definedName>
    <definedName name="CP" localSheetId="12">#REF!</definedName>
    <definedName name="CP">#REF!</definedName>
    <definedName name="CPA_A">#REF!</definedName>
    <definedName name="CPA_B">#REF!</definedName>
    <definedName name="CPA_C">#REF!</definedName>
    <definedName name="CPA_D">#REF!</definedName>
    <definedName name="CPA_Data">'[35]CPA Formulae'!$A$4:$N$109</definedName>
    <definedName name="CPA_E">#REF!</definedName>
    <definedName name="CPA_F">#REF!</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PS">[73]Input!$C$3:$C$4</definedName>
    <definedName name="CR">#REF!</definedName>
    <definedName name="cranes" localSheetId="12">[67]plant!#REF!</definedName>
    <definedName name="cranes" localSheetId="11">[67]plant!#REF!</definedName>
    <definedName name="cranes">[67]plant!#REF!</definedName>
    <definedName name="_xlnm.Criteria" localSheetId="12">#REF!</definedName>
    <definedName name="_xlnm.Criteria" localSheetId="11">#REF!</definedName>
    <definedName name="_xlnm.Criteria">#REF!</definedName>
    <definedName name="Criterion_Basis" localSheetId="12">#REF!</definedName>
    <definedName name="Criterion_Basis" localSheetId="11">#REF!</definedName>
    <definedName name="Criterion_Basis">#REF!</definedName>
    <definedName name="CS">#REF!</definedName>
    <definedName name="CSR" localSheetId="12">#REF!</definedName>
    <definedName name="CSR" localSheetId="11">#REF!</definedName>
    <definedName name="CSR">#REF!</definedName>
    <definedName name="Cum_Int">#REF!</definedName>
    <definedName name="Curr" localSheetId="12">#REF!</definedName>
    <definedName name="Curr" localSheetId="11">#REF!</definedName>
    <definedName name="Curr">#REF!</definedName>
    <definedName name="Curr_Unit" localSheetId="12">#REF!</definedName>
    <definedName name="Curr_Unit" localSheetId="11">#REF!</definedName>
    <definedName name="Curr_Unit">#REF!</definedName>
    <definedName name="CurrCode" localSheetId="12">#REF!</definedName>
    <definedName name="CurrCode" localSheetId="11">#REF!</definedName>
    <definedName name="CurrCode">#REF!</definedName>
    <definedName name="Currencies">[79]RoE!$G$1:$J$2</definedName>
    <definedName name="Currencies_USD">[79]RoE!$U$1:$V$2</definedName>
    <definedName name="Currencies_ZMK">[79]RoE!$M$1:$P$2</definedName>
    <definedName name="CurrentMonth" localSheetId="12">#REF!</definedName>
    <definedName name="CurrentMonth" localSheetId="11">#REF!</definedName>
    <definedName name="CurrentMonth">#REF!</definedName>
    <definedName name="Curry" localSheetId="12">[6]Equip!#REF!</definedName>
    <definedName name="Curry" localSheetId="11">[6]Equip!#REF!</definedName>
    <definedName name="Curry">[6]Equip!#REF!</definedName>
    <definedName name="CUSTOM1__2_1_Bed" localSheetId="12">#REF!</definedName>
    <definedName name="CUSTOM1__2_1_Bed">#REF!</definedName>
    <definedName name="CUSTOM1__2_1_Bed_WC">#REF!</definedName>
    <definedName name="CUSTOM1__2_2_Bed">#REF!</definedName>
    <definedName name="CUSTOM1__2_2_Bed_WC">#REF!</definedName>
    <definedName name="CUSTOM1__2_3_Bed">#REF!</definedName>
    <definedName name="CUSTOM1__2_3_Bed_WC">#REF!</definedName>
    <definedName name="CUSTOM1__2_Clean_Utility_tTore">#REF!</definedName>
    <definedName name="CUSTOM1__2_Common_Area">#REF!</definedName>
    <definedName name="CUSTOM1__2_Ducts">#REF!</definedName>
    <definedName name="CUSTOM1__2_Duty_Station_Offices">#REF!</definedName>
    <definedName name="CUSTOM1__2_Elec___Data">#REF!</definedName>
    <definedName name="CUSTOM1__2_Equipment_Stores">#REF!</definedName>
    <definedName name="CUSTOM1__2_Female_WC">#REF!</definedName>
    <definedName name="CUSTOM1__2_Fire_Stair">#REF!</definedName>
    <definedName name="CUSTOM1__2_Fire_Stair_Passage">#REF!</definedName>
    <definedName name="CUSTOM1__2_Male_WC">#REF!</definedName>
    <definedName name="CUSTOM1__2_Paraplegic_WC">#REF!</definedName>
    <definedName name="CUSTOM1__2_Private_Lift_Lobby">#REF!</definedName>
    <definedName name="CUSTOM1__2_Private_Lifts">#REF!</definedName>
    <definedName name="CUSTOM1__2_Public_Lift_Lobby">#REF!</definedName>
    <definedName name="CUSTOM1__2_Public_Lifts">#REF!</definedName>
    <definedName name="CUSTOM1__2_Public_Ward_Female">#REF!</definedName>
    <definedName name="CUSTOM1__2_Public_Ward_Male">#REF!</definedName>
    <definedName name="CUSTOM1__2_Service_Lift">#REF!</definedName>
    <definedName name="CUSTOM1__2_Service_Lift_Lobby">#REF!</definedName>
    <definedName name="CUSTOM1__2_Sluice">#REF!</definedName>
    <definedName name="CUSTOM1__2_Ward_Kitchen">#REF!</definedName>
    <definedName name="CUSTOM1__3_Cleaners_Rooms">#REF!</definedName>
    <definedName name="CUSTOM1__3_Common_Area">#REF!</definedName>
    <definedName name="CUSTOM1__3_Ducts">#REF!</definedName>
    <definedName name="CUSTOM1__3_Elec___Data">#REF!</definedName>
    <definedName name="CUSTOM1__3_Female_Change_Room">#REF!</definedName>
    <definedName name="CUSTOM1__3_Female_WC">#REF!</definedName>
    <definedName name="CUSTOM1__3_Fire_Escape_Stairs">#REF!</definedName>
    <definedName name="CUSTOM1__3_Freezer">#REF!</definedName>
    <definedName name="CUSTOM1__3_GBA">#REF!</definedName>
    <definedName name="CUSTOM1__3_IT_Room">#REF!</definedName>
    <definedName name="CUSTOM1__3_Lifts">#REF!</definedName>
    <definedName name="CUSTOM1__3_Male_Changeroom">#REF!</definedName>
    <definedName name="CUSTOM1__3_Male_WC">#REF!</definedName>
    <definedName name="CUSTOM1__3_Mortuary">#REF!</definedName>
    <definedName name="CUSTOM1__3_Paraplegic_WC">#REF!</definedName>
    <definedName name="CUSTOM1__3_Passage">#REF!</definedName>
    <definedName name="CUSTOM1__3_Public_Lift_Lobby">#REF!</definedName>
    <definedName name="CUSTOM1__3_Public_Lifts">#REF!</definedName>
    <definedName name="CUSTOM1__3_Security_Room">#REF!</definedName>
    <definedName name="CUSTOM1__3_Server_Room">#REF!</definedName>
    <definedName name="CUSTOM1__3_Service_Lift_Lobby">#REF!</definedName>
    <definedName name="CUSTOM1__3_Service_Manager">#REF!</definedName>
    <definedName name="CUSTOM1__3_Staff_Dining___Kitchen">#REF!</definedName>
    <definedName name="CUSTOM1__3_Supervisor_Rooms">#REF!</definedName>
    <definedName name="CUSTOM1__3_Tech_Rooms">#REF!</definedName>
    <definedName name="CUSTOM1_00_Car_Port">#REF!</definedName>
    <definedName name="CUSTOM1_00_Dining_Room">#REF!</definedName>
    <definedName name="CUSTOM1_00_Foyer">#REF!</definedName>
    <definedName name="CUSTOM1_00_GBA">#REF!</definedName>
    <definedName name="CUSTOM1_00_GLA">#REF!</definedName>
    <definedName name="CUSTOM1_00_Kitchen">#REF!</definedName>
    <definedName name="CUSTOM1_00_Lounge">#REF!</definedName>
    <definedName name="CUSTOM1_00_Patio">#REF!</definedName>
    <definedName name="CUSTOM1_00_Stairs___Landing">#REF!</definedName>
    <definedName name="CUSTOM1_00_Water_Closet">#REF!</definedName>
    <definedName name="CUSTOM1_01_Balcony">#REF!</definedName>
    <definedName name="CUSTOM1_01_Balcony_2">#REF!</definedName>
    <definedName name="CUSTOM1_01_Bathrooms">#REF!</definedName>
    <definedName name="CUSTOM1_01_Bedroom_1">#REF!</definedName>
    <definedName name="CUSTOM1_01_Common_Area">#REF!</definedName>
    <definedName name="CUSTOM1_01_GBA">#REF!</definedName>
    <definedName name="CUSTOM1_01_GLA">#REF!</definedName>
    <definedName name="CUSTOM1_01_Stairs___Landing">#REF!</definedName>
    <definedName name="CUSTOM1_01_TV_Room_Study">#REF!</definedName>
    <definedName name="CUSTOM1_110_ext">#REF!</definedName>
    <definedName name="CUSTOM1_110_int">#REF!</definedName>
    <definedName name="CUSTOM1_110mm_internal_walls" localSheetId="12">#REF!</definedName>
    <definedName name="CUSTOM1_110mm_internal_walls" localSheetId="11">#REF!</definedName>
    <definedName name="CUSTOM1_110mm_internal_walls">#REF!</definedName>
    <definedName name="CUSTOM1_115_internal_walls___existing___2nd_12th_Floor" localSheetId="12">#REF!</definedName>
    <definedName name="CUSTOM1_115_internal_walls___existing___2nd_12th_Floor" localSheetId="11">#REF!</definedName>
    <definedName name="CUSTOM1_115_internal_walls___existing___2nd_12th_Floor">#REF!</definedName>
    <definedName name="CUSTOM1_115mm_internal_walls">#REF!</definedName>
    <definedName name="CUSTOM1_115mm_internal_walls___New" localSheetId="12">#REF!</definedName>
    <definedName name="CUSTOM1_115mm_internal_walls___New" localSheetId="11">#REF!</definedName>
    <definedName name="CUSTOM1_115mm_internal_walls___New">#REF!</definedName>
    <definedName name="CUSTOM1_115mm_internal_walls___New___Penthouse_Floor">#REF!</definedName>
    <definedName name="CUSTOM1_115mm_internal_walls___New_2nd___12th_Floor">#REF!</definedName>
    <definedName name="CUSTOM1_12_Bed___FLF_231">[40]Collections!#REF!</definedName>
    <definedName name="CUSTOM1_12bed_door_trim">[40]Collections!#REF!</definedName>
    <definedName name="CUSTOM1_12bed_shower">[40]Collections!#REF!</definedName>
    <definedName name="CUSTOM1_12bed_solicon_joint">[40]Collections!#REF!</definedName>
    <definedName name="CUSTOM1_1F_cut_line___door_trim">[40]Collections!#REF!</definedName>
    <definedName name="CUSTOM1_1F_cutline___expansion_joint">[40]Collections!#REF!</definedName>
    <definedName name="CUSTOM1_1F_silicon_joint">[40]Collections!#REF!</definedName>
    <definedName name="CUSTOM1_1F_stair_edge_trim">[40]Collections!#REF!</definedName>
    <definedName name="CUSTOM1_1F_T2">[40]Collections!#REF!</definedName>
    <definedName name="CUSTOM1_1F_T3">[40]Collections!#REF!</definedName>
    <definedName name="CUSTOM1_1st_Floor___115_internal_walls">#REF!</definedName>
    <definedName name="CUSTOM1_1st_Floor___230mm_Extenal_wall">#REF!</definedName>
    <definedName name="CUSTOM1_1st_Floor___230mm_internal_wall">#REF!</definedName>
    <definedName name="CUSTOM1_1st_Floor_Areas">#REF!</definedName>
    <definedName name="CUSTOM1_1st_Floor_GBA">#REF!</definedName>
    <definedName name="CUSTOM1_220_ext_walls">#REF!</definedName>
    <definedName name="CUSTOM1_220_int">#REF!</definedName>
    <definedName name="CUSTOM1_220_int_walls">#REF!</definedName>
    <definedName name="CUSTOM1_220_walls">#REF!</definedName>
    <definedName name="CUSTOM1_220mm_external_walls___existing___Penthouse_Floor">#REF!</definedName>
    <definedName name="CUSTOM1_220mm_internal_walls___Existing___Penthouse_Floor">#REF!</definedName>
    <definedName name="CUSTOM1_220mm_internal_walls___First_Floor">#REF!</definedName>
    <definedName name="CUSTOM1_220mm_internal_walls__New___Penthouse_Floor">#REF!</definedName>
    <definedName name="CUSTOM1_230mm_External_Gable_end_at_10323">#REF!</definedName>
    <definedName name="CUSTOM1_230mm_external_Patio_Gable_ends">#REF!</definedName>
    <definedName name="CUSTOM1_230mm_external_wall___To_new_fire_escape_first_floor">#REF!</definedName>
    <definedName name="CUSTOM1_230mm_external_wall_Gable_end_at_9855">#REF!</definedName>
    <definedName name="CUSTOM1_230mm_external_walls">#REF!</definedName>
    <definedName name="CUSTOM1_230mm_external_walls___existing___2nd_12th_Floor">#REF!</definedName>
    <definedName name="CUSTOM1_230mm_external_walls___First_Floor">#REF!</definedName>
    <definedName name="CUSTOM1_230mm_external_walls___Ground">#REF!</definedName>
    <definedName name="CUSTOM1_230mm_internal_wall">#REF!</definedName>
    <definedName name="CUSTOM1_230mm_internal_walls">#REF!</definedName>
    <definedName name="CUSTOM1_230mm_internal_walls___existing___2nd_12th_Floor">#REF!</definedName>
    <definedName name="CUSTOM1_230mm_internal_walls___New">#REF!</definedName>
    <definedName name="CUSTOM1_230mm_internal_walls___New_2nd_12th_floor">#REF!</definedName>
    <definedName name="CUSTOM1_2nd_Floor_GBA">#REF!</definedName>
    <definedName name="CUSTOM1_330mm_external_wall">#REF!</definedName>
    <definedName name="CUSTOM1_330mm_external_wall_above_shopfront">#REF!</definedName>
    <definedName name="CUSTOM1_330mm_internal_demising_walls">#REF!</definedName>
    <definedName name="CUSTOM1_330mm_internal_wall_above_shopfront">#REF!</definedName>
    <definedName name="CUSTOM1_345mm_external_wall___To_new_fire_escape___First_Floor">#REF!</definedName>
    <definedName name="CUSTOM1_8bed__door_trim">[40]Collections!#REF!</definedName>
    <definedName name="CUSTOM1_8bed_FLF_231">[40]Collections!#REF!</definedName>
    <definedName name="CUSTOM1_8Bed_shower">[40]Collections!#REF!</definedName>
    <definedName name="CUSTOM1_8bed_silicon_soft_joint">[40]Collections!#REF!</definedName>
    <definedName name="CUSTOM1_Balustrade">#REF!</definedName>
    <definedName name="CUSTOM1_Bathroom_vanities">#REF!</definedName>
    <definedName name="CUSTOM1_Block_A__GB1">[41]Summary!#REF!</definedName>
    <definedName name="CUSTOM1_Block_A_GB2">[41]Summary!#REF!</definedName>
    <definedName name="CUSTOM1_Block_A_GB3">[41]Summary!#REF!</definedName>
    <definedName name="CUSTOM1_Block_A_ST1">[41]Summary!#REF!</definedName>
    <definedName name="CUSTOM1_Block_A_ST2">[41]Summary!#REF!</definedName>
    <definedName name="CUSTOM1_Block_B_GB3">[41]Summary!#REF!</definedName>
    <definedName name="CUSTOM1_Block_C__GB1">[41]Summary!#REF!</definedName>
    <definedName name="CUSTOM1_Block_C_GB2">[41]Summary!#REF!</definedName>
    <definedName name="CUSTOM1_Block_C_GB3">[41]Summary!#REF!</definedName>
    <definedName name="CUSTOM1_Block_C_ST1">[41]Summary!#REF!</definedName>
    <definedName name="CUSTOM1_Block_C_ST3">[41]Summary!#REF!</definedName>
    <definedName name="CUSTOM1_Bonded_Warehouse">#REF!</definedName>
    <definedName name="CUSTOM1_Bonded_Warehouse_Dispatch">#REF!</definedName>
    <definedName name="CUSTOM1_Bonded_Warehouse_Stock_Control">#REF!</definedName>
    <definedName name="CUSTOM1_Cantilever">#REF!</definedName>
    <definedName name="CUSTOM1_Chemical_Trading">#REF!</definedName>
    <definedName name="CUSTOM1_Cladding">#REF!</definedName>
    <definedName name="CUSTOM1_Common_Area___Penthouse_Floor">#REF!</definedName>
    <definedName name="CUSTOM1_Container_Wash">#REF!</definedName>
    <definedName name="CUSTOM1_Containers">#REF!</definedName>
    <definedName name="CUSTOM1_Cuboards_opposite_Store_Room">#REF!</definedName>
    <definedName name="CUSTOM1_Cupboard_by_stairs">#REF!</definedName>
    <definedName name="CUSTOM1_Demolish_115mm_internal_walls">#REF!</definedName>
    <definedName name="CUSTOM1_Demolish_115mm_internal_walls___Penthouse_Floor">#REF!</definedName>
    <definedName name="CUSTOM1_Demolish_220mm_internal_walls___Penthouse_Floor">#REF!</definedName>
    <definedName name="CUSTOM1_Demolish_230mm_internal_walls">#REF!</definedName>
    <definedName name="CUSTOM1_Demolish_and_remove_saniary_fittings">#REF!</definedName>
    <definedName name="CUSTOM1_Dispatch">#REF!</definedName>
    <definedName name="CUSTOM1_Drainage_Duct">#REF!</definedName>
    <definedName name="CUSTOM1_Duct___Penthouse_Floor">#REF!</definedName>
    <definedName name="CUSTOM1_Electrical_DB_Cupboard">#REF!</definedName>
    <definedName name="CUSTOM1_Electrical_DB_Room">#REF!</definedName>
    <definedName name="CUSTOM1_Engineering">#REF!</definedName>
    <definedName name="CUSTOM1_Entrance_Doors___First_Floor">#REF!</definedName>
    <definedName name="CUSTOM1_Existing_115mm_internal_walls">#REF!</definedName>
    <definedName name="CUSTOM1_Existing_230mm_external_walls">#REF!</definedName>
    <definedName name="CUSTOM1_Existing_230mm_internal_walls">#REF!</definedName>
    <definedName name="CUSTOM1_Existing_Fire_Escape___First_Floor">#REF!</definedName>
    <definedName name="CUSTOM1_Existing_Fire_Escape_Staircase">#REF!</definedName>
    <definedName name="CUSTOM1_Existing_lift___2nd___6th_Floor">#REF!</definedName>
    <definedName name="CUSTOM1_Existing_lifts">#REF!</definedName>
    <definedName name="CUSTOM1_Existing_Lifts___Penthouse">#REF!</definedName>
    <definedName name="CUSTOM1_Existing_slabs">#REF!</definedName>
    <definedName name="CUSTOM1_Existing_Slabs__2nd_12th_floor">#REF!</definedName>
    <definedName name="CUSTOM1_Existing_Staircase">#REF!</definedName>
    <definedName name="CUSTOM1_ext_glass">#REF!</definedName>
    <definedName name="CUSTOM1_External_area">#REF!</definedName>
    <definedName name="CUSTOM1_External_Areas">#REF!</definedName>
    <definedName name="CUSTOM1_External_Columns">#REF!</definedName>
    <definedName name="CUSTOM1_External_columns___Number">#REF!</definedName>
    <definedName name="CUSTOM1_External_columns___washbay">#REF!</definedName>
    <definedName name="CUSTOM1_External_Doors___Penthouse_Floor">#REF!</definedName>
    <definedName name="CUSTOM1_External_Double_Doors___Shopfront___Units">#REF!</definedName>
    <definedName name="CUSTOM1_External_walls___Wash_Bay">#REF!</definedName>
    <definedName name="CUSTOM1_Female_Ablution">#REF!</definedName>
    <definedName name="CUSTOM1_FF_Bedroom_2">#REF!</definedName>
    <definedName name="CUSTOM1_Fire_Door___First_Floor">#REF!</definedName>
    <definedName name="CUSTOM1_Fire_Door___Penthouse">#REF!</definedName>
    <definedName name="CUSTOM1_Fire_Escape">#REF!</definedName>
    <definedName name="CUSTOM1_Fire_Escape___Penthouse_Floor">#REF!</definedName>
    <definedName name="CUSTOM1_Firehose_Cupboard">#REF!</definedName>
    <definedName name="CUSTOM1_First__Floor___Unit_1b_Kitchen_Lounge">#REF!</definedName>
    <definedName name="CUSTOM1_First_floor____Unit_1G_Kitchen_Lounge">#REF!</definedName>
    <definedName name="CUSTOM1_First_Floor___110mm_internal_walls">#REF!</definedName>
    <definedName name="CUSTOM1_First_Floor___220mm_External_Walls">#REF!</definedName>
    <definedName name="CUSTOM1_First_Floor___220mm_Internal_Walls">#REF!</definedName>
    <definedName name="CUSTOM1_First_Floor___Canteen">#REF!</definedName>
    <definedName name="CUSTOM1_First_Floor___Concrete_wall">#REF!</definedName>
    <definedName name="CUSTOM1_First_Floor___GBA">#REF!</definedName>
    <definedName name="CUSTOM1_First_Floor___Lenth_of_Windows___Canteen">#REF!</definedName>
    <definedName name="CUSTOM1_First_Floor___Number_of_Windows___Canteen">#REF!</definedName>
    <definedName name="CUSTOM1_First_Floor___Number_of_windows___Offices">#REF!</definedName>
    <definedName name="CUSTOM1_First_Floor___Number_of_Windows___Stairs">#REF!</definedName>
    <definedName name="CUSTOM1_First_Floor___Office">#REF!</definedName>
    <definedName name="CUSTOM1_First_Floor___Stair_Lift_Lobby">#REF!</definedName>
    <definedName name="CUSTOM1_First_Floor___Stairs_to_be_closed_up">#REF!</definedName>
    <definedName name="CUSTOM1_First_Floor___Unit_1a">#REF!</definedName>
    <definedName name="CUSTOM1_First_Floor___Unit_1a_Bathroom">#REF!</definedName>
    <definedName name="CUSTOM1_First_Floor___Unit_1a_Bedroom">#REF!</definedName>
    <definedName name="CUSTOM1_First_Floor___Unit_1a_Passage">#REF!</definedName>
    <definedName name="CUSTOM1_First_Floor___Unit_1b">#REF!</definedName>
    <definedName name="CUSTOM1_First_Floor___Unit_1b_Bathroom">#REF!</definedName>
    <definedName name="CUSTOM1_First_Floor___Unit_1b_Bedroom">#REF!</definedName>
    <definedName name="CUSTOM1_First_Floor___Unit_1b_Passage">#REF!</definedName>
    <definedName name="CUSTOM1_First_Floor___Unit_1c">#REF!</definedName>
    <definedName name="CUSTOM1_First_Floor___Unit_1c_Bathroom">#REF!</definedName>
    <definedName name="CUSTOM1_First_Floor___Unit_1c_Bedroom">#REF!</definedName>
    <definedName name="CUSTOM1_First_Floor___Unit_1c_Kitchen">#REF!</definedName>
    <definedName name="CUSTOM1_First_Floor___Unit_1d">#REF!</definedName>
    <definedName name="CUSTOM1_First_Floor___Unit_1d_Bedroom">#REF!</definedName>
    <definedName name="CUSTOM1_First_Floor___Unit_1D_Duct">#REF!</definedName>
    <definedName name="CUSTOM1_First_Floor___Unit_1D_Kitchen_Lounge">#REF!</definedName>
    <definedName name="CUSTOM1_First_Floor___Unit_1D_Passage">#REF!</definedName>
    <definedName name="CUSTOM1_First_Floor___Unit_1e">#REF!</definedName>
    <definedName name="CUSTOM1_First_Floor___Unit_1e_Bathroom">#REF!</definedName>
    <definedName name="CUSTOM1_First_Floor___Unit_1e_Bedroom">#REF!</definedName>
    <definedName name="CUSTOM1_First_Floor___Unit_1e_Kitchen_Lounge">#REF!</definedName>
    <definedName name="CUSTOM1_First_Floor___Unit_1e_Passage">#REF!</definedName>
    <definedName name="CUSTOM1_First_Floor___Unit_1f">#REF!</definedName>
    <definedName name="CUSTOM1_First_Floor___Unit_1f__Bedroom">#REF!</definedName>
    <definedName name="CUSTOM1_First_Floor___Unit_1f_Bathroom">#REF!</definedName>
    <definedName name="CUSTOM1_First_Floor___Unit_1f_Kitchen_Lounge">#REF!</definedName>
    <definedName name="CUSTOM1_First_Floor___Unit_1f_Passage">#REF!</definedName>
    <definedName name="CUSTOM1_First_Floor___Unit_1G">#REF!</definedName>
    <definedName name="CUSTOM1_First_Floor___Unit_1G_Balcony">#REF!</definedName>
    <definedName name="CUSTOM1_First_Floor___Unit_1G_Bathroom">#REF!</definedName>
    <definedName name="CUSTOM1_First_Floor___Unit_1G_Bedroom_1">#REF!</definedName>
    <definedName name="CUSTOM1_First_Floor___Unit_1G_Bedroom_2">#REF!</definedName>
    <definedName name="CUSTOM1_First_Floor___Unit_1G_Passage">#REF!</definedName>
    <definedName name="CUSTOM1_First_Floor___Unit_1H">#REF!</definedName>
    <definedName name="CUSTOM1_First_Floor___Unit_1H_Bathroom">#REF!</definedName>
    <definedName name="CUSTOM1_First_Floor___Unit_1H_Bedroom">#REF!</definedName>
    <definedName name="CUSTOM1_First_Floor___Unit_1H_Kitchen_Lounge">#REF!</definedName>
    <definedName name="CUSTOM1_First_Floor___Unit_1H_Passage">#REF!</definedName>
    <definedName name="CUSTOM1_First_Floor___Windows___Length__Offices">#REF!</definedName>
    <definedName name="CUSTOM1_First_Floor___Windows_Stairs__Length_">#REF!</definedName>
    <definedName name="CUSTOM1_First_Floor__110mm_internal_walls__Existing_">#REF!</definedName>
    <definedName name="CUSTOM1_First_Floor__110mm_internal_walls__New_">#REF!</definedName>
    <definedName name="CUSTOM1_First_Floor__220mm_external_walls__Existing_">#REF!</definedName>
    <definedName name="CUSTOM1_First_Floor__220mm_external_walls__New_">#REF!</definedName>
    <definedName name="CUSTOM1_First_Floor__D1__New_">#REF!</definedName>
    <definedName name="CUSTOM1_First_Floor__D2__New_">#REF!</definedName>
    <definedName name="CUSTOM1_First_Floor__Demolish_110mm_external_walls">#REF!</definedName>
    <definedName name="CUSTOM1_First_Floor__Demolish_110mm_internal_walls">#REF!</definedName>
    <definedName name="CUSTOM1_First_Floor__Demolish_220mm_external_walls">#REF!</definedName>
    <definedName name="CUSTOM1_First_Floor__Passage">#REF!</definedName>
    <definedName name="CUSTOM1_First_Floor__Remove_Existing_Windows">#REF!</definedName>
    <definedName name="CUSTOM1_First_Floor__Remove_Single_External_Glass_Door">#REF!</definedName>
    <definedName name="CUSTOM1_First_Floor__Remove_Single_External_Timber_Doors">#REF!</definedName>
    <definedName name="CUSTOM1_First_Floor__Remove_Single_Internal_Doors">#REF!</definedName>
    <definedName name="CUSTOM1_First_Floor__Stairs">#REF!</definedName>
    <definedName name="CUSTOM1_First_Floor__Unit_no._1___Bedroom_2">#REF!</definedName>
    <definedName name="CUSTOM1_First_Floor__Unit_no._3___Bedroom_2">#REF!</definedName>
    <definedName name="CUSTOM1_First_Floor__Unit_no.1">#REF!</definedName>
    <definedName name="CUSTOM1_First_Floor__Unit_no.1___Bathrooms">#REF!</definedName>
    <definedName name="CUSTOM1_First_Floor__Unit_no.1___Bedroom_1">#REF!</definedName>
    <definedName name="CUSTOM1_First_Floor__Unit_no.1___Open_Plan__Kitchen_Lounge">#REF!</definedName>
    <definedName name="CUSTOM1_First_Floor__Unit_no.2">#REF!</definedName>
    <definedName name="CUSTOM1_First_Floor__Unit_no.2___Bathroom">#REF!</definedName>
    <definedName name="CUSTOM1_First_Floor__Unit_no.2___Bedroom_1">#REF!</definedName>
    <definedName name="CUSTOM1_First_Floor__Unit_no.2___Bedroom_2">#REF!</definedName>
    <definedName name="CUSTOM1_First_Floor__Unit_no.2___Open_plan_Kitchen_Lounge">#REF!</definedName>
    <definedName name="CUSTOM1_First_Floor__Unit_no.3">#REF!</definedName>
    <definedName name="CUSTOM1_First_Floor__unit_no.3___Bathroom">#REF!</definedName>
    <definedName name="CUSTOM1_First_Floor__Unit_no.3___Bedroom_1">#REF!</definedName>
    <definedName name="CUSTOM1_First_Floor__Unit_no.3___Open_Plan_Kitchen_Lounge">#REF!</definedName>
    <definedName name="CUSTOM1_First_Floor__Unit_no.4">#REF!</definedName>
    <definedName name="CUSTOM1_First_Floor__Unit_no.4___Bathroom">#REF!</definedName>
    <definedName name="CUSTOM1_First_Floor__Unit_no.4___Bedroom_1">#REF!</definedName>
    <definedName name="CUSTOM1_First_Floor__Unit_no.4___Bedroom_2">#REF!</definedName>
    <definedName name="CUSTOM1_First_Floor__Unit_no.4___Open_Plan__Kitchen_Lounge">#REF!</definedName>
    <definedName name="CUSTOM1_First_Floor__W1__1200_x_1200_">#REF!</definedName>
    <definedName name="CUSTOM1_First_Floor__W2__1500_x_1200_">#REF!</definedName>
    <definedName name="CUSTOM1_First_Floor__W3__600_x_900_">#REF!</definedName>
    <definedName name="CUSTOM1_First_Floor__W4__600_x_1200_">#REF!</definedName>
    <definedName name="CUSTOM1_First_Floor_GBA">#REF!</definedName>
    <definedName name="CUSTOM1_First_Floor_Passage">#REF!</definedName>
    <definedName name="CUSTOM1_First_Floor_Unit_1a_Kitchen_Lounge">#REF!</definedName>
    <definedName name="CUSTOM1_First_Floor_Walls_to_be_demolished">#REF!</definedName>
    <definedName name="CUSTOM1_First_loor___Unit_1D_Bathroom">#REF!</definedName>
    <definedName name="CUSTOM1_Gaurd_house">#REF!</definedName>
    <definedName name="CUSTOM1_GBA">#REF!</definedName>
    <definedName name="CUSTOM1_GBA___excl._Offices">#REF!</definedName>
    <definedName name="CUSTOM1_GF_silicon_soft_joint">[40]Collections!#REF!</definedName>
    <definedName name="CUSTOM1_GF_stair_edge_trim">[40]Collections!#REF!</definedName>
    <definedName name="CUSTOM1_GF_T1">[40]Collections!#REF!</definedName>
    <definedName name="CUSTOM1_GF_T2">[40]Collections!#REF!</definedName>
    <definedName name="CUSTOM1_GF_T3">[40]Collections!#REF!</definedName>
    <definedName name="CUSTOM1_GLA">#REF!</definedName>
    <definedName name="CUSTOM1_Glass">#REF!</definedName>
    <definedName name="CUSTOM1_Glue_Area">#REF!</definedName>
    <definedName name="CUSTOM1_Ground_Floor___220mm_external_walls">#REF!</definedName>
    <definedName name="CUSTOM1_Ground_Floor___230mm_External_walls">#REF!</definedName>
    <definedName name="CUSTOM1_Ground_Floor___230mm_external_walls___Existing">#REF!</definedName>
    <definedName name="CUSTOM1_Ground_Floor___230mm_internal_wall___New">#REF!</definedName>
    <definedName name="CUSTOM1_Ground_Floor___230mm_Internal_Walls">#REF!</definedName>
    <definedName name="CUSTOM1_Ground_Floor___230mm_Internal_walls___Existing">#REF!</definedName>
    <definedName name="CUSTOM1_Ground_Floor___Back_Entrance">#REF!</definedName>
    <definedName name="CUSTOM1_Ground_Floor___Concrete_wall">#REF!</definedName>
    <definedName name="CUSTOM1_Ground_Floor___Corridor">#REF!</definedName>
    <definedName name="CUSTOM1_Ground_Floor___Demolish_115mm_internal_walls">#REF!</definedName>
    <definedName name="CUSTOM1_Ground_Floor___Demolish_230mm_internal_wall">#REF!</definedName>
    <definedName name="CUSTOM1_Ground_Floor___Demolish_drywall">#REF!</definedName>
    <definedName name="CUSTOM1_Ground_Floor___Double_Doors___New_to_Lift_Lobby">#REF!</definedName>
    <definedName name="CUSTOM1_Ground_floor___Ducts">#REF!</definedName>
    <definedName name="CUSTOM1_Ground_Floor___Electrical_DB_Room">#REF!</definedName>
    <definedName name="CUSTOM1_Ground_Floor___Entrance_to_Madison_Lofts">#REF!</definedName>
    <definedName name="CUSTOM1_Ground_Floor___Existing_Electrical_Substation">#REF!</definedName>
    <definedName name="CUSTOM1_Ground_Floor___Existing_Fire_Escape">#REF!</definedName>
    <definedName name="CUSTOM1_Ground_Floor___Existing_Fire_Escape_Lobby">#REF!</definedName>
    <definedName name="CUSTOM1_Ground_Floor___Existing_Lifts">#REF!</definedName>
    <definedName name="CUSTOM1_Ground_Floor___Existing_Staff_Toilets">#REF!</definedName>
    <definedName name="CUSTOM1_Ground_Floor___Existing_Stairs">#REF!</definedName>
    <definedName name="CUSTOM1_Ground_Floor___External_Columns">#REF!</definedName>
    <definedName name="CUSTOM1_Ground_Floor___Fire_Double_Doors_to_Fire_Escape">#REF!</definedName>
    <definedName name="CUSTOM1_Ground_Floor___Fire_Escape">#REF!</definedName>
    <definedName name="CUSTOM1_Ground_Floor___GBA">#REF!</definedName>
    <definedName name="CUSTOM1_Ground_Floor___GBA1">#REF!</definedName>
    <definedName name="CUSTOM1_Ground_Floor___Internal_Columns">#REF!</definedName>
    <definedName name="CUSTOM1_Ground_Floor___Internal_doors__Single_">#REF!</definedName>
    <definedName name="CUSTOM1_Ground_Floor___internal_stairs">#REF!</definedName>
    <definedName name="CUSTOM1_Ground_Floor___Lift_Area">#REF!</definedName>
    <definedName name="CUSTOM1_Ground_Floor___Lift_Lobby">#REF!</definedName>
    <definedName name="CUSTOM1_Ground_Floor___New_Fire_Escape_Stairs">#REF!</definedName>
    <definedName name="CUSTOM1_Ground_Floor___Number_of_Windows___Ablutions">#REF!</definedName>
    <definedName name="CUSTOM1_Ground_Floor___Number_of_Windows___Offices">#REF!</definedName>
    <definedName name="CUSTOM1_Ground_Floor___Number_of_Windows___Stairs">#REF!</definedName>
    <definedName name="CUSTOM1_Ground_Floor___Open_Refuse_Area">#REF!</definedName>
    <definedName name="CUSTOM1_Ground_Floor___Pep">#REF!</definedName>
    <definedName name="CUSTOM1_Ground_Floor___Pep_Entrance">#REF!</definedName>
    <definedName name="CUSTOM1_Ground_Floor___Remove_Demolish_doors">#REF!</definedName>
    <definedName name="CUSTOM1_Ground_Floor___Remove_Existing_geyser__seal_piping_">#REF!</definedName>
    <definedName name="CUSTOM1_Ground_Floor___Remove_existing_shopfront">#REF!</definedName>
    <definedName name="CUSTOM1_Ground_Floor___Remove_existing_window">#REF!</definedName>
    <definedName name="CUSTOM1_Ground_Floor___Roller_Shutter_Doors">#REF!</definedName>
    <definedName name="CUSTOM1_Ground_Floor___Security_Booth">#REF!</definedName>
    <definedName name="CUSTOM1_Ground_Floor___Shower_Doors">#REF!</definedName>
    <definedName name="CUSTOM1_Ground_Floor___Stair_Lobby">#REF!</definedName>
    <definedName name="CUSTOM1_Ground_Floor___Stairs">#REF!</definedName>
    <definedName name="CUSTOM1_Ground_Floor___Telkom_Room">#REF!</definedName>
    <definedName name="CUSTOM1_Ground_Floor___Toilet_Cubicle_Doors">#REF!</definedName>
    <definedName name="CUSTOM1_Ground_Floor___Windows__Lenth_">#REF!</definedName>
    <definedName name="CUSTOM1_Ground_Floor___Windows_Ablutions__Length_">#REF!</definedName>
    <definedName name="CUSTOM1_Ground_Floor___Windows_Stairs__Length_">#REF!</definedName>
    <definedName name="CUSTOM1_Ground_Floor__110mm_external_walls__For_New_Porch_">#REF!</definedName>
    <definedName name="CUSTOM1_Ground_Floor__110mm_internal_walls__Existing_">#REF!</definedName>
    <definedName name="CUSTOM1_Ground_Floor__110mm_internal_walls__New_">#REF!</definedName>
    <definedName name="CUSTOM1_Ground_Floor__220mm_external_walls__Existing_">#REF!</definedName>
    <definedName name="CUSTOM1_Ground_Floor__220mm_external_walls__New_">#REF!</definedName>
    <definedName name="CUSTOM1_Ground_Floor__Brick_Piers__For_new_Porch_">#REF!</definedName>
    <definedName name="CUSTOM1_Ground_Floor__D1__New_">#REF!</definedName>
    <definedName name="CUSTOM1_Ground_Floor__D2__New_">#REF!</definedName>
    <definedName name="CUSTOM1_Ground_Floor__Demolish_110mm_external_walls">#REF!</definedName>
    <definedName name="CUSTOM1_Ground_Floor__Demolish_110mm_internal_walls">#REF!</definedName>
    <definedName name="CUSTOM1_Ground_Floor__Demolish_220mm_external_walls">#REF!</definedName>
    <definedName name="CUSTOM1_Ground_Floor__Entance_Double_Door">#REF!</definedName>
    <definedName name="CUSTOM1_Ground_Floor__New_Porch_Area">#REF!</definedName>
    <definedName name="CUSTOM1_Ground_Floor__Number_of_Brick_Piers__For_new_Porch_">#REF!</definedName>
    <definedName name="CUSTOM1_Ground_Floor__Passage">#REF!</definedName>
    <definedName name="CUSTOM1_Ground_Floor__Remove_Existing_Window">#REF!</definedName>
    <definedName name="CUSTOM1_Ground_Floor__Remove_Single_External_glass_door">#REF!</definedName>
    <definedName name="CUSTOM1_Ground_Floor__Remove_Single_External_Timber_Door">#REF!</definedName>
    <definedName name="CUSTOM1_Ground_Floor__Remove_Single_Internal_timber_door">#REF!</definedName>
    <definedName name="CUSTOM1_Ground_Floor__Roof_to_entrance_porch">#REF!</definedName>
    <definedName name="CUSTOM1_Ground_Floor__Unit__no.3___Bathroom">#REF!</definedName>
    <definedName name="CUSTOM1_Ground_Floor__Unit_1___Bedroom_2">#REF!</definedName>
    <definedName name="CUSTOM1_Ground_Floor__Unit_no.1">#REF!</definedName>
    <definedName name="CUSTOM1_Ground_Floor__Unit_no.1___Bathroom">#REF!</definedName>
    <definedName name="CUSTOM1_Ground_Floor__Unit_no.1___Open_plan_kitchen_lounge">#REF!</definedName>
    <definedName name="CUSTOM1_Ground_Floor__Unit_no.2">#REF!</definedName>
    <definedName name="CUSTOM1_Ground_Floor__Unit_no.2___Bathroom">#REF!</definedName>
    <definedName name="CUSTOM1_Ground_Floor__Unit_no.2___Bedroom_1">#REF!</definedName>
    <definedName name="CUSTOM1_Ground_Floor__Unit_no.2___Bedroom_2">#REF!</definedName>
    <definedName name="CUSTOM1_Ground_Floor__Unit_no.2___Open_plan_kitchen_lounge">#REF!</definedName>
    <definedName name="CUSTOM1_Ground_Floor__Unit_no.3">#REF!</definedName>
    <definedName name="CUSTOM1_Ground_Floor__Unit_no.3___Bedroom_1">#REF!</definedName>
    <definedName name="CUSTOM1_Ground_Floor__Unit_no.3___Bedroom_2">#REF!</definedName>
    <definedName name="CUSTOM1_Ground_Floor__Unit_no.3___Open_plan__Kitchen_Lounge">#REF!</definedName>
    <definedName name="CUSTOM1_Ground_Floor__Unit_no.4">#REF!</definedName>
    <definedName name="CUSTOM1_Ground_Floor__Unit_no.4___Bathrooms">#REF!</definedName>
    <definedName name="CUSTOM1_Ground_Floor__Unit_no.4___Bedroom_1">#REF!</definedName>
    <definedName name="CUSTOM1_Ground_Floor__Unit_no.4___Bedroom_2">#REF!</definedName>
    <definedName name="CUSTOM1_Ground_Floor__Unit_no.4___Open_plan__Kitchen_Lounge">#REF!</definedName>
    <definedName name="CUSTOM1_Ground_Floor__W1__1200x1200_">#REF!</definedName>
    <definedName name="CUSTOM1_Ground_Floor__W2__1500_x_1200_">#REF!</definedName>
    <definedName name="CUSTOM1_Ground_Floor__W3__600_x_900_">#REF!</definedName>
    <definedName name="CUSTOM1_Ground_Floor__W4__600_x_1200_">#REF!</definedName>
    <definedName name="CUSTOM1_Ground_Floor_Areas">#REF!</definedName>
    <definedName name="CUSTOM1_Ground_Floor_GBA">#REF!</definedName>
    <definedName name="CUSTOM1_Ground_Floor_Patios">#REF!</definedName>
    <definedName name="CUSTOM1_Ground_Floor_Stairs">#REF!</definedName>
    <definedName name="CUSTOM1_Ground_floor_Unit_1.">#REF!</definedName>
    <definedName name="CUSTOM1_Ground_Floor_Unit_1___Bedroom_1">#REF!</definedName>
    <definedName name="CUSTOM1_Ground_Floor_unit_2">#REF!</definedName>
    <definedName name="CUSTOM1_Ground_Floor_unit_3">#REF!</definedName>
    <definedName name="CUSTOM1_Ground_floor_unit_4">#REF!</definedName>
    <definedName name="CUSTOM1_Grounf_Floor_Unit_5">#REF!</definedName>
    <definedName name="CUSTOM1_Hygiene_and_Sanitation">#REF!</definedName>
    <definedName name="CUSTOM1_int_glass">#REF!</definedName>
    <definedName name="CUSTOM1_Internal_Columns">#REF!</definedName>
    <definedName name="CUSTOM1_Internal_Columns___Number">#REF!</definedName>
    <definedName name="CUSTOM1_Internal_corridors">#REF!</definedName>
    <definedName name="CUSTOM1_Internal_Doors___Penthouse">#REF!</definedName>
    <definedName name="CUSTOM1_Internal_Double_Doors___First_Floor">#REF!</definedName>
    <definedName name="CUSTOM1_Internal_Single_Doors___Entrance_Doors">#REF!</definedName>
    <definedName name="CUSTOM1_Internal_Single_Doors___First_Floor">#REF!</definedName>
    <definedName name="CUSTOM1_Internal_Single_Doors___First_Floor___Units">#REF!</definedName>
    <definedName name="CUSTOM1_Kitchen_cupboards">#REF!</definedName>
    <definedName name="CUSTOM1_Lab">#REF!</definedName>
    <definedName name="CUSTOM1_Lift_Lobby">#REF!</definedName>
    <definedName name="CUSTOM1_Lift_Lobby___2nd_12th_floor">#REF!</definedName>
    <definedName name="CUSTOM1_Lift_Motor_Room">#REF!</definedName>
    <definedName name="CUSTOM1_Lift_Motor_Room_Length_East_Elevation">#REF!</definedName>
    <definedName name="CUSTOM1_Loading_area">#REF!</definedName>
    <definedName name="CUSTOM1_Male_Ablution">#REF!</definedName>
    <definedName name="CUSTOM1_Manufacturing_Line">#REF!</definedName>
    <definedName name="CUSTOM1_New_Balustrades">#REF!</definedName>
    <definedName name="CUSTOM1_No_of_parking_Bays">#REF!</definedName>
    <definedName name="CUSTOM1_Office">#REF!</definedName>
    <definedName name="CUSTOM1_Oxidising_Chemical_Store">#REF!</definedName>
    <definedName name="CUSTOM1_Parking___230mm_External_Concrete_Wall">#REF!</definedName>
    <definedName name="CUSTOM1_Parking___230mm_External_walls">#REF!</definedName>
    <definedName name="CUSTOM1_Parking___230mm_internal_walls">#REF!</definedName>
    <definedName name="CUSTOM1_Parking_Areas">#REF!</definedName>
    <definedName name="CUSTOM1_Parking_GBA">#REF!</definedName>
    <definedName name="CUSTOM1_Passage">#REF!</definedName>
    <definedName name="CUSTOM1_Passage___2nd_12th_Floor">#REF!</definedName>
    <definedName name="CUSTOM1_Passage___Penthouse_Floor">#REF!</definedName>
    <definedName name="CUSTOM1_Paving_apron">#REF!</definedName>
    <definedName name="CUSTOM1_Penthouse___GBA">#REF!</definedName>
    <definedName name="CUSTOM1_Prking_and_Roadways">#REF!</definedName>
    <definedName name="CUSTOM1_Raw_Materials">#REF!</definedName>
    <definedName name="CUSTOM1_Receiving">#REF!</definedName>
    <definedName name="CUSTOM1_Remove_100mm_high_steel_balustrade">#REF!</definedName>
    <definedName name="CUSTOM1_Remove_Double_Doors___Penthouse_Floor">#REF!</definedName>
    <definedName name="CUSTOM1_Remove_internal_doors">#REF!</definedName>
    <definedName name="CUSTOM1_Remove_Sanitary_Fittings___Penthouse_Floor">#REF!</definedName>
    <definedName name="CUSTOM1_Remove_Single_Doors___Penthouse_Floor">#REF!</definedName>
    <definedName name="CUSTOM1_Rof_Plan___110mm_internal_walls">#REF!</definedName>
    <definedName name="CUSTOM1_Roof">#REF!</definedName>
    <definedName name="CUSTOM1_Roof___Plan___Unit_7b">#REF!</definedName>
    <definedName name="CUSTOM1_Roof_Area___Grid_Line_1_2">#REF!</definedName>
    <definedName name="CUSTOM1_Roof_Area__Grid_Line_2_3">#REF!</definedName>
    <definedName name="CUSTOM1_Roof_Area__Grid_Line_3_4">#REF!</definedName>
    <definedName name="CUSTOM1_Roof_Area__Grid_Line_4_5">#REF!</definedName>
    <definedName name="CUSTOM1_Roof_Area__Grid_Line_5_6">#REF!</definedName>
    <definedName name="CUSTOM1_Roof_Area__Grid_Line_6_7">#REF!</definedName>
    <definedName name="CUSTOM1_Roof_Plan___220mm_external_wall">#REF!</definedName>
    <definedName name="CUSTOM1_Roof_Plan___220mm_internal_walls">#REF!</definedName>
    <definedName name="CUSTOM1_Roof_Plan___Ablution_Block">#REF!</definedName>
    <definedName name="CUSTOM1_Roof_Plan___Concrete_wall">#REF!</definedName>
    <definedName name="CUSTOM1_Roof_Plan___Corridor_Passage">#REF!</definedName>
    <definedName name="CUSTOM1_Roof_Plan___Ducts">#REF!</definedName>
    <definedName name="CUSTOM1_Roof_Plan___Unit_7a">#REF!</definedName>
    <definedName name="CUSTOM1_Roof_Plan___Unit_7c">#REF!</definedName>
    <definedName name="CUSTOM1_Roof_Plan___Unit_7d">#REF!</definedName>
    <definedName name="CUSTOM1_Roof_Plan___Unit_7e">#REF!</definedName>
    <definedName name="CUSTOM1_Roof_Plan___Unit_7f">#REF!</definedName>
    <definedName name="CUSTOM1_Roof_Plan___Unit_7g">#REF!</definedName>
    <definedName name="CUSTOM1_Roof_Plan___Unit_7h">#REF!</definedName>
    <definedName name="CUSTOM1_Roof_Plan___Unit_7i">#REF!</definedName>
    <definedName name="CUSTOM1_Roof_Plan___Unit_7i__single_room_">#REF!</definedName>
    <definedName name="CUSTOM1_Roof_Plan___unit_7i_Bathroom">#REF!</definedName>
    <definedName name="CUSTOM1_Roof_Plan___Unit_7i_Bedroom">#REF!</definedName>
    <definedName name="CUSTOM1_Roof_Plan___Unit_7i_Duct">#REF!</definedName>
    <definedName name="CUSTOM1_Roof_Plan___unit_7i_Kitcthen_Lounge">#REF!</definedName>
    <definedName name="CUSTOM1_Roof_Plan___Unit_7i_Passage">#REF!</definedName>
    <definedName name="CUSTOM1_Roof_Plan___Unit_7k">#REF!</definedName>
    <definedName name="CUSTOM1_Roof_Plan___Unit_7k_Bathroom">#REF!</definedName>
    <definedName name="CUSTOM1_Roof_Plan___unit_7k_Bedroom">#REF!</definedName>
    <definedName name="CUSTOM1_Roof_Plan___Unit_7k_Kitche_Lounge">#REF!</definedName>
    <definedName name="CUSTOM1_Roof_Plan___unit_7k_Passage">#REF!</definedName>
    <definedName name="CUSTOM1_Roof_Plan___Unit_7L">#REF!</definedName>
    <definedName name="CUSTOM1_Roof_Plan___Unit_7L_Bathroom">#REF!</definedName>
    <definedName name="CUSTOM1_Roof_Plan___Unit_7L_Bedroom">#REF!</definedName>
    <definedName name="CUSTOM1_Roof_Plan___Unit_7L_Kitchen_Lounge">#REF!</definedName>
    <definedName name="CUSTOM1_Roof_Plan___Unit_7L_Passage">#REF!</definedName>
    <definedName name="CUSTOM1_Roof_Plan___Washing_area">#REF!</definedName>
    <definedName name="CUSTOM1_Secomd___Sixth_Floor___Unit_1b_Bedroom_2">#REF!</definedName>
    <definedName name="CUSTOM1_Second___Sixth_Floor___110mm_internal_walls">#REF!</definedName>
    <definedName name="CUSTOM1_Second___Sixth_Floor___1e_Bathroom">#REF!</definedName>
    <definedName name="CUSTOM1_Second___Sixth_Floor___1G_Kitchen_Lounge">#REF!</definedName>
    <definedName name="CUSTOM1_Second___Sixth_Floor___220mm_external_walls">#REF!</definedName>
    <definedName name="CUSTOM1_Second___Sixth_Floor___220mm_internal_walls">#REF!</definedName>
    <definedName name="CUSTOM1_Second___Sixth_Floor___Allowance_for_beam">#REF!</definedName>
    <definedName name="CUSTOM1_Second___Sixth_Floor___Bedroom">#REF!</definedName>
    <definedName name="CUSTOM1_Second___Sixth_Floor___Concrete_Wall">#REF!</definedName>
    <definedName name="CUSTOM1_Second___Sixth_Floor___External_walls_to_be_demolished">#REF!</definedName>
    <definedName name="CUSTOM1_Second___Sixth_Floor___Passage">#REF!</definedName>
    <definedName name="CUSTOM1_Second___Sixth_Floor___Slabs_to_be_demolished">#REF!</definedName>
    <definedName name="CUSTOM1_Second___Sixth_Floor___Stair_Lift_Lobby">#REF!</definedName>
    <definedName name="CUSTOM1_Second___Sixth_Floor___Unit_1a">#REF!</definedName>
    <definedName name="CUSTOM1_Second___Sixth_Floor___Unit_1a_Bathroom">#REF!</definedName>
    <definedName name="CUSTOM1_Second___Sixth_Floor___Unit_1a_Bedroom">#REF!</definedName>
    <definedName name="CUSTOM1_Second___Sixth_Floor___Unit_1a_Kitchen_Lounge">#REF!</definedName>
    <definedName name="CUSTOM1_Second___Sixth_Floor___Unit_1a_Passage">#REF!</definedName>
    <definedName name="CUSTOM1_Second___Sixth_Floor___Unit_1b">#REF!</definedName>
    <definedName name="CUSTOM1_Second___Sixth_Floor___Unit_1b_Bathroom">#REF!</definedName>
    <definedName name="CUSTOM1_Second___Sixth_Floor___Unit_1b_Bedroom_1">#REF!</definedName>
    <definedName name="CUSTOM1_Second___Sixth_Floor___Unit_1b_Kitchen_Lounge">#REF!</definedName>
    <definedName name="CUSTOM1_Second___Sixth_Floor___Unit_1b_Passage">#REF!</definedName>
    <definedName name="CUSTOM1_Second___Sixth_Floor___Unit_1c">#REF!</definedName>
    <definedName name="CUSTOM1_Second___Sixth_Floor___Unit_1c_Bathroom">#REF!</definedName>
    <definedName name="CUSTOM1_Second___Sixth_Floor___Unit_1c_Bedroom_Kitchen">#REF!</definedName>
    <definedName name="CUSTOM1_Second___Sixth_Floor___Unit_1d">#REF!</definedName>
    <definedName name="CUSTOM1_Second___Sixth_Floor___Unit_1d_Bathroom">#REF!</definedName>
    <definedName name="CUSTOM1_Second___Sixth_Floor___Unit_1d_Bedroom">#REF!</definedName>
    <definedName name="CUSTOM1_Second___Sixth_Floor___Unit_1d_Kitchen_Lounge">#REF!</definedName>
    <definedName name="CUSTOM1_Second___Sixth_Floor___Unit_1d_Passage">#REF!</definedName>
    <definedName name="CUSTOM1_Second___Sixth_Floor___Unit_1e">#REF!</definedName>
    <definedName name="CUSTOM1_Second___Sixth_Floor___Unit_1e_Kitchen_Lounge">#REF!</definedName>
    <definedName name="CUSTOM1_Second___Sixth_Floor___Unit_1e_Passage">#REF!</definedName>
    <definedName name="CUSTOM1_Second___Sixth_Floor___Unit_1f_Bathroom">#REF!</definedName>
    <definedName name="CUSTOM1_Second___Sixth_Floor___Unit_1f_Bedroom">#REF!</definedName>
    <definedName name="CUSTOM1_Second___Sixth_Floor___Unit_1f_Kitchen_Lounge">#REF!</definedName>
    <definedName name="CUSTOM1_Second___Sixth_Floor___Unit_1f_Passage">#REF!</definedName>
    <definedName name="CUSTOM1_Second___Sixth_Floor___Unit_1g">#REF!</definedName>
    <definedName name="CUSTOM1_Second___Sixth_Floor___Unit_1G_Balcony">#REF!</definedName>
    <definedName name="CUSTOM1_Second___Sixth_Floor___Unit_1G_Bathroom">#REF!</definedName>
    <definedName name="CUSTOM1_Second___Sixth_Floor___Unit_1G_Bedroom_1">#REF!</definedName>
    <definedName name="CUSTOM1_Second___Sixth_Floor___Unit_1G_Bedroom_2">#REF!</definedName>
    <definedName name="CUSTOM1_Second___Sixth_Floor___Unit_1G_Passage">#REF!</definedName>
    <definedName name="CUSTOM1_Second___Sixth_Floor___Unit_1h">#REF!</definedName>
    <definedName name="CUSTOM1_Second___Sixth_Floor___Unit_1h_Bathroom">#REF!</definedName>
    <definedName name="CUSTOM1_Second___Sixth_Floor___Unit_1h_Bedroom">#REF!</definedName>
    <definedName name="CUSTOM1_Second___Sixth_Floor___Unit_1h_Kitchen_Lounge">#REF!</definedName>
    <definedName name="CUSTOM1_Second___Sixth_Floor___Unit_1h_Passage">#REF!</definedName>
    <definedName name="CUSTOM1_Second___Sixth_Floor__Unit_1f">#REF!</definedName>
    <definedName name="CUSTOM1_Second___Sixth_Floor_Ducts">#REF!</definedName>
    <definedName name="CUSTOM1_Second___Twelfth_Floor_GBA">#REF!</definedName>
    <definedName name="CUSTOM1_Service_Roads">#REF!</definedName>
    <definedName name="CUSTOM1_Sink__WC___WHB">#REF!</definedName>
    <definedName name="CUSTOM1_Site_Area">#REF!</definedName>
    <definedName name="CUSTOM1_Staff_and_Visitor_Parking">#REF!</definedName>
    <definedName name="CUSTOM1_Stair_Lobby">#REF!</definedName>
    <definedName name="CUSTOM1_Stair_Lobby_to_existing_fire_escape">#REF!</definedName>
    <definedName name="CUSTOM1_Stair_lobby_to_existing_fire_escape___First_Floor">#REF!</definedName>
    <definedName name="CUSTOM1_Stair_Lobby_to_existing_staircase">#REF!</definedName>
    <definedName name="CUSTOM1_Stairs">#REF!</definedName>
    <definedName name="CUSTOM1_Stairs___New___First_Floor">#REF!</definedName>
    <definedName name="CUSTOM1_Stairs___Penthouse_Floor">#REF!</definedName>
    <definedName name="CUSTOM1_Steel_structure_for_wooden_cladding">#REF!</definedName>
    <definedName name="CUSTOM1_Stock_Control">#REF!</definedName>
    <definedName name="CUSTOM1_Store">#REF!</definedName>
    <definedName name="CUSTOM1_Store_Room">#REF!</definedName>
    <definedName name="CUSTOM1_Store_Room___2nd_12th_Floor">#REF!</definedName>
    <definedName name="CUSTOM1_Swimming_Pool">#REF!</definedName>
    <definedName name="CUSTOM1_Terrace">#REF!</definedName>
    <definedName name="CUSTOM1_Unit_101">#REF!</definedName>
    <definedName name="CUSTOM1_Unit_101___Bathroom">#REF!</definedName>
    <definedName name="CUSTOM1_Unit_101___Bedroom">#REF!</definedName>
    <definedName name="CUSTOM1_Unit_101___Kitchen">#REF!</definedName>
    <definedName name="CUSTOM1_Unit_101___Living_Room">#REF!</definedName>
    <definedName name="CUSTOM1_Unit_102">#REF!</definedName>
    <definedName name="CUSTOM1_Unit_102___Bathroom">#REF!</definedName>
    <definedName name="CUSTOM1_Unit_102___Bedroom">#REF!</definedName>
    <definedName name="CUSTOM1_Unit_102___Kitchen">#REF!</definedName>
    <definedName name="CUSTOM1_Unit_102___Living_Room">#REF!</definedName>
    <definedName name="CUSTOM1_Unit_103">#REF!</definedName>
    <definedName name="CUSTOM1_Unit_103___Bathroom">#REF!</definedName>
    <definedName name="CUSTOM1_Unit_103___Kitchen">#REF!</definedName>
    <definedName name="CUSTOM1_Unit_103___Living_Room">#REF!</definedName>
    <definedName name="CUSTOM1_Unit_104">#REF!</definedName>
    <definedName name="CUSTOM1_Unit_104___Bathroom">#REF!</definedName>
    <definedName name="CUSTOM1_Unit_104___Kitchen">#REF!</definedName>
    <definedName name="CUSTOM1_Unit_104___Living_Room_Bedroom___Copy">#REF!</definedName>
    <definedName name="CUSTOM1_Unit_105">#REF!</definedName>
    <definedName name="CUSTOM1_Unit_105___Bathroom">#REF!</definedName>
    <definedName name="CUSTOM1_Unit_105___Duct">#REF!</definedName>
    <definedName name="CUSTOM1_Unit_105___Entrance_Foyer">#REF!</definedName>
    <definedName name="CUSTOM1_Unit_105___Kitchen">#REF!</definedName>
    <definedName name="CUSTOM1_Unit_105___Living_Room_Bedroom">#REF!</definedName>
    <definedName name="CUSTOM1_Unit_106">#REF!</definedName>
    <definedName name="CUSTOM1_Unit_106___Bathroom">#REF!</definedName>
    <definedName name="CUSTOM1_Unit_106___Duct">#REF!</definedName>
    <definedName name="CUSTOM1_Unit_106___Kitchen">#REF!</definedName>
    <definedName name="CUSTOM1_Unit_106___Lounge_Bedroom">#REF!</definedName>
    <definedName name="CUSTOM1_Unit_107">#REF!</definedName>
    <definedName name="CUSTOM1_Unit_107___Bathroom">#REF!</definedName>
    <definedName name="CUSTOM1_Unit_107___Kitchen">#REF!</definedName>
    <definedName name="CUSTOM1_Unit_107___Lounge_Bedroom">#REF!</definedName>
    <definedName name="CUSTOM1_Unit_108">#REF!</definedName>
    <definedName name="CUSTOM1_Unit_108___Bathroom">#REF!</definedName>
    <definedName name="CUSTOM1_Unit_108___Bedroom">#REF!</definedName>
    <definedName name="CUSTOM1_Unit_108___Duct">#REF!</definedName>
    <definedName name="CUSTOM1_Unit_108__Kitchen">#REF!</definedName>
    <definedName name="CUSTOM1_Unit_108__Living_Room">#REF!</definedName>
    <definedName name="CUSTOM1_Unit_1301">#REF!</definedName>
    <definedName name="CUSTOM1_Unit_1301___Bathroom">#REF!</definedName>
    <definedName name="CUSTOM1_Unit_1301___Bedroom">#REF!</definedName>
    <definedName name="CUSTOM1_Unit_1301___Kitchen">#REF!</definedName>
    <definedName name="CUSTOM1_Unit_1301___Living_Room">#REF!</definedName>
    <definedName name="CUSTOM1_Unit_1302">#REF!</definedName>
    <definedName name="CUSTOM1_Unit_1302___Bathroom">#REF!</definedName>
    <definedName name="CUSTOM1_Unit_1302___Duct">#REF!</definedName>
    <definedName name="CUSTOM1_Unit_1302___Kitchen">#REF!</definedName>
    <definedName name="CUSTOM1_Unit_1302___Living_Room_Bedroom">#REF!</definedName>
    <definedName name="CUSTOM1_Unit_1303">#REF!</definedName>
    <definedName name="CUSTOM1_Unit_1303___Bathroom">#REF!</definedName>
    <definedName name="CUSTOM1_Unit_1303___Duct">#REF!</definedName>
    <definedName name="CUSTOM1_Unit_1303___Kitchen">#REF!</definedName>
    <definedName name="CUSTOM1_Unit_1303___Living_Room_Bedroom">#REF!</definedName>
    <definedName name="CUSTOM1_Unit_1304">#REF!</definedName>
    <definedName name="CUSTOM1_Unit_1304___Bathroom">#REF!</definedName>
    <definedName name="CUSTOM1_Unit_1304___Kitchen">#REF!</definedName>
    <definedName name="CUSTOM1_Unit_1304___Living_Room_Bedroom">#REF!</definedName>
    <definedName name="CUSTOM1_Unit_1305">#REF!</definedName>
    <definedName name="CUSTOM1_Unit_1305___Bathroom">#REF!</definedName>
    <definedName name="CUSTOM1_Unit_1305___Bedroom">#REF!</definedName>
    <definedName name="CUSTOM1_Unit_1305___Kitchen">#REF!</definedName>
    <definedName name="CUSTOM1_Unit_1305___Living_Room">#REF!</definedName>
    <definedName name="CUSTOM1_Unit_601">#REF!</definedName>
    <definedName name="CUSTOM1_Unit_601___Bathroom">#REF!</definedName>
    <definedName name="CUSTOM1_Unit_601___Bedroom">#REF!</definedName>
    <definedName name="CUSTOM1_Unit_601___Kitchen">#REF!</definedName>
    <definedName name="CUSTOM1_Unit_601___Living_Room">#REF!</definedName>
    <definedName name="CUSTOM1_Unit_602">#REF!</definedName>
    <definedName name="CUSTOM1_Unit_602___Bathroom">#REF!</definedName>
    <definedName name="CUSTOM1_Unit_602___Bedroom">#REF!</definedName>
    <definedName name="CUSTOM1_Unit_602___Kitchen">#REF!</definedName>
    <definedName name="CUSTOM1_Unit_602___Living_Room">#REF!</definedName>
    <definedName name="CUSTOM1_Unit_603">#REF!</definedName>
    <definedName name="CUSTOM1_Unit_603___Bathroom">#REF!</definedName>
    <definedName name="CUSTOM1_Unit_603___Bedroom">#REF!</definedName>
    <definedName name="CUSTOM1_Unit_603___Kitchen">#REF!</definedName>
    <definedName name="CUSTOM1_Unit_603___Living_Room">#REF!</definedName>
    <definedName name="CUSTOM1_Unit_604">#REF!</definedName>
    <definedName name="CUSTOM1_Unit_604___Bathroom">#REF!</definedName>
    <definedName name="CUSTOM1_Unit_604___Bedroom">#REF!</definedName>
    <definedName name="CUSTOM1_Unit_604___Kitchen">#REF!</definedName>
    <definedName name="CUSTOM1_Unit_604___Living_Room">#REF!</definedName>
    <definedName name="CUSTOM1_Unit_605">#REF!</definedName>
    <definedName name="CUSTOM1_Unit_605___Bathroom">#REF!</definedName>
    <definedName name="CUSTOM1_Unit_605___Duct">#REF!</definedName>
    <definedName name="CUSTOM1_Unit_605___Kitchen">#REF!</definedName>
    <definedName name="CUSTOM1_Unit_605___Living_Room_Bedroom">#REF!</definedName>
    <definedName name="CUSTOM1_Unit_606">#REF!</definedName>
    <definedName name="CUSTOM1_Unit_606___Bathroom">#REF!</definedName>
    <definedName name="CUSTOM1_Unit_606___Duct">#REF!</definedName>
    <definedName name="CUSTOM1_Unit_606___Kitchen">#REF!</definedName>
    <definedName name="CUSTOM1_Unit_606___Lounge_Bedroom">#REF!</definedName>
    <definedName name="CUSTOM1_Unit_607">#REF!</definedName>
    <definedName name="CUSTOM1_Unit_607___Bathroom">#REF!</definedName>
    <definedName name="CUSTOM1_Unit_607___Kitchen">#REF!</definedName>
    <definedName name="CUSTOM1_Unit_607__Lounge_Bedroom">#REF!</definedName>
    <definedName name="CUSTOM1_Unit_608">#REF!</definedName>
    <definedName name="CUSTOM1_Unit_608___Bathroom">#REF!</definedName>
    <definedName name="CUSTOM1_Unit_608___Bedroom">#REF!</definedName>
    <definedName name="CUSTOM1_Unit_608___Duct">#REF!</definedName>
    <definedName name="CUSTOM1_Unit_608___Kitchen">#REF!</definedName>
    <definedName name="CUSTOM1_Unit_608__Lounge">#REF!</definedName>
    <definedName name="CUSTOM1_Wash_Bay">#REF!</definedName>
    <definedName name="CUSTOM1_Window___Unit_102___Bedroom_Window">#REF!</definedName>
    <definedName name="CUSTOM1_Window___Unit_102___Living_Room">#REF!</definedName>
    <definedName name="CUSTOM1_Window___Unit_104_Bedroom_Living_Room">#REF!</definedName>
    <definedName name="CUSTOM1_Windows___Unit_1_Corner_Bedroom_Window">#REF!</definedName>
    <definedName name="CUSTOM1_Windows___Unit_1_Lounge">#REF!</definedName>
    <definedName name="CUSTOM1_Windows___Unit_101">#REF!</definedName>
    <definedName name="CUSTOM1_Windows___Unit_101_Second_Window">#REF!</definedName>
    <definedName name="CUSTOM1_Windows___Unit_103___Kitchen">#REF!</definedName>
    <definedName name="CUSTOM1_Windows___Unit_103_living_Room">#REF!</definedName>
    <definedName name="CUSTOM1_Windows___Unit_1035_Bedroom">#REF!</definedName>
    <definedName name="CUSTOM1_Windows___Unit_105___Lounge">#REF!</definedName>
    <definedName name="CUSTOM1_Windows___Unit_105_Bedroom_Living_Room">#REF!</definedName>
    <definedName name="CUSTOM1_Windows___Unit_106___Bedroom">#REF!</definedName>
    <definedName name="CUSTOM1_Windows___Unit_106_Kitchen">#REF!</definedName>
    <definedName name="CUSTOM1_Windows___Unit_106_Lounge_Corner_Window">#REF!</definedName>
    <definedName name="CUSTOM1_Windows___Unit_107_Lounge_Bedroom_Window">#REF!</definedName>
    <definedName name="CUSTOM1_Windows___Unit_108_Bedroom">#REF!</definedName>
    <definedName name="CUSTOM1_Windows___Unit_108_Corner_Window_Lounge">#REF!</definedName>
    <definedName name="CUSTOM1_Windows___Unit_108_Lounge">#REF!</definedName>
    <definedName name="CUSTOM1_Windows___Unit_1301_Bedroom">#REF!</definedName>
    <definedName name="CUSTOM1_Windows___Unit_1301_Bedroom_Corner">#REF!</definedName>
    <definedName name="CUSTOM1_Windows___Unit_1302_Bedroom_Lounge">#REF!</definedName>
    <definedName name="CUSTOM1_Windows___Unit_1303_Bedroom">#REF!</definedName>
    <definedName name="CUSTOM1_Windows___Unit_1303_Lounge">#REF!</definedName>
    <definedName name="CUSTOM1_Windows___Unit_1304_Lounge_Bedroom_Corner_window">#REF!</definedName>
    <definedName name="CUSTOM1_Windows___Unit_1305_Lounge">#REF!</definedName>
    <definedName name="CUSTOM1_Windows___Unit_2_Bedroom_Corner_Window">#REF!</definedName>
    <definedName name="CUSTOM1_Windows___Unit_2_Lounge">#REF!</definedName>
    <definedName name="CUSTOM1_Windows___Unit_3_Bedroom_Lounge">#REF!</definedName>
    <definedName name="CUSTOM1_Windows___Unit_4_Bedroom_Lounge">#REF!</definedName>
    <definedName name="CUSTOM1_Windows___Unit_5_Bedroom_Lounge">#REF!</definedName>
    <definedName name="CUSTOM1_Windows___Unit_6_Bedroom">#REF!</definedName>
    <definedName name="CUSTOM1_Windows___Unit_6_Corner_Lounge_Window">#REF!</definedName>
    <definedName name="CUSTOM1_Windows___Unit_6_Kitchen">#REF!</definedName>
    <definedName name="CUSTOM1_Windows___Unit_7_Bedroom_Lounge">#REF!</definedName>
    <definedName name="CUSTOM1_Windows___Unit_8_Corner_Lounge_Window">#REF!</definedName>
    <definedName name="CUSTOM1_Windows___Unit_8_Lounge">#REF!</definedName>
    <definedName name="CUSTOM1_Windows__Unit_108_Bedroom">#REF!</definedName>
    <definedName name="CUSTOM1_Windows_1950mm">#REF!</definedName>
    <definedName name="CUSTOM1_Wood_cladding">#REF!</definedName>
    <definedName name="CUSTOM1_Yard">#REF!</definedName>
    <definedName name="CUSTOM2__2_1_Bed">#REF!</definedName>
    <definedName name="CUSTOM2__2_1_Bed_WC">#REF!</definedName>
    <definedName name="CUSTOM2__2_2_Bed">#REF!</definedName>
    <definedName name="CUSTOM2__2_2_Bed_WC">#REF!</definedName>
    <definedName name="CUSTOM2__2_3_Bed">#REF!</definedName>
    <definedName name="CUSTOM2__2_3_Bed_WC">#REF!</definedName>
    <definedName name="CUSTOM2__2_Clean_Utility_tTore">#REF!</definedName>
    <definedName name="CUSTOM2__2_Common_Area">#REF!</definedName>
    <definedName name="CUSTOM2__2_Ducts">#REF!</definedName>
    <definedName name="CUSTOM2__2_Duty_Station_Offices">#REF!</definedName>
    <definedName name="CUSTOM2__2_Elec___Data">#REF!</definedName>
    <definedName name="CUSTOM2__2_Equipment_Stores">#REF!</definedName>
    <definedName name="CUSTOM2__2_Female_WC">#REF!</definedName>
    <definedName name="CUSTOM2__2_Fire_Stair">#REF!</definedName>
    <definedName name="CUSTOM2__2_Fire_Stair_Passage">#REF!</definedName>
    <definedName name="CUSTOM2__2_Male_WC">#REF!</definedName>
    <definedName name="CUSTOM2__2_Paraplegic_WC">#REF!</definedName>
    <definedName name="CUSTOM2__2_Private_Lift_Lobby">#REF!</definedName>
    <definedName name="CUSTOM2__2_Private_Lifts">#REF!</definedName>
    <definedName name="CUSTOM2__2_Public_Lift_Lobby">#REF!</definedName>
    <definedName name="CUSTOM2__2_Public_Lifts">#REF!</definedName>
    <definedName name="CUSTOM2__2_Public_Ward_Female">#REF!</definedName>
    <definedName name="CUSTOM2__2_Public_Ward_Male">#REF!</definedName>
    <definedName name="CUSTOM2__2_Service_Lift">#REF!</definedName>
    <definedName name="CUSTOM2__2_Service_Lift_Lobby">#REF!</definedName>
    <definedName name="CUSTOM2__2_Sluice">#REF!</definedName>
    <definedName name="CUSTOM2__2_Ward_Kitchen">#REF!</definedName>
    <definedName name="CUSTOM2__3_Cleaners_Rooms">#REF!</definedName>
    <definedName name="CUSTOM2__3_Common_Area">#REF!</definedName>
    <definedName name="CUSTOM2__3_Ducts">#REF!</definedName>
    <definedName name="CUSTOM2__3_Elec___Data">#REF!</definedName>
    <definedName name="CUSTOM2__3_Female_Change_Room">#REF!</definedName>
    <definedName name="CUSTOM2__3_Female_WC">#REF!</definedName>
    <definedName name="CUSTOM2__3_Fire_Escape_Stairs">#REF!</definedName>
    <definedName name="CUSTOM2__3_Freezer">#REF!</definedName>
    <definedName name="CUSTOM2__3_GBA">#REF!</definedName>
    <definedName name="CUSTOM2__3_IT_Room">#REF!</definedName>
    <definedName name="CUSTOM2__3_Lifts">#REF!</definedName>
    <definedName name="CUSTOM2__3_Male_Changeroom">#REF!</definedName>
    <definedName name="CUSTOM2__3_Male_WC">#REF!</definedName>
    <definedName name="CUSTOM2__3_Mortuary">#REF!</definedName>
    <definedName name="CUSTOM2__3_Paraplegic_WC">#REF!</definedName>
    <definedName name="CUSTOM2__3_Passage">#REF!</definedName>
    <definedName name="CUSTOM2__3_Public_Lift_Lobby">#REF!</definedName>
    <definedName name="CUSTOM2__3_Public_Lifts">#REF!</definedName>
    <definedName name="CUSTOM2__3_Security_Room">#REF!</definedName>
    <definedName name="CUSTOM2__3_Server_Room">#REF!</definedName>
    <definedName name="CUSTOM2__3_Service_Lift_Lobby">#REF!</definedName>
    <definedName name="CUSTOM2__3_Service_Manager">#REF!</definedName>
    <definedName name="CUSTOM2__3_Staff_Dining___Kitchen">#REF!</definedName>
    <definedName name="CUSTOM2__3_Supervisor_Rooms">#REF!</definedName>
    <definedName name="CUSTOM2__3_Tech_Rooms">#REF!</definedName>
    <definedName name="CUSTOM2_00_Car_Port">#REF!</definedName>
    <definedName name="CUSTOM2_00_Dining_Room">#REF!</definedName>
    <definedName name="CUSTOM2_00_Foyer">#REF!</definedName>
    <definedName name="CUSTOM2_00_GBA">#REF!</definedName>
    <definedName name="CUSTOM2_00_GLA">#REF!</definedName>
    <definedName name="CUSTOM2_00_Kitchen">#REF!</definedName>
    <definedName name="CUSTOM2_00_Lounge">#REF!</definedName>
    <definedName name="CUSTOM2_00_Patio">#REF!</definedName>
    <definedName name="CUSTOM2_00_Stairs___Landing">#REF!</definedName>
    <definedName name="CUSTOM2_00_Water_Closet">#REF!</definedName>
    <definedName name="CUSTOM2_01_Balcony">#REF!</definedName>
    <definedName name="CUSTOM2_01_Balcony_2">#REF!</definedName>
    <definedName name="CUSTOM2_01_Bathrooms">#REF!</definedName>
    <definedName name="CUSTOM2_01_Bedroom_1">#REF!</definedName>
    <definedName name="CUSTOM2_01_Common_Area">#REF!</definedName>
    <definedName name="CUSTOM2_01_GBA">#REF!</definedName>
    <definedName name="CUSTOM2_01_GLA">#REF!</definedName>
    <definedName name="CUSTOM2_01_Stairs___Landing">#REF!</definedName>
    <definedName name="CUSTOM2_01_TV_Room_Study">#REF!</definedName>
    <definedName name="CUSTOM2_110_ext">#REF!</definedName>
    <definedName name="CUSTOM2_110_int">#REF!</definedName>
    <definedName name="CUSTOM2_110mm_internal_walls">#REF!</definedName>
    <definedName name="CUSTOM2_115_internal_walls___existing___2nd_12th_Floor">#REF!</definedName>
    <definedName name="CUSTOM2_115mm_internal_walls">#REF!</definedName>
    <definedName name="CUSTOM2_115mm_internal_walls___New">#REF!</definedName>
    <definedName name="CUSTOM2_115mm_internal_walls___New___Penthouse_Floor">#REF!</definedName>
    <definedName name="CUSTOM2_115mm_internal_walls___New_2nd___12th_Floor">#REF!</definedName>
    <definedName name="CUSTOM2_12_Bed___FLF_231">[40]Collections!#REF!</definedName>
    <definedName name="CUSTOM2_12bed_door_trim">[40]Collections!#REF!</definedName>
    <definedName name="CUSTOM2_12bed_shower">[40]Collections!#REF!</definedName>
    <definedName name="CUSTOM2_12bed_solicon_joint">[40]Collections!#REF!</definedName>
    <definedName name="CUSTOM2_1F_cut_line___door_trim">[40]Collections!#REF!</definedName>
    <definedName name="CUSTOM2_1F_cutline___expansion_joint">[40]Collections!#REF!</definedName>
    <definedName name="CUSTOM2_1F_silicon_joint">[40]Collections!#REF!</definedName>
    <definedName name="CUSTOM2_1F_stair_edge_trim">[40]Collections!#REF!</definedName>
    <definedName name="CUSTOM2_1F_T2">[40]Collections!#REF!</definedName>
    <definedName name="CUSTOM2_1F_T3">[40]Collections!#REF!</definedName>
    <definedName name="CUSTOM2_1st_Floor___115_internal_walls">#REF!</definedName>
    <definedName name="CUSTOM2_1st_Floor___230mm_Extenal_wall">#REF!</definedName>
    <definedName name="CUSTOM2_1st_Floor___230mm_internal_wall">#REF!</definedName>
    <definedName name="CUSTOM2_1st_Floor_Areas">#REF!</definedName>
    <definedName name="CUSTOM2_1st_Floor_GBA">#REF!</definedName>
    <definedName name="CUSTOM2_220_ext_walls">#REF!</definedName>
    <definedName name="CUSTOM2_220_int">#REF!</definedName>
    <definedName name="CUSTOM2_220_int_walls">#REF!</definedName>
    <definedName name="CUSTOM2_220_walls">#REF!</definedName>
    <definedName name="CUSTOM2_220mm_external_walls___existing___Penthouse_Floor">#REF!</definedName>
    <definedName name="CUSTOM2_220mm_internal_walls___Existing___Penthouse_Floor">#REF!</definedName>
    <definedName name="CUSTOM2_220mm_internal_walls___First_Floor">#REF!</definedName>
    <definedName name="CUSTOM2_220mm_internal_walls__New___Penthouse_Floor">#REF!</definedName>
    <definedName name="CUSTOM2_230mm_External_Gable_end_at_10323">#REF!</definedName>
    <definedName name="CUSTOM2_230mm_external_Patio_Gable_ends">#REF!</definedName>
    <definedName name="CUSTOM2_230mm_external_wall___To_new_fire_escape_first_floor">#REF!</definedName>
    <definedName name="CUSTOM2_230mm_external_wall_Gable_end_at_9855">#REF!</definedName>
    <definedName name="CUSTOM2_230mm_external_walls">#REF!</definedName>
    <definedName name="CUSTOM2_230mm_external_walls___existing___2nd_12th_Floor">#REF!</definedName>
    <definedName name="CUSTOM2_230mm_external_walls___First_Floor">#REF!</definedName>
    <definedName name="CUSTOM2_230mm_external_walls___Ground">#REF!</definedName>
    <definedName name="CUSTOM2_230mm_internal_wall">#REF!</definedName>
    <definedName name="CUSTOM2_230mm_internal_walls">#REF!</definedName>
    <definedName name="CUSTOM2_230mm_internal_walls___existing___2nd_12th_Floor">#REF!</definedName>
    <definedName name="CUSTOM2_230mm_internal_walls___New">#REF!</definedName>
    <definedName name="CUSTOM2_230mm_internal_walls___New_2nd_12th_floor">#REF!</definedName>
    <definedName name="CUSTOM2_2nd_Floor_GBA">#REF!</definedName>
    <definedName name="CUSTOM2_330mm_external_wall">#REF!</definedName>
    <definedName name="CUSTOM2_330mm_external_wall_above_shopfront">#REF!</definedName>
    <definedName name="CUSTOM2_330mm_internal_demising_walls">#REF!</definedName>
    <definedName name="CUSTOM2_330mm_internal_wall_above_shopfront">#REF!</definedName>
    <definedName name="CUSTOM2_345mm_external_wall___To_new_fire_escape___First_Floor">#REF!</definedName>
    <definedName name="CUSTOM2_8bed__door_trim">[40]Collections!#REF!</definedName>
    <definedName name="CUSTOM2_8bed_FLF_231">[40]Collections!#REF!</definedName>
    <definedName name="CUSTOM2_8Bed_shower">[40]Collections!#REF!</definedName>
    <definedName name="CUSTOM2_8bed_silicon_soft_joint">[40]Collections!#REF!</definedName>
    <definedName name="CUSTOM2_Balustrade">#REF!</definedName>
    <definedName name="CUSTOM2_Bathroom_vanities">#REF!</definedName>
    <definedName name="CUSTOM2_Block_A__GB1">[41]Summary!#REF!</definedName>
    <definedName name="CUSTOM2_Block_A_GB2">[41]Summary!#REF!</definedName>
    <definedName name="CUSTOM2_Block_A_GB3">[41]Summary!#REF!</definedName>
    <definedName name="CUSTOM2_Block_A_ST1">[41]Summary!#REF!</definedName>
    <definedName name="CUSTOM2_Block_A_ST2">[41]Summary!#REF!</definedName>
    <definedName name="CUSTOM2_Block_B_GB3">[41]Summary!#REF!</definedName>
    <definedName name="CUSTOM2_Block_C__GB1">[41]Summary!#REF!</definedName>
    <definedName name="CUSTOM2_Block_C_GB2">[41]Summary!#REF!</definedName>
    <definedName name="CUSTOM2_Block_C_GB3">[41]Summary!#REF!</definedName>
    <definedName name="CUSTOM2_Block_C_ST1">[41]Summary!#REF!</definedName>
    <definedName name="CUSTOM2_Block_C_ST3">[41]Summary!#REF!</definedName>
    <definedName name="CUSTOM2_Bonded_Warehouse">#REF!</definedName>
    <definedName name="CUSTOM2_Bonded_Warehouse_Dispatch">#REF!</definedName>
    <definedName name="CUSTOM2_Bonded_Warehouse_Stock_Control">#REF!</definedName>
    <definedName name="CUSTOM2_Cantilever">#REF!</definedName>
    <definedName name="CUSTOM2_Chemical_Trading">#REF!</definedName>
    <definedName name="CUSTOM2_Cladding">#REF!</definedName>
    <definedName name="CUSTOM2_Common_Area___Penthouse_Floor">#REF!</definedName>
    <definedName name="CUSTOM2_Container_Wash">#REF!</definedName>
    <definedName name="CUSTOM2_Containers">#REF!</definedName>
    <definedName name="CUSTOM2_Cuboards_opposite_Store_Room">#REF!</definedName>
    <definedName name="CUSTOM2_Cupboard_by_stairs">#REF!</definedName>
    <definedName name="CUSTOM2_Demolish_115mm_internal_walls">#REF!</definedName>
    <definedName name="CUSTOM2_Demolish_115mm_internal_walls___Penthouse_Floor">#REF!</definedName>
    <definedName name="CUSTOM2_Demolish_220mm_internal_walls___Penthouse_Floor">#REF!</definedName>
    <definedName name="CUSTOM2_Demolish_230mm_internal_walls">#REF!</definedName>
    <definedName name="CUSTOM2_Demolish_and_remove_saniary_fittings">#REF!</definedName>
    <definedName name="CUSTOM2_Dispatch">#REF!</definedName>
    <definedName name="CUSTOM2_Drainage_Duct">#REF!</definedName>
    <definedName name="CUSTOM2_Duct___Penthouse_Floor">#REF!</definedName>
    <definedName name="CUSTOM2_Electrical_DB_Cupboard">#REF!</definedName>
    <definedName name="CUSTOM2_Electrical_DB_Room">#REF!</definedName>
    <definedName name="CUSTOM2_Engineering">#REF!</definedName>
    <definedName name="CUSTOM2_Entrance_Doors___First_Floor">#REF!</definedName>
    <definedName name="CUSTOM2_Existing_115mm_internal_walls">#REF!</definedName>
    <definedName name="CUSTOM2_Existing_230mm_external_walls">#REF!</definedName>
    <definedName name="CUSTOM2_Existing_230mm_internal_walls">#REF!</definedName>
    <definedName name="CUSTOM2_Existing_Fire_Escape___First_Floor">#REF!</definedName>
    <definedName name="CUSTOM2_Existing_Fire_Escape_Staircase">#REF!</definedName>
    <definedName name="CUSTOM2_Existing_lift___2nd___6th_Floor">#REF!</definedName>
    <definedName name="CUSTOM2_Existing_lifts">#REF!</definedName>
    <definedName name="CUSTOM2_Existing_Lifts___Penthouse">#REF!</definedName>
    <definedName name="CUSTOM2_Existing_slabs">#REF!</definedName>
    <definedName name="CUSTOM2_Existing_Slabs__2nd_12th_floor">#REF!</definedName>
    <definedName name="CUSTOM2_Existing_Staircase">#REF!</definedName>
    <definedName name="CUSTOM2_ext_glass">#REF!</definedName>
    <definedName name="CUSTOM2_External_area">#REF!</definedName>
    <definedName name="CUSTOM2_External_Areas">#REF!</definedName>
    <definedName name="CUSTOM2_External_Columns">#REF!</definedName>
    <definedName name="CUSTOM2_External_columns___Number">#REF!</definedName>
    <definedName name="CUSTOM2_External_columns___washbay">#REF!</definedName>
    <definedName name="CUSTOM2_External_Doors___Penthouse_Floor">#REF!</definedName>
    <definedName name="CUSTOM2_External_Double_Doors___Shopfront___Units">#REF!</definedName>
    <definedName name="CUSTOM2_External_walls___Wash_Bay">#REF!</definedName>
    <definedName name="CUSTOM2_Female_Ablution">#REF!</definedName>
    <definedName name="CUSTOM2_FF_Bedroom_2">#REF!</definedName>
    <definedName name="CUSTOM2_Fire_Door___First_Floor">#REF!</definedName>
    <definedName name="CUSTOM2_Fire_Door___Penthouse">#REF!</definedName>
    <definedName name="CUSTOM2_Fire_Escape">#REF!</definedName>
    <definedName name="CUSTOM2_Fire_Escape___Penthouse_Floor">#REF!</definedName>
    <definedName name="CUSTOM2_Firehose_Cupboard">#REF!</definedName>
    <definedName name="CUSTOM2_First__Floor___Unit_1b_Kitchen_Lounge">#REF!</definedName>
    <definedName name="CUSTOM2_First_floor____Unit_1G_Kitchen_Lounge">#REF!</definedName>
    <definedName name="CUSTOM2_First_Floor___110mm_internal_walls">#REF!</definedName>
    <definedName name="CUSTOM2_First_Floor___220mm_External_Walls">#REF!</definedName>
    <definedName name="CUSTOM2_First_Floor___220mm_Internal_Walls">#REF!</definedName>
    <definedName name="CUSTOM2_First_Floor___Canteen">#REF!</definedName>
    <definedName name="CUSTOM2_First_Floor___Concrete_wall">#REF!</definedName>
    <definedName name="CUSTOM2_First_Floor___GBA">#REF!</definedName>
    <definedName name="CUSTOM2_First_Floor___Lenth_of_Windows___Canteen">#REF!</definedName>
    <definedName name="CUSTOM2_First_Floor___Number_of_Windows___Canteen">#REF!</definedName>
    <definedName name="CUSTOM2_First_Floor___Number_of_windows___Offices">#REF!</definedName>
    <definedName name="CUSTOM2_First_Floor___Number_of_Windows___Stairs">#REF!</definedName>
    <definedName name="CUSTOM2_First_Floor___Office">#REF!</definedName>
    <definedName name="CUSTOM2_First_Floor___Stair_Lift_Lobby">#REF!</definedName>
    <definedName name="CUSTOM2_First_Floor___Stairs_to_be_closed_up">#REF!</definedName>
    <definedName name="CUSTOM2_First_Floor___Unit_1a">#REF!</definedName>
    <definedName name="CUSTOM2_First_Floor___Unit_1a_Bathroom">#REF!</definedName>
    <definedName name="CUSTOM2_First_Floor___Unit_1a_Bedroom">#REF!</definedName>
    <definedName name="CUSTOM2_First_Floor___Unit_1a_Passage">#REF!</definedName>
    <definedName name="CUSTOM2_First_Floor___Unit_1b">#REF!</definedName>
    <definedName name="CUSTOM2_First_Floor___Unit_1b_Bathroom">#REF!</definedName>
    <definedName name="CUSTOM2_First_Floor___Unit_1b_Bedroom">#REF!</definedName>
    <definedName name="CUSTOM2_First_Floor___Unit_1b_Passage">#REF!</definedName>
    <definedName name="CUSTOM2_First_Floor___Unit_1c">#REF!</definedName>
    <definedName name="CUSTOM2_First_Floor___Unit_1c_Bathroom">#REF!</definedName>
    <definedName name="CUSTOM2_First_Floor___Unit_1c_Bedroom">#REF!</definedName>
    <definedName name="CUSTOM2_First_Floor___Unit_1c_Kitchen">#REF!</definedName>
    <definedName name="CUSTOM2_First_Floor___Unit_1d">#REF!</definedName>
    <definedName name="CUSTOM2_First_Floor___Unit_1d_Bedroom">#REF!</definedName>
    <definedName name="CUSTOM2_First_Floor___Unit_1D_Duct">#REF!</definedName>
    <definedName name="CUSTOM2_First_Floor___Unit_1D_Kitchen_Lounge">#REF!</definedName>
    <definedName name="CUSTOM2_First_Floor___Unit_1D_Passage">#REF!</definedName>
    <definedName name="CUSTOM2_First_Floor___Unit_1e">#REF!</definedName>
    <definedName name="CUSTOM2_First_Floor___Unit_1e_Bathroom">#REF!</definedName>
    <definedName name="CUSTOM2_First_Floor___Unit_1e_Bedroom">#REF!</definedName>
    <definedName name="CUSTOM2_First_Floor___Unit_1e_Kitchen_Lounge">#REF!</definedName>
    <definedName name="CUSTOM2_First_Floor___Unit_1e_Passage">#REF!</definedName>
    <definedName name="CUSTOM2_First_Floor___Unit_1f">#REF!</definedName>
    <definedName name="CUSTOM2_First_Floor___Unit_1f__Bedroom">#REF!</definedName>
    <definedName name="CUSTOM2_First_Floor___Unit_1f_Bathroom">#REF!</definedName>
    <definedName name="CUSTOM2_First_Floor___Unit_1f_Kitchen_Lounge">#REF!</definedName>
    <definedName name="CUSTOM2_First_Floor___Unit_1f_Passage">#REF!</definedName>
    <definedName name="CUSTOM2_First_Floor___Unit_1G">#REF!</definedName>
    <definedName name="CUSTOM2_First_Floor___Unit_1G_Balcony">#REF!</definedName>
    <definedName name="CUSTOM2_First_Floor___Unit_1G_Bathroom">#REF!</definedName>
    <definedName name="CUSTOM2_First_Floor___Unit_1G_Bedroom_1">#REF!</definedName>
    <definedName name="CUSTOM2_First_Floor___Unit_1G_Bedroom_2">#REF!</definedName>
    <definedName name="CUSTOM2_First_Floor___Unit_1G_Passage">#REF!</definedName>
    <definedName name="CUSTOM2_First_Floor___Unit_1H">#REF!</definedName>
    <definedName name="CUSTOM2_First_Floor___Unit_1H_Bathroom">#REF!</definedName>
    <definedName name="CUSTOM2_First_Floor___Unit_1H_Bedroom">#REF!</definedName>
    <definedName name="CUSTOM2_First_Floor___Unit_1H_Kitchen_Lounge">#REF!</definedName>
    <definedName name="CUSTOM2_First_Floor___Unit_1H_Passage">#REF!</definedName>
    <definedName name="CUSTOM2_First_Floor___Windows___Length__Offices">#REF!</definedName>
    <definedName name="CUSTOM2_First_Floor___Windows_Stairs__Length_">#REF!</definedName>
    <definedName name="CUSTOM2_First_Floor__110mm_internal_walls__Existing_">#REF!</definedName>
    <definedName name="CUSTOM2_First_Floor__110mm_internal_walls__New_">#REF!</definedName>
    <definedName name="CUSTOM2_First_Floor__220mm_external_walls__Existing_">#REF!</definedName>
    <definedName name="CUSTOM2_First_Floor__220mm_external_walls__New_">#REF!</definedName>
    <definedName name="CUSTOM2_First_Floor__D1__New_">#REF!</definedName>
    <definedName name="CUSTOM2_First_Floor__D2__New_">#REF!</definedName>
    <definedName name="CUSTOM2_First_Floor__Demolish_110mm_external_walls">#REF!</definedName>
    <definedName name="CUSTOM2_First_Floor__Demolish_110mm_internal_walls">#REF!</definedName>
    <definedName name="CUSTOM2_First_Floor__Demolish_220mm_external_walls">#REF!</definedName>
    <definedName name="CUSTOM2_First_Floor__Passage">#REF!</definedName>
    <definedName name="CUSTOM2_First_Floor__Remove_Existing_Windows">#REF!</definedName>
    <definedName name="CUSTOM2_First_Floor__Remove_Single_External_Glass_Door">#REF!</definedName>
    <definedName name="CUSTOM2_First_Floor__Remove_Single_External_Timber_Doors">#REF!</definedName>
    <definedName name="CUSTOM2_First_Floor__Remove_Single_Internal_Doors">#REF!</definedName>
    <definedName name="CUSTOM2_First_Floor__Stairs">#REF!</definedName>
    <definedName name="CUSTOM2_First_Floor__Unit_no._1___Bedroom_2">#REF!</definedName>
    <definedName name="CUSTOM2_First_Floor__Unit_no._3___Bedroom_2">#REF!</definedName>
    <definedName name="CUSTOM2_First_Floor__Unit_no.1">#REF!</definedName>
    <definedName name="CUSTOM2_First_Floor__Unit_no.1___Bathrooms">#REF!</definedName>
    <definedName name="CUSTOM2_First_Floor__Unit_no.1___Bedroom_1">#REF!</definedName>
    <definedName name="CUSTOM2_First_Floor__Unit_no.1___Open_Plan__Kitchen_Lounge">#REF!</definedName>
    <definedName name="CUSTOM2_First_Floor__Unit_no.2">#REF!</definedName>
    <definedName name="CUSTOM2_First_Floor__Unit_no.2___Bathroom">#REF!</definedName>
    <definedName name="CUSTOM2_First_Floor__Unit_no.2___Bedroom_1">#REF!</definedName>
    <definedName name="CUSTOM2_First_Floor__Unit_no.2___Bedroom_2">#REF!</definedName>
    <definedName name="CUSTOM2_First_Floor__Unit_no.2___Open_plan_Kitchen_Lounge">#REF!</definedName>
    <definedName name="CUSTOM2_First_Floor__Unit_no.3">#REF!</definedName>
    <definedName name="CUSTOM2_First_Floor__unit_no.3___Bathroom">#REF!</definedName>
    <definedName name="CUSTOM2_First_Floor__Unit_no.3___Bedroom_1">#REF!</definedName>
    <definedName name="CUSTOM2_First_Floor__Unit_no.3___Open_Plan_Kitchen_Lounge">#REF!</definedName>
    <definedName name="CUSTOM2_First_Floor__Unit_no.4">#REF!</definedName>
    <definedName name="CUSTOM2_First_Floor__Unit_no.4___Bathroom">#REF!</definedName>
    <definedName name="CUSTOM2_First_Floor__Unit_no.4___Bedroom_1">#REF!</definedName>
    <definedName name="CUSTOM2_First_Floor__Unit_no.4___Bedroom_2">#REF!</definedName>
    <definedName name="CUSTOM2_First_Floor__Unit_no.4___Open_Plan__Kitchen_Lounge">#REF!</definedName>
    <definedName name="CUSTOM2_First_Floor__W1__1200_x_1200_">#REF!</definedName>
    <definedName name="CUSTOM2_First_Floor__W2__1500_x_1200_">#REF!</definedName>
    <definedName name="CUSTOM2_First_Floor__W3__600_x_900_">#REF!</definedName>
    <definedName name="CUSTOM2_First_Floor__W4__600_x_1200_">#REF!</definedName>
    <definedName name="CUSTOM2_First_Floor_GBA">#REF!</definedName>
    <definedName name="CUSTOM2_First_Floor_Passage">#REF!</definedName>
    <definedName name="CUSTOM2_First_Floor_Unit_1a_Kitchen_Lounge">#REF!</definedName>
    <definedName name="CUSTOM2_First_Floor_Walls_to_be_demolished">#REF!</definedName>
    <definedName name="CUSTOM2_First_loor___Unit_1D_Bathroom">#REF!</definedName>
    <definedName name="CUSTOM2_Gaurd_house">#REF!</definedName>
    <definedName name="CUSTOM2_GBA">#REF!</definedName>
    <definedName name="CUSTOM2_GBA___excl._Offices">#REF!</definedName>
    <definedName name="CUSTOM2_GF_silicon_soft_joint">[40]Collections!#REF!</definedName>
    <definedName name="CUSTOM2_GF_stair_edge_trim">[40]Collections!#REF!</definedName>
    <definedName name="CUSTOM2_GF_T1">[40]Collections!#REF!</definedName>
    <definedName name="CUSTOM2_GF_T2">[40]Collections!#REF!</definedName>
    <definedName name="CUSTOM2_GF_T3">[40]Collections!#REF!</definedName>
    <definedName name="CUSTOM2_GLA">#REF!</definedName>
    <definedName name="CUSTOM2_Glass">#REF!</definedName>
    <definedName name="CUSTOM2_Glue_Area">#REF!</definedName>
    <definedName name="CUSTOM2_Ground_Floor___220mm_external_walls">#REF!</definedName>
    <definedName name="CUSTOM2_Ground_Floor___230mm_External_walls">#REF!</definedName>
    <definedName name="CUSTOM2_Ground_Floor___230mm_external_walls___Existing">#REF!</definedName>
    <definedName name="CUSTOM2_Ground_Floor___230mm_internal_wall___New">#REF!</definedName>
    <definedName name="CUSTOM2_Ground_Floor___230mm_Internal_Walls">#REF!</definedName>
    <definedName name="CUSTOM2_Ground_Floor___230mm_Internal_walls___Existing">#REF!</definedName>
    <definedName name="CUSTOM2_Ground_Floor___Back_Entrance">#REF!</definedName>
    <definedName name="CUSTOM2_Ground_Floor___Concrete_wall">#REF!</definedName>
    <definedName name="CUSTOM2_Ground_Floor___Corridor">#REF!</definedName>
    <definedName name="CUSTOM2_Ground_Floor___Demolish_115mm_internal_walls">#REF!</definedName>
    <definedName name="CUSTOM2_Ground_Floor___Demolish_230mm_internal_wall">#REF!</definedName>
    <definedName name="CUSTOM2_Ground_Floor___Demolish_drywall">#REF!</definedName>
    <definedName name="CUSTOM2_Ground_Floor___Double_Doors___New_to_Lift_Lobby">#REF!</definedName>
    <definedName name="CUSTOM2_Ground_floor___Ducts">#REF!</definedName>
    <definedName name="CUSTOM2_Ground_Floor___Electrical_DB_Room">#REF!</definedName>
    <definedName name="CUSTOM2_Ground_Floor___Entrance_to_Madison_Lofts">#REF!</definedName>
    <definedName name="CUSTOM2_Ground_Floor___Existing_Electrical_Substation">#REF!</definedName>
    <definedName name="CUSTOM2_Ground_Floor___Existing_Fire_Escape">#REF!</definedName>
    <definedName name="CUSTOM2_Ground_Floor___Existing_Fire_Escape_Lobby">#REF!</definedName>
    <definedName name="CUSTOM2_Ground_Floor___Existing_Lifts">#REF!</definedName>
    <definedName name="CUSTOM2_Ground_Floor___Existing_Staff_Toilets">#REF!</definedName>
    <definedName name="CUSTOM2_Ground_Floor___Existing_Stairs">#REF!</definedName>
    <definedName name="CUSTOM2_Ground_Floor___External_Columns">#REF!</definedName>
    <definedName name="CUSTOM2_Ground_Floor___Fire_Double_Doors_to_Fire_Escape">#REF!</definedName>
    <definedName name="CUSTOM2_Ground_Floor___Fire_Escape">#REF!</definedName>
    <definedName name="CUSTOM2_Ground_Floor___GBA">#REF!</definedName>
    <definedName name="CUSTOM2_Ground_Floor___GBA1">#REF!</definedName>
    <definedName name="CUSTOM2_Ground_Floor___Internal_Columns">#REF!</definedName>
    <definedName name="CUSTOM2_Ground_Floor___Internal_doors__Single_">#REF!</definedName>
    <definedName name="CUSTOM2_Ground_Floor___internal_stairs">#REF!</definedName>
    <definedName name="CUSTOM2_Ground_Floor___Lift_Area">#REF!</definedName>
    <definedName name="CUSTOM2_Ground_Floor___Lift_Lobby">#REF!</definedName>
    <definedName name="CUSTOM2_Ground_Floor___New_Fire_Escape_Stairs">#REF!</definedName>
    <definedName name="CUSTOM2_Ground_Floor___Number_of_Windows___Ablutions">#REF!</definedName>
    <definedName name="CUSTOM2_Ground_Floor___Number_of_Windows___Offices">#REF!</definedName>
    <definedName name="CUSTOM2_Ground_Floor___Number_of_Windows___Stairs">#REF!</definedName>
    <definedName name="CUSTOM2_Ground_Floor___Open_Refuse_Area">#REF!</definedName>
    <definedName name="CUSTOM2_Ground_Floor___Pep">#REF!</definedName>
    <definedName name="CUSTOM2_Ground_Floor___Pep_Entrance">#REF!</definedName>
    <definedName name="CUSTOM2_Ground_Floor___Remove_Demolish_doors">#REF!</definedName>
    <definedName name="CUSTOM2_Ground_Floor___Remove_Existing_geyser__seal_piping_">#REF!</definedName>
    <definedName name="CUSTOM2_Ground_Floor___Remove_existing_shopfront">#REF!</definedName>
    <definedName name="CUSTOM2_Ground_Floor___Remove_existing_window">#REF!</definedName>
    <definedName name="CUSTOM2_Ground_Floor___Roller_Shutter_Doors">#REF!</definedName>
    <definedName name="CUSTOM2_Ground_Floor___Security_Booth">#REF!</definedName>
    <definedName name="CUSTOM2_Ground_Floor___Shower_Doors">#REF!</definedName>
    <definedName name="CUSTOM2_Ground_Floor___Stair_Lobby">#REF!</definedName>
    <definedName name="CUSTOM2_Ground_Floor___Stairs">#REF!</definedName>
    <definedName name="CUSTOM2_Ground_Floor___Telkom_Room">#REF!</definedName>
    <definedName name="CUSTOM2_Ground_Floor___Toilet_Cubicle_Doors">#REF!</definedName>
    <definedName name="CUSTOM2_Ground_Floor___Windows__Lenth_">#REF!</definedName>
    <definedName name="CUSTOM2_Ground_Floor___Windows_Ablutions__Length_">#REF!</definedName>
    <definedName name="CUSTOM2_Ground_Floor___Windows_Stairs__Length_">#REF!</definedName>
    <definedName name="CUSTOM2_Ground_Floor__110mm_external_walls__For_New_Porch_">#REF!</definedName>
    <definedName name="CUSTOM2_Ground_Floor__110mm_internal_walls__Existing_">#REF!</definedName>
    <definedName name="CUSTOM2_Ground_Floor__110mm_internal_walls__New_">#REF!</definedName>
    <definedName name="CUSTOM2_Ground_Floor__220mm_external_walls__Existing_">#REF!</definedName>
    <definedName name="CUSTOM2_Ground_Floor__220mm_external_walls__New_">#REF!</definedName>
    <definedName name="CUSTOM2_Ground_Floor__Brick_Piers__For_new_Porch_">#REF!</definedName>
    <definedName name="CUSTOM2_Ground_Floor__D1__New_">#REF!</definedName>
    <definedName name="CUSTOM2_Ground_Floor__D2__New_">#REF!</definedName>
    <definedName name="CUSTOM2_Ground_Floor__Demolish_110mm_external_walls">#REF!</definedName>
    <definedName name="CUSTOM2_Ground_Floor__Demolish_110mm_internal_walls">#REF!</definedName>
    <definedName name="CUSTOM2_Ground_Floor__Demolish_220mm_external_walls">#REF!</definedName>
    <definedName name="CUSTOM2_Ground_Floor__Entance_Double_Door">#REF!</definedName>
    <definedName name="CUSTOM2_Ground_Floor__New_Porch_Area">#REF!</definedName>
    <definedName name="CUSTOM2_Ground_Floor__Number_of_Brick_Piers__For_new_Porch_">#REF!</definedName>
    <definedName name="CUSTOM2_Ground_Floor__Passage">#REF!</definedName>
    <definedName name="CUSTOM2_Ground_Floor__Remove_Existing_Window">#REF!</definedName>
    <definedName name="CUSTOM2_Ground_Floor__Remove_Single_External_glass_door">#REF!</definedName>
    <definedName name="CUSTOM2_Ground_Floor__Remove_Single_External_Timber_Door">#REF!</definedName>
    <definedName name="CUSTOM2_Ground_Floor__Remove_Single_Internal_timber_door">#REF!</definedName>
    <definedName name="CUSTOM2_Ground_Floor__Roof_to_entrance_porch">#REF!</definedName>
    <definedName name="CUSTOM2_Ground_Floor__Unit__no.3___Bathroom">#REF!</definedName>
    <definedName name="CUSTOM2_Ground_Floor__Unit_1___Bedroom_2">#REF!</definedName>
    <definedName name="CUSTOM2_Ground_Floor__Unit_no.1">#REF!</definedName>
    <definedName name="CUSTOM2_Ground_Floor__Unit_no.1___Bathroom">#REF!</definedName>
    <definedName name="CUSTOM2_Ground_Floor__Unit_no.1___Open_plan_kitchen_lounge">#REF!</definedName>
    <definedName name="CUSTOM2_Ground_Floor__Unit_no.2">#REF!</definedName>
    <definedName name="CUSTOM2_Ground_Floor__Unit_no.2___Bathroom">#REF!</definedName>
    <definedName name="CUSTOM2_Ground_Floor__Unit_no.2___Bedroom_1">#REF!</definedName>
    <definedName name="CUSTOM2_Ground_Floor__Unit_no.2___Bedroom_2">#REF!</definedName>
    <definedName name="CUSTOM2_Ground_Floor__Unit_no.2___Open_plan_kitchen_lounge">#REF!</definedName>
    <definedName name="CUSTOM2_Ground_Floor__Unit_no.3">#REF!</definedName>
    <definedName name="CUSTOM2_Ground_Floor__Unit_no.3___Bedroom_1">#REF!</definedName>
    <definedName name="CUSTOM2_Ground_Floor__Unit_no.3___Bedroom_2">#REF!</definedName>
    <definedName name="CUSTOM2_Ground_Floor__Unit_no.3___Open_plan__Kitchen_Lounge">#REF!</definedName>
    <definedName name="CUSTOM2_Ground_Floor__Unit_no.4">#REF!</definedName>
    <definedName name="CUSTOM2_Ground_Floor__Unit_no.4___Bathrooms">#REF!</definedName>
    <definedName name="CUSTOM2_Ground_Floor__Unit_no.4___Bedroom_1">#REF!</definedName>
    <definedName name="CUSTOM2_Ground_Floor__Unit_no.4___Bedroom_2">#REF!</definedName>
    <definedName name="CUSTOM2_Ground_Floor__Unit_no.4___Open_plan__Kitchen_Lounge">#REF!</definedName>
    <definedName name="CUSTOM2_Ground_Floor__W1__1200x1200_">#REF!</definedName>
    <definedName name="CUSTOM2_Ground_Floor__W2__1500_x_1200_">#REF!</definedName>
    <definedName name="CUSTOM2_Ground_Floor__W3__600_x_900_">#REF!</definedName>
    <definedName name="CUSTOM2_Ground_Floor__W4__600_x_1200_">#REF!</definedName>
    <definedName name="CUSTOM2_Ground_Floor_Areas">#REF!</definedName>
    <definedName name="CUSTOM2_Ground_Floor_GBA">#REF!</definedName>
    <definedName name="CUSTOM2_Ground_Floor_Patios">#REF!</definedName>
    <definedName name="CUSTOM2_Ground_Floor_Stairs">#REF!</definedName>
    <definedName name="CUSTOM2_Ground_floor_Unit_1.">#REF!</definedName>
    <definedName name="CUSTOM2_Ground_Floor_Unit_1___Bedroom_1">#REF!</definedName>
    <definedName name="CUSTOM2_Ground_Floor_unit_2">#REF!</definedName>
    <definedName name="CUSTOM2_Ground_Floor_unit_3">#REF!</definedName>
    <definedName name="CUSTOM2_Ground_floor_unit_4">#REF!</definedName>
    <definedName name="CUSTOM2_Grounf_Floor_Unit_5">#REF!</definedName>
    <definedName name="CUSTOM2_Hygiene_and_Sanitation">#REF!</definedName>
    <definedName name="CUSTOM2_int_glass">#REF!</definedName>
    <definedName name="CUSTOM2_Internal_Columns">#REF!</definedName>
    <definedName name="CUSTOM2_Internal_Columns___Number">#REF!</definedName>
    <definedName name="CUSTOM2_Internal_corridors">#REF!</definedName>
    <definedName name="CUSTOM2_Internal_Doors___Penthouse">#REF!</definedName>
    <definedName name="CUSTOM2_Internal_Double_Doors___First_Floor">#REF!</definedName>
    <definedName name="CUSTOM2_Internal_Single_Doors___Entrance_Doors">#REF!</definedName>
    <definedName name="CUSTOM2_Internal_Single_Doors___First_Floor">#REF!</definedName>
    <definedName name="CUSTOM2_Internal_Single_Doors___First_Floor___Units">#REF!</definedName>
    <definedName name="CUSTOM2_Kitchen_cupboards">#REF!</definedName>
    <definedName name="CUSTOM2_Lab">#REF!</definedName>
    <definedName name="CUSTOM2_Lift_Lobby">#REF!</definedName>
    <definedName name="CUSTOM2_Lift_Lobby___2nd_12th_floor">#REF!</definedName>
    <definedName name="CUSTOM2_Lift_Motor_Room">#REF!</definedName>
    <definedName name="CUSTOM2_Lift_Motor_Room_Length_East_Elevation">#REF!</definedName>
    <definedName name="CUSTOM2_Loading_area">#REF!</definedName>
    <definedName name="CUSTOM2_Male_Ablution">#REF!</definedName>
    <definedName name="CUSTOM2_Manufacturing_Line">#REF!</definedName>
    <definedName name="CUSTOM2_New_Balustrades">#REF!</definedName>
    <definedName name="CUSTOM2_No_of_parking_Bays">#REF!</definedName>
    <definedName name="CUSTOM2_Office">#REF!</definedName>
    <definedName name="CUSTOM2_Oxidising_Chemical_Store">#REF!</definedName>
    <definedName name="CUSTOM2_Parking___230mm_External_Concrete_Wall">#REF!</definedName>
    <definedName name="CUSTOM2_Parking___230mm_External_walls">#REF!</definedName>
    <definedName name="CUSTOM2_Parking___230mm_internal_walls">#REF!</definedName>
    <definedName name="CUSTOM2_Parking_Areas">#REF!</definedName>
    <definedName name="CUSTOM2_Parking_GBA">#REF!</definedName>
    <definedName name="CUSTOM2_Passage">#REF!</definedName>
    <definedName name="CUSTOM2_Passage___2nd_12th_Floor">#REF!</definedName>
    <definedName name="CUSTOM2_Passage___Penthouse_Floor">#REF!</definedName>
    <definedName name="CUSTOM2_Paving_apron">#REF!</definedName>
    <definedName name="CUSTOM2_Penthouse___GBA">#REF!</definedName>
    <definedName name="CUSTOM2_Prking_and_Roadways">#REF!</definedName>
    <definedName name="CUSTOM2_Raw_Materials">#REF!</definedName>
    <definedName name="CUSTOM2_Receiving">#REF!</definedName>
    <definedName name="CUSTOM2_Remove_100mm_high_steel_balustrade">#REF!</definedName>
    <definedName name="CUSTOM2_Remove_Double_Doors___Penthouse_Floor">#REF!</definedName>
    <definedName name="CUSTOM2_Remove_internal_doors">#REF!</definedName>
    <definedName name="CUSTOM2_Remove_Sanitary_Fittings___Penthouse_Floor">#REF!</definedName>
    <definedName name="CUSTOM2_Remove_Single_Doors___Penthouse_Floor">#REF!</definedName>
    <definedName name="CUSTOM2_Rof_Plan___110mm_internal_walls">#REF!</definedName>
    <definedName name="CUSTOM2_Roof">#REF!</definedName>
    <definedName name="CUSTOM2_Roof___Plan___Unit_7b">#REF!</definedName>
    <definedName name="CUSTOM2_Roof_Area___Grid_Line_1_2">#REF!</definedName>
    <definedName name="CUSTOM2_Roof_Area__Grid_Line_2_3">#REF!</definedName>
    <definedName name="CUSTOM2_Roof_Area__Grid_Line_3_4">#REF!</definedName>
    <definedName name="CUSTOM2_Roof_Area__Grid_Line_4_5">#REF!</definedName>
    <definedName name="CUSTOM2_Roof_Area__Grid_Line_5_6">#REF!</definedName>
    <definedName name="CUSTOM2_Roof_Area__Grid_Line_6_7">#REF!</definedName>
    <definedName name="CUSTOM2_Roof_Plan___220mm_external_wall">#REF!</definedName>
    <definedName name="CUSTOM2_Roof_Plan___220mm_internal_walls">#REF!</definedName>
    <definedName name="CUSTOM2_Roof_Plan___Ablution_Block">#REF!</definedName>
    <definedName name="CUSTOM2_Roof_Plan___Concrete_wall">#REF!</definedName>
    <definedName name="CUSTOM2_Roof_Plan___Corridor_Passage">#REF!</definedName>
    <definedName name="CUSTOM2_Roof_Plan___Ducts">#REF!</definedName>
    <definedName name="CUSTOM2_Roof_Plan___Unit_7a">#REF!</definedName>
    <definedName name="CUSTOM2_Roof_Plan___Unit_7c">#REF!</definedName>
    <definedName name="CUSTOM2_Roof_Plan___Unit_7d">#REF!</definedName>
    <definedName name="CUSTOM2_Roof_Plan___Unit_7e">#REF!</definedName>
    <definedName name="CUSTOM2_Roof_Plan___Unit_7f">#REF!</definedName>
    <definedName name="CUSTOM2_Roof_Plan___Unit_7g">#REF!</definedName>
    <definedName name="CUSTOM2_Roof_Plan___Unit_7h">#REF!</definedName>
    <definedName name="CUSTOM2_Roof_Plan___Unit_7i">#REF!</definedName>
    <definedName name="CUSTOM2_Roof_Plan___Unit_7i__single_room_">#REF!</definedName>
    <definedName name="CUSTOM2_Roof_Plan___unit_7i_Bathroom">#REF!</definedName>
    <definedName name="CUSTOM2_Roof_Plan___Unit_7i_Bedroom">#REF!</definedName>
    <definedName name="CUSTOM2_Roof_Plan___Unit_7i_Duct">#REF!</definedName>
    <definedName name="CUSTOM2_Roof_Plan___unit_7i_Kitcthen_Lounge">#REF!</definedName>
    <definedName name="CUSTOM2_Roof_Plan___Unit_7i_Passage">#REF!</definedName>
    <definedName name="CUSTOM2_Roof_Plan___Unit_7k">#REF!</definedName>
    <definedName name="CUSTOM2_Roof_Plan___Unit_7k_Bathroom">#REF!</definedName>
    <definedName name="CUSTOM2_Roof_Plan___unit_7k_Bedroom">#REF!</definedName>
    <definedName name="CUSTOM2_Roof_Plan___Unit_7k_Kitche_Lounge">#REF!</definedName>
    <definedName name="CUSTOM2_Roof_Plan___unit_7k_Passage">#REF!</definedName>
    <definedName name="CUSTOM2_Roof_Plan___Unit_7L">#REF!</definedName>
    <definedName name="CUSTOM2_Roof_Plan___Unit_7L_Bathroom">#REF!</definedName>
    <definedName name="CUSTOM2_Roof_Plan___Unit_7L_Bedroom">#REF!</definedName>
    <definedName name="CUSTOM2_Roof_Plan___Unit_7L_Kitchen_Lounge">#REF!</definedName>
    <definedName name="CUSTOM2_Roof_Plan___Unit_7L_Passage">#REF!</definedName>
    <definedName name="CUSTOM2_Roof_Plan___Washing_area">#REF!</definedName>
    <definedName name="CUSTOM2_Secomd___Sixth_Floor___Unit_1b_Bedroom_2">#REF!</definedName>
    <definedName name="CUSTOM2_Second___Sixth_Floor___110mm_internal_walls">#REF!</definedName>
    <definedName name="CUSTOM2_Second___Sixth_Floor___1e_Bathroom">#REF!</definedName>
    <definedName name="CUSTOM2_Second___Sixth_Floor___1G_Kitchen_Lounge">#REF!</definedName>
    <definedName name="CUSTOM2_Second___Sixth_Floor___220mm_external_walls">#REF!</definedName>
    <definedName name="CUSTOM2_Second___Sixth_Floor___220mm_internal_walls">#REF!</definedName>
    <definedName name="CUSTOM2_Second___Sixth_Floor___Allowance_for_beam">#REF!</definedName>
    <definedName name="CUSTOM2_Second___Sixth_Floor___Bedroom">#REF!</definedName>
    <definedName name="CUSTOM2_Second___Sixth_Floor___Concrete_Wall">#REF!</definedName>
    <definedName name="CUSTOM2_Second___Sixth_Floor___External_walls_to_be_demolished">#REF!</definedName>
    <definedName name="CUSTOM2_Second___Sixth_Floor___Passage">#REF!</definedName>
    <definedName name="CUSTOM2_Second___Sixth_Floor___Slabs_to_be_demolished">#REF!</definedName>
    <definedName name="CUSTOM2_Second___Sixth_Floor___Stair_Lift_Lobby">#REF!</definedName>
    <definedName name="CUSTOM2_Second___Sixth_Floor___Unit_1a">#REF!</definedName>
    <definedName name="CUSTOM2_Second___Sixth_Floor___Unit_1a_Bathroom">#REF!</definedName>
    <definedName name="CUSTOM2_Second___Sixth_Floor___Unit_1a_Bedroom">#REF!</definedName>
    <definedName name="CUSTOM2_Second___Sixth_Floor___Unit_1a_Kitchen_Lounge">#REF!</definedName>
    <definedName name="CUSTOM2_Second___Sixth_Floor___Unit_1a_Passage">#REF!</definedName>
    <definedName name="CUSTOM2_Second___Sixth_Floor___Unit_1b">#REF!</definedName>
    <definedName name="CUSTOM2_Second___Sixth_Floor___Unit_1b_Bathroom">#REF!</definedName>
    <definedName name="CUSTOM2_Second___Sixth_Floor___Unit_1b_Bedroom_1">#REF!</definedName>
    <definedName name="CUSTOM2_Second___Sixth_Floor___Unit_1b_Kitchen_Lounge">#REF!</definedName>
    <definedName name="CUSTOM2_Second___Sixth_Floor___Unit_1b_Passage">#REF!</definedName>
    <definedName name="CUSTOM2_Second___Sixth_Floor___Unit_1c">#REF!</definedName>
    <definedName name="CUSTOM2_Second___Sixth_Floor___Unit_1c_Bathroom">#REF!</definedName>
    <definedName name="CUSTOM2_Second___Sixth_Floor___Unit_1c_Bedroom_Kitchen">#REF!</definedName>
    <definedName name="CUSTOM2_Second___Sixth_Floor___Unit_1d">#REF!</definedName>
    <definedName name="CUSTOM2_Second___Sixth_Floor___Unit_1d_Bathroom">#REF!</definedName>
    <definedName name="CUSTOM2_Second___Sixth_Floor___Unit_1d_Bedroom">#REF!</definedName>
    <definedName name="CUSTOM2_Second___Sixth_Floor___Unit_1d_Kitchen_Lounge">#REF!</definedName>
    <definedName name="CUSTOM2_Second___Sixth_Floor___Unit_1d_Passage">#REF!</definedName>
    <definedName name="CUSTOM2_Second___Sixth_Floor___Unit_1e">#REF!</definedName>
    <definedName name="CUSTOM2_Second___Sixth_Floor___Unit_1e_Kitchen_Lounge">#REF!</definedName>
    <definedName name="CUSTOM2_Second___Sixth_Floor___Unit_1e_Passage">#REF!</definedName>
    <definedName name="CUSTOM2_Second___Sixth_Floor___Unit_1f_Bathroom">#REF!</definedName>
    <definedName name="CUSTOM2_Second___Sixth_Floor___Unit_1f_Bedroom">#REF!</definedName>
    <definedName name="CUSTOM2_Second___Sixth_Floor___Unit_1f_Kitchen_Lounge">#REF!</definedName>
    <definedName name="CUSTOM2_Second___Sixth_Floor___Unit_1f_Passage">#REF!</definedName>
    <definedName name="CUSTOM2_Second___Sixth_Floor___Unit_1g">#REF!</definedName>
    <definedName name="CUSTOM2_Second___Sixth_Floor___Unit_1G_Balcony">#REF!</definedName>
    <definedName name="CUSTOM2_Second___Sixth_Floor___Unit_1G_Bathroom">#REF!</definedName>
    <definedName name="CUSTOM2_Second___Sixth_Floor___Unit_1G_Bedroom_1">#REF!</definedName>
    <definedName name="CUSTOM2_Second___Sixth_Floor___Unit_1G_Bedroom_2">#REF!</definedName>
    <definedName name="CUSTOM2_Second___Sixth_Floor___Unit_1G_Passage">#REF!</definedName>
    <definedName name="CUSTOM2_Second___Sixth_Floor___Unit_1h">#REF!</definedName>
    <definedName name="CUSTOM2_Second___Sixth_Floor___Unit_1h_Bathroom">#REF!</definedName>
    <definedName name="CUSTOM2_Second___Sixth_Floor___Unit_1h_Bedroom">#REF!</definedName>
    <definedName name="CUSTOM2_Second___Sixth_Floor___Unit_1h_Kitchen_Lounge">#REF!</definedName>
    <definedName name="CUSTOM2_Second___Sixth_Floor___Unit_1h_Passage">#REF!</definedName>
    <definedName name="CUSTOM2_Second___Sixth_Floor__Unit_1f">#REF!</definedName>
    <definedName name="CUSTOM2_Second___Sixth_Floor_Ducts">#REF!</definedName>
    <definedName name="CUSTOM2_Second___Twelfth_Floor_GBA">#REF!</definedName>
    <definedName name="CUSTOM2_Service_Roads">#REF!</definedName>
    <definedName name="CUSTOM2_Sink__WC___WHB">#REF!</definedName>
    <definedName name="CUSTOM2_Site_Area">#REF!</definedName>
    <definedName name="CUSTOM2_Staff_and_Visitor_Parking">#REF!</definedName>
    <definedName name="CUSTOM2_Stair_Lobby">#REF!</definedName>
    <definedName name="CUSTOM2_Stair_Lobby_to_existing_fire_escape">#REF!</definedName>
    <definedName name="CUSTOM2_Stair_lobby_to_existing_fire_escape___First_Floor">#REF!</definedName>
    <definedName name="CUSTOM2_Stair_Lobby_to_existing_staircase">#REF!</definedName>
    <definedName name="CUSTOM2_Stairs">#REF!</definedName>
    <definedName name="CUSTOM2_Stairs___New___First_Floor">#REF!</definedName>
    <definedName name="CUSTOM2_Stairs___Penthouse_Floor">#REF!</definedName>
    <definedName name="CUSTOM2_Steel_structure_for_wooden_cladding">#REF!</definedName>
    <definedName name="CUSTOM2_Stock_Control">#REF!</definedName>
    <definedName name="CUSTOM2_Store">#REF!</definedName>
    <definedName name="CUSTOM2_Store_Room">#REF!</definedName>
    <definedName name="CUSTOM2_Store_Room___2nd_12th_Floor">#REF!</definedName>
    <definedName name="CUSTOM2_Swimming_Pool">#REF!</definedName>
    <definedName name="CUSTOM2_Terrace">#REF!</definedName>
    <definedName name="CUSTOM2_Unit_101">#REF!</definedName>
    <definedName name="CUSTOM2_Unit_101___Bathroom">#REF!</definedName>
    <definedName name="CUSTOM2_Unit_101___Bedroom">#REF!</definedName>
    <definedName name="CUSTOM2_Unit_101___Kitchen">#REF!</definedName>
    <definedName name="CUSTOM2_Unit_101___Living_Room">#REF!</definedName>
    <definedName name="CUSTOM2_Unit_102">#REF!</definedName>
    <definedName name="CUSTOM2_Unit_102___Bathroom">#REF!</definedName>
    <definedName name="CUSTOM2_Unit_102___Bedroom">#REF!</definedName>
    <definedName name="CUSTOM2_Unit_102___Kitchen">#REF!</definedName>
    <definedName name="CUSTOM2_Unit_102___Living_Room">#REF!</definedName>
    <definedName name="CUSTOM2_Unit_103">#REF!</definedName>
    <definedName name="CUSTOM2_Unit_103___Bathroom">#REF!</definedName>
    <definedName name="CUSTOM2_Unit_103___Kitchen">#REF!</definedName>
    <definedName name="CUSTOM2_Unit_103___Living_Room">#REF!</definedName>
    <definedName name="CUSTOM2_Unit_104">#REF!</definedName>
    <definedName name="CUSTOM2_Unit_104___Bathroom">#REF!</definedName>
    <definedName name="CUSTOM2_Unit_104___Kitchen">#REF!</definedName>
    <definedName name="CUSTOM2_Unit_104___Living_Room_Bedroom___Copy">#REF!</definedName>
    <definedName name="CUSTOM2_Unit_105">#REF!</definedName>
    <definedName name="CUSTOM2_Unit_105___Bathroom">#REF!</definedName>
    <definedName name="CUSTOM2_Unit_105___Duct">#REF!</definedName>
    <definedName name="CUSTOM2_Unit_105___Entrance_Foyer">#REF!</definedName>
    <definedName name="CUSTOM2_Unit_105___Kitchen">#REF!</definedName>
    <definedName name="CUSTOM2_Unit_105___Living_Room_Bedroom">#REF!</definedName>
    <definedName name="CUSTOM2_Unit_106">#REF!</definedName>
    <definedName name="CUSTOM2_Unit_106___Bathroom">#REF!</definedName>
    <definedName name="CUSTOM2_Unit_106___Duct">#REF!</definedName>
    <definedName name="CUSTOM2_Unit_106___Kitchen">#REF!</definedName>
    <definedName name="CUSTOM2_Unit_106___Lounge_Bedroom">#REF!</definedName>
    <definedName name="CUSTOM2_Unit_107">#REF!</definedName>
    <definedName name="CUSTOM2_Unit_107___Bathroom">#REF!</definedName>
    <definedName name="CUSTOM2_Unit_107___Kitchen">#REF!</definedName>
    <definedName name="CUSTOM2_Unit_107___Lounge_Bedroom">#REF!</definedName>
    <definedName name="CUSTOM2_Unit_108">#REF!</definedName>
    <definedName name="CUSTOM2_Unit_108___Bathroom">#REF!</definedName>
    <definedName name="CUSTOM2_Unit_108___Bedroom">#REF!</definedName>
    <definedName name="CUSTOM2_Unit_108___Duct">#REF!</definedName>
    <definedName name="CUSTOM2_Unit_108__Kitchen">#REF!</definedName>
    <definedName name="CUSTOM2_Unit_108__Living_Room">#REF!</definedName>
    <definedName name="CUSTOM2_Unit_1301">#REF!</definedName>
    <definedName name="CUSTOM2_Unit_1301___Bathroom">#REF!</definedName>
    <definedName name="CUSTOM2_Unit_1301___Bedroom">#REF!</definedName>
    <definedName name="CUSTOM2_Unit_1301___Kitchen">#REF!</definedName>
    <definedName name="CUSTOM2_Unit_1301___Living_Room">#REF!</definedName>
    <definedName name="CUSTOM2_Unit_1302">#REF!</definedName>
    <definedName name="CUSTOM2_Unit_1302___Bathroom">#REF!</definedName>
    <definedName name="CUSTOM2_Unit_1302___Duct">#REF!</definedName>
    <definedName name="CUSTOM2_Unit_1302___Kitchen">#REF!</definedName>
    <definedName name="CUSTOM2_Unit_1302___Living_Room_Bedroom">#REF!</definedName>
    <definedName name="CUSTOM2_Unit_1303">#REF!</definedName>
    <definedName name="CUSTOM2_Unit_1303___Bathroom">#REF!</definedName>
    <definedName name="CUSTOM2_Unit_1303___Duct">#REF!</definedName>
    <definedName name="CUSTOM2_Unit_1303___Kitchen">#REF!</definedName>
    <definedName name="CUSTOM2_Unit_1303___Living_Room_Bedroom">#REF!</definedName>
    <definedName name="CUSTOM2_Unit_1304">#REF!</definedName>
    <definedName name="CUSTOM2_Unit_1304___Bathroom">#REF!</definedName>
    <definedName name="CUSTOM2_Unit_1304___Kitchen">#REF!</definedName>
    <definedName name="CUSTOM2_Unit_1304___Living_Room_Bedroom">#REF!</definedName>
    <definedName name="CUSTOM2_Unit_1305">#REF!</definedName>
    <definedName name="CUSTOM2_Unit_1305___Bathroom">#REF!</definedName>
    <definedName name="CUSTOM2_Unit_1305___Bedroom">#REF!</definedName>
    <definedName name="CUSTOM2_Unit_1305___Kitchen">#REF!</definedName>
    <definedName name="CUSTOM2_Unit_1305___Living_Room">#REF!</definedName>
    <definedName name="CUSTOM2_Unit_601">#REF!</definedName>
    <definedName name="CUSTOM2_Unit_601___Bathroom">#REF!</definedName>
    <definedName name="CUSTOM2_Unit_601___Bedroom">#REF!</definedName>
    <definedName name="CUSTOM2_Unit_601___Kitchen">#REF!</definedName>
    <definedName name="CUSTOM2_Unit_601___Living_Room">#REF!</definedName>
    <definedName name="CUSTOM2_Unit_602">#REF!</definedName>
    <definedName name="CUSTOM2_Unit_602___Bathroom">#REF!</definedName>
    <definedName name="CUSTOM2_Unit_602___Bedroom">#REF!</definedName>
    <definedName name="CUSTOM2_Unit_602___Kitchen">#REF!</definedName>
    <definedName name="CUSTOM2_Unit_602___Living_Room">#REF!</definedName>
    <definedName name="CUSTOM2_Unit_603">#REF!</definedName>
    <definedName name="CUSTOM2_Unit_603___Bathroom">#REF!</definedName>
    <definedName name="CUSTOM2_Unit_603___Bedroom">#REF!</definedName>
    <definedName name="CUSTOM2_Unit_603___Kitchen">#REF!</definedName>
    <definedName name="CUSTOM2_Unit_603___Living_Room">#REF!</definedName>
    <definedName name="CUSTOM2_Unit_604">#REF!</definedName>
    <definedName name="CUSTOM2_Unit_604___Bathroom">#REF!</definedName>
    <definedName name="CUSTOM2_Unit_604___Bedroom">#REF!</definedName>
    <definedName name="CUSTOM2_Unit_604___Kitchen">#REF!</definedName>
    <definedName name="CUSTOM2_Unit_604___Living_Room">#REF!</definedName>
    <definedName name="CUSTOM2_Unit_605">#REF!</definedName>
    <definedName name="CUSTOM2_Unit_605___Bathroom">#REF!</definedName>
    <definedName name="CUSTOM2_Unit_605___Duct">#REF!</definedName>
    <definedName name="CUSTOM2_Unit_605___Kitchen">#REF!</definedName>
    <definedName name="CUSTOM2_Unit_605___Living_Room_Bedroom">#REF!</definedName>
    <definedName name="CUSTOM2_Unit_606">#REF!</definedName>
    <definedName name="CUSTOM2_Unit_606___Bathroom">#REF!</definedName>
    <definedName name="CUSTOM2_Unit_606___Duct">#REF!</definedName>
    <definedName name="CUSTOM2_Unit_606___Kitchen">#REF!</definedName>
    <definedName name="CUSTOM2_Unit_606___Lounge_Bedroom">#REF!</definedName>
    <definedName name="CUSTOM2_Unit_607">#REF!</definedName>
    <definedName name="CUSTOM2_Unit_607___Bathroom">#REF!</definedName>
    <definedName name="CUSTOM2_Unit_607___Kitchen">#REF!</definedName>
    <definedName name="CUSTOM2_Unit_607__Lounge_Bedroom">#REF!</definedName>
    <definedName name="CUSTOM2_Unit_608">#REF!</definedName>
    <definedName name="CUSTOM2_Unit_608___Bathroom">#REF!</definedName>
    <definedName name="CUSTOM2_Unit_608___Bedroom">#REF!</definedName>
    <definedName name="CUSTOM2_Unit_608___Duct">#REF!</definedName>
    <definedName name="CUSTOM2_Unit_608___Kitchen">#REF!</definedName>
    <definedName name="CUSTOM2_Unit_608__Lounge">#REF!</definedName>
    <definedName name="CUSTOM2_Wash_Bay">#REF!</definedName>
    <definedName name="CUSTOM2_Window___Unit_102___Bedroom_Window">#REF!</definedName>
    <definedName name="CUSTOM2_Window___Unit_102___Living_Room">#REF!</definedName>
    <definedName name="CUSTOM2_Window___Unit_104_Bedroom_Living_Room">#REF!</definedName>
    <definedName name="CUSTOM2_Windows___Unit_1_Corner_Bedroom_Window">#REF!</definedName>
    <definedName name="CUSTOM2_Windows___Unit_1_Lounge">#REF!</definedName>
    <definedName name="CUSTOM2_Windows___Unit_101">#REF!</definedName>
    <definedName name="CUSTOM2_Windows___Unit_101_Second_Window">#REF!</definedName>
    <definedName name="CUSTOM2_Windows___Unit_103___Kitchen">#REF!</definedName>
    <definedName name="CUSTOM2_Windows___Unit_103_living_Room">#REF!</definedName>
    <definedName name="CUSTOM2_Windows___Unit_1035_Bedroom">#REF!</definedName>
    <definedName name="CUSTOM2_Windows___Unit_105___Lounge">#REF!</definedName>
    <definedName name="CUSTOM2_Windows___Unit_105_Bedroom_Living_Room">#REF!</definedName>
    <definedName name="CUSTOM2_Windows___Unit_106___Bedroom">#REF!</definedName>
    <definedName name="CUSTOM2_Windows___Unit_106_Kitchen">#REF!</definedName>
    <definedName name="CUSTOM2_Windows___Unit_106_Lounge_Corner_Window">#REF!</definedName>
    <definedName name="CUSTOM2_Windows___Unit_107_Lounge_Bedroom_Window">#REF!</definedName>
    <definedName name="CUSTOM2_Windows___Unit_108_Bedroom">#REF!</definedName>
    <definedName name="CUSTOM2_Windows___Unit_108_Corner_Window_Lounge">#REF!</definedName>
    <definedName name="CUSTOM2_Windows___Unit_108_Lounge">#REF!</definedName>
    <definedName name="CUSTOM2_Windows___Unit_1301_Bedroom">#REF!</definedName>
    <definedName name="CUSTOM2_Windows___Unit_1301_Bedroom_Corner">#REF!</definedName>
    <definedName name="CUSTOM2_Windows___Unit_1302_Bedroom_Lounge">#REF!</definedName>
    <definedName name="CUSTOM2_Windows___Unit_1303_Bedroom">#REF!</definedName>
    <definedName name="CUSTOM2_Windows___Unit_1303_Lounge">#REF!</definedName>
    <definedName name="CUSTOM2_Windows___Unit_1304_Lounge_Bedroom_Corner_window">#REF!</definedName>
    <definedName name="CUSTOM2_Windows___Unit_1305_Lounge">#REF!</definedName>
    <definedName name="CUSTOM2_Windows___Unit_2_Bedroom_Corner_Window">#REF!</definedName>
    <definedName name="CUSTOM2_Windows___Unit_2_Lounge">#REF!</definedName>
    <definedName name="CUSTOM2_Windows___Unit_3_Bedroom_Lounge">#REF!</definedName>
    <definedName name="CUSTOM2_Windows___Unit_4_Bedroom_Lounge">#REF!</definedName>
    <definedName name="CUSTOM2_Windows___Unit_5_Bedroom_Lounge">#REF!</definedName>
    <definedName name="CUSTOM2_Windows___Unit_6_Bedroom">#REF!</definedName>
    <definedName name="CUSTOM2_Windows___Unit_6_Corner_Lounge_Window">#REF!</definedName>
    <definedName name="CUSTOM2_Windows___Unit_6_Kitchen">#REF!</definedName>
    <definedName name="CUSTOM2_Windows___Unit_7_Bedroom_Lounge">#REF!</definedName>
    <definedName name="CUSTOM2_Windows___Unit_8_Corner_Lounge_Window">#REF!</definedName>
    <definedName name="CUSTOM2_Windows___Unit_8_Lounge">#REF!</definedName>
    <definedName name="CUSTOM2_Windows__Unit_108_Bedroom">#REF!</definedName>
    <definedName name="CUSTOM2_Windows_1950mm">#REF!</definedName>
    <definedName name="CUSTOM2_Wood_cladding">#REF!</definedName>
    <definedName name="CUSTOM2_Yard">#REF!</definedName>
    <definedName name="CUSTOM3__2_1_Bed">#REF!</definedName>
    <definedName name="CUSTOM3__2_1_Bed_WC">#REF!</definedName>
    <definedName name="CUSTOM3__2_2_Bed">#REF!</definedName>
    <definedName name="CUSTOM3__2_2_Bed_WC">#REF!</definedName>
    <definedName name="CUSTOM3__2_3_Bed">#REF!</definedName>
    <definedName name="CUSTOM3__2_3_Bed_WC">#REF!</definedName>
    <definedName name="CUSTOM3__2_Clean_Utility_tTore">#REF!</definedName>
    <definedName name="CUSTOM3__2_Common_Area">#REF!</definedName>
    <definedName name="CUSTOM3__2_Ducts">#REF!</definedName>
    <definedName name="CUSTOM3__2_Duty_Station_Offices">#REF!</definedName>
    <definedName name="CUSTOM3__2_Elec___Data">#REF!</definedName>
    <definedName name="CUSTOM3__2_Equipment_Stores">#REF!</definedName>
    <definedName name="CUSTOM3__2_Female_WC">#REF!</definedName>
    <definedName name="CUSTOM3__2_Fire_Stair">#REF!</definedName>
    <definedName name="CUSTOM3__2_Fire_Stair_Passage">#REF!</definedName>
    <definedName name="CUSTOM3__2_Male_WC">#REF!</definedName>
    <definedName name="CUSTOM3__2_Paraplegic_WC">#REF!</definedName>
    <definedName name="CUSTOM3__2_Private_Lift_Lobby">#REF!</definedName>
    <definedName name="CUSTOM3__2_Private_Lifts">#REF!</definedName>
    <definedName name="CUSTOM3__2_Public_Lift_Lobby">#REF!</definedName>
    <definedName name="CUSTOM3__2_Public_Lifts">#REF!</definedName>
    <definedName name="CUSTOM3__2_Public_Ward_Female">#REF!</definedName>
    <definedName name="CUSTOM3__2_Public_Ward_Male">#REF!</definedName>
    <definedName name="CUSTOM3__2_Service_Lift">#REF!</definedName>
    <definedName name="CUSTOM3__2_Service_Lift_Lobby">#REF!</definedName>
    <definedName name="CUSTOM3__2_Sluice">#REF!</definedName>
    <definedName name="CUSTOM3__2_Ward_Kitchen">#REF!</definedName>
    <definedName name="CUSTOM3__3_Cleaners_Rooms">#REF!</definedName>
    <definedName name="CUSTOM3__3_Common_Area">#REF!</definedName>
    <definedName name="CUSTOM3__3_Ducts">#REF!</definedName>
    <definedName name="CUSTOM3__3_Elec___Data">#REF!</definedName>
    <definedName name="CUSTOM3__3_Female_Change_Room">#REF!</definedName>
    <definedName name="CUSTOM3__3_Female_WC">#REF!</definedName>
    <definedName name="CUSTOM3__3_Fire_Escape_Stairs">#REF!</definedName>
    <definedName name="CUSTOM3__3_Freezer">#REF!</definedName>
    <definedName name="CUSTOM3__3_GBA">#REF!</definedName>
    <definedName name="CUSTOM3__3_IT_Room">#REF!</definedName>
    <definedName name="CUSTOM3__3_Lifts">#REF!</definedName>
    <definedName name="CUSTOM3__3_Male_Changeroom">#REF!</definedName>
    <definedName name="CUSTOM3__3_Male_WC">#REF!</definedName>
    <definedName name="CUSTOM3__3_Mortuary">#REF!</definedName>
    <definedName name="CUSTOM3__3_Paraplegic_WC">#REF!</definedName>
    <definedName name="CUSTOM3__3_Passage">#REF!</definedName>
    <definedName name="CUSTOM3__3_Public_Lift_Lobby">#REF!</definedName>
    <definedName name="CUSTOM3__3_Public_Lifts">#REF!</definedName>
    <definedName name="CUSTOM3__3_Security_Room">#REF!</definedName>
    <definedName name="CUSTOM3__3_Server_Room">#REF!</definedName>
    <definedName name="CUSTOM3__3_Service_Lift_Lobby">#REF!</definedName>
    <definedName name="CUSTOM3__3_Service_Manager">#REF!</definedName>
    <definedName name="CUSTOM3__3_Staff_Dining___Kitchen">#REF!</definedName>
    <definedName name="CUSTOM3__3_Supervisor_Rooms">#REF!</definedName>
    <definedName name="CUSTOM3__3_Tech_Rooms">#REF!</definedName>
    <definedName name="CUSTOM3_00_Car_Port">#REF!</definedName>
    <definedName name="CUSTOM3_00_Dining_Room">#REF!</definedName>
    <definedName name="CUSTOM3_00_Foyer">#REF!</definedName>
    <definedName name="CUSTOM3_00_GBA">#REF!</definedName>
    <definedName name="CUSTOM3_00_GLA">#REF!</definedName>
    <definedName name="CUSTOM3_00_Kitchen">#REF!</definedName>
    <definedName name="CUSTOM3_00_Lounge">#REF!</definedName>
    <definedName name="CUSTOM3_00_Patio">#REF!</definedName>
    <definedName name="CUSTOM3_00_Stairs___Landing">#REF!</definedName>
    <definedName name="CUSTOM3_00_Water_Closet">#REF!</definedName>
    <definedName name="CUSTOM3_01_Balcony">#REF!</definedName>
    <definedName name="CUSTOM3_01_Balcony_2">#REF!</definedName>
    <definedName name="CUSTOM3_01_Bathrooms">#REF!</definedName>
    <definedName name="CUSTOM3_01_Bedroom_1">#REF!</definedName>
    <definedName name="CUSTOM3_01_Common_Area">#REF!</definedName>
    <definedName name="CUSTOM3_01_GBA">#REF!</definedName>
    <definedName name="CUSTOM3_01_GLA">#REF!</definedName>
    <definedName name="CUSTOM3_01_Stairs___Landing">#REF!</definedName>
    <definedName name="CUSTOM3_01_TV_Room_Study">#REF!</definedName>
    <definedName name="CUSTOM3_110_ext">#REF!</definedName>
    <definedName name="CUSTOM3_110_int">#REF!</definedName>
    <definedName name="CUSTOM3_110mm_internal_walls">#REF!</definedName>
    <definedName name="CUSTOM3_115_internal_walls___existing___2nd_12th_Floor">#REF!</definedName>
    <definedName name="CUSTOM3_115mm_internal_walls">#REF!</definedName>
    <definedName name="CUSTOM3_115mm_internal_walls___New">#REF!</definedName>
    <definedName name="CUSTOM3_115mm_internal_walls___New___Penthouse_Floor">#REF!</definedName>
    <definedName name="CUSTOM3_115mm_internal_walls___New_2nd___12th_Floor">#REF!</definedName>
    <definedName name="CUSTOM3_12_Bed___FLF_231">[40]Collections!#REF!</definedName>
    <definedName name="CUSTOM3_12bed_door_trim">[40]Collections!#REF!</definedName>
    <definedName name="CUSTOM3_12bed_shower">[40]Collections!#REF!</definedName>
    <definedName name="CUSTOM3_12bed_solicon_joint">[40]Collections!#REF!</definedName>
    <definedName name="CUSTOM3_1F_cut_line___door_trim">[40]Collections!#REF!</definedName>
    <definedName name="CUSTOM3_1F_cutline___expansion_joint">[40]Collections!#REF!</definedName>
    <definedName name="CUSTOM3_1F_silicon_joint">[40]Collections!#REF!</definedName>
    <definedName name="CUSTOM3_1F_stair_edge_trim">[40]Collections!#REF!</definedName>
    <definedName name="CUSTOM3_1F_T2">[40]Collections!#REF!</definedName>
    <definedName name="CUSTOM3_1F_T3">[40]Collections!#REF!</definedName>
    <definedName name="CUSTOM3_1st_Floor___115_internal_walls">#REF!</definedName>
    <definedName name="CUSTOM3_1st_Floor___230mm_Extenal_wall">#REF!</definedName>
    <definedName name="CUSTOM3_1st_Floor___230mm_internal_wall">#REF!</definedName>
    <definedName name="CUSTOM3_1st_Floor_Areas">#REF!</definedName>
    <definedName name="CUSTOM3_1st_Floor_GBA">#REF!</definedName>
    <definedName name="CUSTOM3_220_ext_walls">#REF!</definedName>
    <definedName name="CUSTOM3_220_int">#REF!</definedName>
    <definedName name="CUSTOM3_220_int_walls">#REF!</definedName>
    <definedName name="CUSTOM3_220_walls">#REF!</definedName>
    <definedName name="CUSTOM3_220mm_external_walls___existing___Penthouse_Floor">#REF!</definedName>
    <definedName name="CUSTOM3_220mm_internal_walls___Existing___Penthouse_Floor">#REF!</definedName>
    <definedName name="CUSTOM3_220mm_internal_walls___First_Floor">#REF!</definedName>
    <definedName name="CUSTOM3_220mm_internal_walls__New___Penthouse_Floor">#REF!</definedName>
    <definedName name="CUSTOM3_230mm_External_Gable_end_at_10323">#REF!</definedName>
    <definedName name="CUSTOM3_230mm_external_Patio_Gable_ends">#REF!</definedName>
    <definedName name="CUSTOM3_230mm_external_wall___To_new_fire_escape_first_floor">#REF!</definedName>
    <definedName name="CUSTOM3_230mm_external_wall_Gable_end_at_9855">#REF!</definedName>
    <definedName name="CUSTOM3_230mm_external_walls">#REF!</definedName>
    <definedName name="CUSTOM3_230mm_external_walls___existing___2nd_12th_Floor">#REF!</definedName>
    <definedName name="CUSTOM3_230mm_external_walls___First_Floor">#REF!</definedName>
    <definedName name="CUSTOM3_230mm_external_walls___Ground">#REF!</definedName>
    <definedName name="CUSTOM3_230mm_internal_wall">#REF!</definedName>
    <definedName name="CUSTOM3_230mm_internal_walls">#REF!</definedName>
    <definedName name="CUSTOM3_230mm_internal_walls___existing___2nd_12th_Floor">#REF!</definedName>
    <definedName name="CUSTOM3_230mm_internal_walls___New">#REF!</definedName>
    <definedName name="CUSTOM3_230mm_internal_walls___New_2nd_12th_floor">#REF!</definedName>
    <definedName name="CUSTOM3_2nd_Floor_GBA">#REF!</definedName>
    <definedName name="CUSTOM3_330mm_external_wall">#REF!</definedName>
    <definedName name="CUSTOM3_330mm_external_wall_above_shopfront">#REF!</definedName>
    <definedName name="CUSTOM3_330mm_internal_demising_walls">#REF!</definedName>
    <definedName name="CUSTOM3_330mm_internal_wall_above_shopfront">#REF!</definedName>
    <definedName name="CUSTOM3_345mm_external_wall___To_new_fire_escape___First_Floor">#REF!</definedName>
    <definedName name="CUSTOM3_8bed__door_trim">[40]Collections!#REF!</definedName>
    <definedName name="CUSTOM3_8bed_FLF_231">[40]Collections!#REF!</definedName>
    <definedName name="CUSTOM3_8Bed_shower">[40]Collections!#REF!</definedName>
    <definedName name="CUSTOM3_8bed_silicon_soft_joint">[40]Collections!#REF!</definedName>
    <definedName name="CUSTOM3_Balustrade">#REF!</definedName>
    <definedName name="CUSTOM3_Bathroom_vanities">#REF!</definedName>
    <definedName name="CUSTOM3_Block_A__GB1">[41]Summary!#REF!</definedName>
    <definedName name="CUSTOM3_Block_A_GB2">[41]Summary!#REF!</definedName>
    <definedName name="CUSTOM3_Block_A_GB3">[41]Summary!#REF!</definedName>
    <definedName name="CUSTOM3_Block_A_ST1">[41]Summary!#REF!</definedName>
    <definedName name="CUSTOM3_Block_A_ST2">[41]Summary!#REF!</definedName>
    <definedName name="CUSTOM3_Block_B_GB3">[41]Summary!#REF!</definedName>
    <definedName name="CUSTOM3_Block_C__GB1">[41]Summary!#REF!</definedName>
    <definedName name="CUSTOM3_Block_C_GB2">[41]Summary!#REF!</definedName>
    <definedName name="CUSTOM3_Block_C_GB3">[41]Summary!#REF!</definedName>
    <definedName name="CUSTOM3_Block_C_ST1">[41]Summary!#REF!</definedName>
    <definedName name="CUSTOM3_Block_C_ST3">[41]Summary!#REF!</definedName>
    <definedName name="CUSTOM3_Bonded_Warehouse">#REF!</definedName>
    <definedName name="CUSTOM3_Bonded_Warehouse_Dispatch">#REF!</definedName>
    <definedName name="CUSTOM3_Bonded_Warehouse_Stock_Control">#REF!</definedName>
    <definedName name="CUSTOM3_Cantilever">#REF!</definedName>
    <definedName name="CUSTOM3_Chemical_Trading">#REF!</definedName>
    <definedName name="CUSTOM3_Cladding">#REF!</definedName>
    <definedName name="CUSTOM3_Common_Area___Penthouse_Floor">#REF!</definedName>
    <definedName name="CUSTOM3_Container_Wash">#REF!</definedName>
    <definedName name="CUSTOM3_Containers">#REF!</definedName>
    <definedName name="CUSTOM3_Cuboards_opposite_Store_Room">#REF!</definedName>
    <definedName name="CUSTOM3_Cupboard_by_stairs">#REF!</definedName>
    <definedName name="CUSTOM3_Demolish_115mm_internal_walls">#REF!</definedName>
    <definedName name="CUSTOM3_Demolish_115mm_internal_walls___Penthouse_Floor">#REF!</definedName>
    <definedName name="CUSTOM3_Demolish_220mm_internal_walls___Penthouse_Floor">#REF!</definedName>
    <definedName name="CUSTOM3_Demolish_230mm_internal_walls">#REF!</definedName>
    <definedName name="CUSTOM3_Demolish_and_remove_saniary_fittings">#REF!</definedName>
    <definedName name="CUSTOM3_Dispatch">#REF!</definedName>
    <definedName name="CUSTOM3_Drainage_Duct">#REF!</definedName>
    <definedName name="CUSTOM3_Duct___Penthouse_Floor">#REF!</definedName>
    <definedName name="CUSTOM3_Electrical_DB_Cupboard">#REF!</definedName>
    <definedName name="CUSTOM3_Electrical_DB_Room">#REF!</definedName>
    <definedName name="CUSTOM3_Engineering">#REF!</definedName>
    <definedName name="CUSTOM3_Entrance_Doors___First_Floor">#REF!</definedName>
    <definedName name="CUSTOM3_Existing_115mm_internal_walls">#REF!</definedName>
    <definedName name="CUSTOM3_Existing_230mm_external_walls">#REF!</definedName>
    <definedName name="CUSTOM3_Existing_230mm_internal_walls">#REF!</definedName>
    <definedName name="CUSTOM3_Existing_Fire_Escape___First_Floor">#REF!</definedName>
    <definedName name="CUSTOM3_Existing_Fire_Escape_Staircase">#REF!</definedName>
    <definedName name="CUSTOM3_Existing_lift___2nd___6th_Floor">#REF!</definedName>
    <definedName name="CUSTOM3_Existing_lifts">#REF!</definedName>
    <definedName name="CUSTOM3_Existing_Lifts___Penthouse">#REF!</definedName>
    <definedName name="CUSTOM3_Existing_slabs">#REF!</definedName>
    <definedName name="CUSTOM3_Existing_Slabs__2nd_12th_floor">#REF!</definedName>
    <definedName name="CUSTOM3_Existing_Staircase">#REF!</definedName>
    <definedName name="CUSTOM3_ext_glass">#REF!</definedName>
    <definedName name="CUSTOM3_External_area">#REF!</definedName>
    <definedName name="CUSTOM3_External_Areas">#REF!</definedName>
    <definedName name="CUSTOM3_External_Columns">#REF!</definedName>
    <definedName name="CUSTOM3_External_columns___Number">#REF!</definedName>
    <definedName name="CUSTOM3_External_columns___washbay">#REF!</definedName>
    <definedName name="CUSTOM3_External_Doors___Penthouse_Floor">#REF!</definedName>
    <definedName name="CUSTOM3_External_Double_Doors___Shopfront___Units">#REF!</definedName>
    <definedName name="CUSTOM3_External_walls___Wash_Bay">#REF!</definedName>
    <definedName name="CUSTOM3_Female_Ablution">#REF!</definedName>
    <definedName name="CUSTOM3_FF_Bedroom_2">#REF!</definedName>
    <definedName name="CUSTOM3_Fire_Door___First_Floor">#REF!</definedName>
    <definedName name="CUSTOM3_Fire_Door___Penthouse">#REF!</definedName>
    <definedName name="CUSTOM3_Fire_Escape">#REF!</definedName>
    <definedName name="CUSTOM3_Fire_Escape___Penthouse_Floor">#REF!</definedName>
    <definedName name="CUSTOM3_Firehose_Cupboard">#REF!</definedName>
    <definedName name="CUSTOM3_First__Floor___Unit_1b_Kitchen_Lounge">#REF!</definedName>
    <definedName name="CUSTOM3_First_floor____Unit_1G_Kitchen_Lounge">#REF!</definedName>
    <definedName name="CUSTOM3_First_Floor___110mm_internal_walls">#REF!</definedName>
    <definedName name="CUSTOM3_First_Floor___220mm_External_Walls">#REF!</definedName>
    <definedName name="CUSTOM3_First_Floor___220mm_Internal_Walls">#REF!</definedName>
    <definedName name="CUSTOM3_First_Floor___Canteen">#REF!</definedName>
    <definedName name="CUSTOM3_First_Floor___Concrete_wall">#REF!</definedName>
    <definedName name="CUSTOM3_First_Floor___GBA">#REF!</definedName>
    <definedName name="CUSTOM3_First_Floor___Lenth_of_Windows___Canteen">#REF!</definedName>
    <definedName name="CUSTOM3_First_Floor___Number_of_Windows___Canteen">#REF!</definedName>
    <definedName name="CUSTOM3_First_Floor___Number_of_windows___Offices">#REF!</definedName>
    <definedName name="CUSTOM3_First_Floor___Number_of_Windows___Stairs">#REF!</definedName>
    <definedName name="CUSTOM3_First_Floor___Office">#REF!</definedName>
    <definedName name="CUSTOM3_First_Floor___Stair_Lift_Lobby">#REF!</definedName>
    <definedName name="CUSTOM3_First_Floor___Stairs_to_be_closed_up">#REF!</definedName>
    <definedName name="CUSTOM3_First_Floor___Unit_1a">#REF!</definedName>
    <definedName name="CUSTOM3_First_Floor___Unit_1a_Bathroom">#REF!</definedName>
    <definedName name="CUSTOM3_First_Floor___Unit_1a_Bedroom">#REF!</definedName>
    <definedName name="CUSTOM3_First_Floor___Unit_1a_Passage">#REF!</definedName>
    <definedName name="CUSTOM3_First_Floor___Unit_1b">#REF!</definedName>
    <definedName name="CUSTOM3_First_Floor___Unit_1b_Bathroom">#REF!</definedName>
    <definedName name="CUSTOM3_First_Floor___Unit_1b_Bedroom">#REF!</definedName>
    <definedName name="CUSTOM3_First_Floor___Unit_1b_Passage">#REF!</definedName>
    <definedName name="CUSTOM3_First_Floor___Unit_1c">#REF!</definedName>
    <definedName name="CUSTOM3_First_Floor___Unit_1c_Bathroom">#REF!</definedName>
    <definedName name="CUSTOM3_First_Floor___Unit_1c_Bedroom">#REF!</definedName>
    <definedName name="CUSTOM3_First_Floor___Unit_1c_Kitchen">#REF!</definedName>
    <definedName name="CUSTOM3_First_Floor___Unit_1d">#REF!</definedName>
    <definedName name="CUSTOM3_First_Floor___Unit_1d_Bedroom">#REF!</definedName>
    <definedName name="CUSTOM3_First_Floor___Unit_1D_Duct">#REF!</definedName>
    <definedName name="CUSTOM3_First_Floor___Unit_1D_Kitchen_Lounge">#REF!</definedName>
    <definedName name="CUSTOM3_First_Floor___Unit_1D_Passage">#REF!</definedName>
    <definedName name="CUSTOM3_First_Floor___Unit_1e">#REF!</definedName>
    <definedName name="CUSTOM3_First_Floor___Unit_1e_Bathroom">#REF!</definedName>
    <definedName name="CUSTOM3_First_Floor___Unit_1e_Bedroom">#REF!</definedName>
    <definedName name="CUSTOM3_First_Floor___Unit_1e_Kitchen_Lounge">#REF!</definedName>
    <definedName name="CUSTOM3_First_Floor___Unit_1e_Passage">#REF!</definedName>
    <definedName name="CUSTOM3_First_Floor___Unit_1f">#REF!</definedName>
    <definedName name="CUSTOM3_First_Floor___Unit_1f__Bedroom">#REF!</definedName>
    <definedName name="CUSTOM3_First_Floor___Unit_1f_Bathroom">#REF!</definedName>
    <definedName name="CUSTOM3_First_Floor___Unit_1f_Kitchen_Lounge">#REF!</definedName>
    <definedName name="CUSTOM3_First_Floor___Unit_1f_Passage">#REF!</definedName>
    <definedName name="CUSTOM3_First_Floor___Unit_1G">#REF!</definedName>
    <definedName name="CUSTOM3_First_Floor___Unit_1G_Balcony">#REF!</definedName>
    <definedName name="CUSTOM3_First_Floor___Unit_1G_Bathroom">#REF!</definedName>
    <definedName name="CUSTOM3_First_Floor___Unit_1G_Bedroom_1">#REF!</definedName>
    <definedName name="CUSTOM3_First_Floor___Unit_1G_Bedroom_2">#REF!</definedName>
    <definedName name="CUSTOM3_First_Floor___Unit_1G_Passage">#REF!</definedName>
    <definedName name="CUSTOM3_First_Floor___Unit_1H">#REF!</definedName>
    <definedName name="CUSTOM3_First_Floor___Unit_1H_Bathroom">#REF!</definedName>
    <definedName name="CUSTOM3_First_Floor___Unit_1H_Bedroom">#REF!</definedName>
    <definedName name="CUSTOM3_First_Floor___Unit_1H_Kitchen_Lounge">#REF!</definedName>
    <definedName name="CUSTOM3_First_Floor___Unit_1H_Passage">#REF!</definedName>
    <definedName name="CUSTOM3_First_Floor___Windows___Length__Offices">#REF!</definedName>
    <definedName name="CUSTOM3_First_Floor___Windows_Stairs__Length_">#REF!</definedName>
    <definedName name="CUSTOM3_First_Floor__110mm_internal_walls__Existing_">#REF!</definedName>
    <definedName name="CUSTOM3_First_Floor__110mm_internal_walls__New_">#REF!</definedName>
    <definedName name="CUSTOM3_First_Floor__220mm_external_walls__Existing_">#REF!</definedName>
    <definedName name="CUSTOM3_First_Floor__220mm_external_walls__New_">#REF!</definedName>
    <definedName name="CUSTOM3_First_Floor__D1__New_">#REF!</definedName>
    <definedName name="CUSTOM3_First_Floor__D2__New_">#REF!</definedName>
    <definedName name="CUSTOM3_First_Floor__Demolish_110mm_external_walls">#REF!</definedName>
    <definedName name="CUSTOM3_First_Floor__Demolish_110mm_internal_walls">#REF!</definedName>
    <definedName name="CUSTOM3_First_Floor__Demolish_220mm_external_walls">#REF!</definedName>
    <definedName name="CUSTOM3_First_Floor__Passage">#REF!</definedName>
    <definedName name="CUSTOM3_First_Floor__Remove_Existing_Windows">#REF!</definedName>
    <definedName name="CUSTOM3_First_Floor__Remove_Single_External_Glass_Door">#REF!</definedName>
    <definedName name="CUSTOM3_First_Floor__Remove_Single_External_Timber_Doors">#REF!</definedName>
    <definedName name="CUSTOM3_First_Floor__Remove_Single_Internal_Doors">#REF!</definedName>
    <definedName name="CUSTOM3_First_Floor__Stairs">#REF!</definedName>
    <definedName name="CUSTOM3_First_Floor__Unit_no._1___Bedroom_2">#REF!</definedName>
    <definedName name="CUSTOM3_First_Floor__Unit_no._3___Bedroom_2">#REF!</definedName>
    <definedName name="CUSTOM3_First_Floor__Unit_no.1">#REF!</definedName>
    <definedName name="CUSTOM3_First_Floor__Unit_no.1___Bathrooms">#REF!</definedName>
    <definedName name="CUSTOM3_First_Floor__Unit_no.1___Bedroom_1">#REF!</definedName>
    <definedName name="CUSTOM3_First_Floor__Unit_no.1___Open_Plan__Kitchen_Lounge">#REF!</definedName>
    <definedName name="CUSTOM3_First_Floor__Unit_no.2">#REF!</definedName>
    <definedName name="CUSTOM3_First_Floor__Unit_no.2___Bathroom">#REF!</definedName>
    <definedName name="CUSTOM3_First_Floor__Unit_no.2___Bedroom_1">#REF!</definedName>
    <definedName name="CUSTOM3_First_Floor__Unit_no.2___Bedroom_2">#REF!</definedName>
    <definedName name="CUSTOM3_First_Floor__Unit_no.2___Open_plan_Kitchen_Lounge">#REF!</definedName>
    <definedName name="CUSTOM3_First_Floor__Unit_no.3">#REF!</definedName>
    <definedName name="CUSTOM3_First_Floor__unit_no.3___Bathroom">#REF!</definedName>
    <definedName name="CUSTOM3_First_Floor__Unit_no.3___Bedroom_1">#REF!</definedName>
    <definedName name="CUSTOM3_First_Floor__Unit_no.3___Open_Plan_Kitchen_Lounge">#REF!</definedName>
    <definedName name="CUSTOM3_First_Floor__Unit_no.4">#REF!</definedName>
    <definedName name="CUSTOM3_First_Floor__Unit_no.4___Bathroom">#REF!</definedName>
    <definedName name="CUSTOM3_First_Floor__Unit_no.4___Bedroom_1">#REF!</definedName>
    <definedName name="CUSTOM3_First_Floor__Unit_no.4___Bedroom_2">#REF!</definedName>
    <definedName name="CUSTOM3_First_Floor__Unit_no.4___Open_Plan__Kitchen_Lounge">#REF!</definedName>
    <definedName name="CUSTOM3_First_Floor__W1__1200_x_1200_">#REF!</definedName>
    <definedName name="CUSTOM3_First_Floor__W2__1500_x_1200_">#REF!</definedName>
    <definedName name="CUSTOM3_First_Floor__W3__600_x_900_">#REF!</definedName>
    <definedName name="CUSTOM3_First_Floor__W4__600_x_1200_">#REF!</definedName>
    <definedName name="CUSTOM3_First_Floor_GBA">#REF!</definedName>
    <definedName name="CUSTOM3_First_Floor_Passage">#REF!</definedName>
    <definedName name="CUSTOM3_First_Floor_Unit_1a_Kitchen_Lounge">#REF!</definedName>
    <definedName name="CUSTOM3_First_Floor_Walls_to_be_demolished">#REF!</definedName>
    <definedName name="CUSTOM3_First_loor___Unit_1D_Bathroom">#REF!</definedName>
    <definedName name="CUSTOM3_Gaurd_house">#REF!</definedName>
    <definedName name="CUSTOM3_GBA">#REF!</definedName>
    <definedName name="CUSTOM3_GBA___excl._Offices">#REF!</definedName>
    <definedName name="CUSTOM3_GF_silicon_soft_joint">[40]Collections!#REF!</definedName>
    <definedName name="CUSTOM3_GF_stair_edge_trim">[40]Collections!#REF!</definedName>
    <definedName name="CUSTOM3_GF_T1">[40]Collections!#REF!</definedName>
    <definedName name="CUSTOM3_GF_T2">[40]Collections!#REF!</definedName>
    <definedName name="CUSTOM3_GF_T3">[40]Collections!#REF!</definedName>
    <definedName name="CUSTOM3_GLA">#REF!</definedName>
    <definedName name="CUSTOM3_Glass">#REF!</definedName>
    <definedName name="CUSTOM3_Glue_Area">#REF!</definedName>
    <definedName name="CUSTOM3_Ground_Floor___220mm_external_walls">#REF!</definedName>
    <definedName name="CUSTOM3_Ground_Floor___230mm_External_walls">#REF!</definedName>
    <definedName name="CUSTOM3_Ground_Floor___230mm_external_walls___Existing">#REF!</definedName>
    <definedName name="CUSTOM3_Ground_Floor___230mm_internal_wall___New">#REF!</definedName>
    <definedName name="CUSTOM3_Ground_Floor___230mm_Internal_Walls">#REF!</definedName>
    <definedName name="CUSTOM3_Ground_Floor___230mm_Internal_walls___Existing">#REF!</definedName>
    <definedName name="CUSTOM3_Ground_Floor___Back_Entrance">#REF!</definedName>
    <definedName name="CUSTOM3_Ground_Floor___Concrete_wall">#REF!</definedName>
    <definedName name="CUSTOM3_Ground_Floor___Corridor">#REF!</definedName>
    <definedName name="CUSTOM3_Ground_Floor___Demolish_115mm_internal_walls">#REF!</definedName>
    <definedName name="CUSTOM3_Ground_Floor___Demolish_230mm_internal_wall">#REF!</definedName>
    <definedName name="CUSTOM3_Ground_Floor___Demolish_drywall">#REF!</definedName>
    <definedName name="CUSTOM3_Ground_Floor___Double_Doors___New_to_Lift_Lobby">#REF!</definedName>
    <definedName name="CUSTOM3_Ground_floor___Ducts">#REF!</definedName>
    <definedName name="CUSTOM3_Ground_Floor___Electrical_DB_Room">#REF!</definedName>
    <definedName name="CUSTOM3_Ground_Floor___Entrance_to_Madison_Lofts">#REF!</definedName>
    <definedName name="CUSTOM3_Ground_Floor___Existing_Electrical_Substation">#REF!</definedName>
    <definedName name="CUSTOM3_Ground_Floor___Existing_Fire_Escape">#REF!</definedName>
    <definedName name="CUSTOM3_Ground_Floor___Existing_Fire_Escape_Lobby">#REF!</definedName>
    <definedName name="CUSTOM3_Ground_Floor___Existing_Lifts">#REF!</definedName>
    <definedName name="CUSTOM3_Ground_Floor___Existing_Staff_Toilets">#REF!</definedName>
    <definedName name="CUSTOM3_Ground_Floor___Existing_Stairs">#REF!</definedName>
    <definedName name="CUSTOM3_Ground_Floor___External_Columns">#REF!</definedName>
    <definedName name="CUSTOM3_Ground_Floor___Fire_Double_Doors_to_Fire_Escape">#REF!</definedName>
    <definedName name="CUSTOM3_Ground_Floor___Fire_Escape">#REF!</definedName>
    <definedName name="CUSTOM3_Ground_Floor___GBA">#REF!</definedName>
    <definedName name="CUSTOM3_Ground_Floor___GBA1">#REF!</definedName>
    <definedName name="CUSTOM3_Ground_Floor___Internal_Columns">#REF!</definedName>
    <definedName name="CUSTOM3_Ground_Floor___Internal_doors__Single_">#REF!</definedName>
    <definedName name="CUSTOM3_Ground_Floor___internal_stairs">#REF!</definedName>
    <definedName name="CUSTOM3_Ground_Floor___Lift_Area">#REF!</definedName>
    <definedName name="CUSTOM3_Ground_Floor___Lift_Lobby">#REF!</definedName>
    <definedName name="CUSTOM3_Ground_Floor___New_Fire_Escape_Stairs">#REF!</definedName>
    <definedName name="CUSTOM3_Ground_Floor___Number_of_Windows___Ablutions">#REF!</definedName>
    <definedName name="CUSTOM3_Ground_Floor___Number_of_Windows___Offices">#REF!</definedName>
    <definedName name="CUSTOM3_Ground_Floor___Number_of_Windows___Stairs">#REF!</definedName>
    <definedName name="CUSTOM3_Ground_Floor___Open_Refuse_Area">#REF!</definedName>
    <definedName name="CUSTOM3_Ground_Floor___Pep">#REF!</definedName>
    <definedName name="CUSTOM3_Ground_Floor___Pep_Entrance">#REF!</definedName>
    <definedName name="CUSTOM3_Ground_Floor___Remove_Demolish_doors">#REF!</definedName>
    <definedName name="CUSTOM3_Ground_Floor___Remove_Existing_geyser__seal_piping_">#REF!</definedName>
    <definedName name="CUSTOM3_Ground_Floor___Remove_existing_shopfront">#REF!</definedName>
    <definedName name="CUSTOM3_Ground_Floor___Remove_existing_window">#REF!</definedName>
    <definedName name="CUSTOM3_Ground_Floor___Roller_Shutter_Doors">#REF!</definedName>
    <definedName name="CUSTOM3_Ground_Floor___Security_Booth">#REF!</definedName>
    <definedName name="CUSTOM3_Ground_Floor___Shower_Doors">#REF!</definedName>
    <definedName name="CUSTOM3_Ground_Floor___Stair_Lobby">#REF!</definedName>
    <definedName name="CUSTOM3_Ground_Floor___Stairs">#REF!</definedName>
    <definedName name="CUSTOM3_Ground_Floor___Telkom_Room">#REF!</definedName>
    <definedName name="CUSTOM3_Ground_Floor___Toilet_Cubicle_Doors">#REF!</definedName>
    <definedName name="CUSTOM3_Ground_Floor___Windows__Lenth_">#REF!</definedName>
    <definedName name="CUSTOM3_Ground_Floor___Windows_Ablutions__Length_">#REF!</definedName>
    <definedName name="CUSTOM3_Ground_Floor___Windows_Stairs__Length_">#REF!</definedName>
    <definedName name="CUSTOM3_Ground_Floor__110mm_external_walls__For_New_Porch_">#REF!</definedName>
    <definedName name="CUSTOM3_Ground_Floor__110mm_internal_walls__Existing_">#REF!</definedName>
    <definedName name="CUSTOM3_Ground_Floor__110mm_internal_walls__New_">#REF!</definedName>
    <definedName name="CUSTOM3_Ground_Floor__220mm_external_walls__Existing_">#REF!</definedName>
    <definedName name="CUSTOM3_Ground_Floor__220mm_external_walls__New_">#REF!</definedName>
    <definedName name="CUSTOM3_Ground_Floor__Brick_Piers__For_new_Porch_">#REF!</definedName>
    <definedName name="CUSTOM3_Ground_Floor__D1__New_">#REF!</definedName>
    <definedName name="CUSTOM3_Ground_Floor__D2__New_">#REF!</definedName>
    <definedName name="CUSTOM3_Ground_Floor__Demolish_110mm_external_walls">#REF!</definedName>
    <definedName name="CUSTOM3_Ground_Floor__Demolish_110mm_internal_walls">#REF!</definedName>
    <definedName name="CUSTOM3_Ground_Floor__Demolish_220mm_external_walls">#REF!</definedName>
    <definedName name="CUSTOM3_Ground_Floor__Entance_Double_Door">#REF!</definedName>
    <definedName name="CUSTOM3_Ground_Floor__New_Porch_Area">#REF!</definedName>
    <definedName name="CUSTOM3_Ground_Floor__Number_of_Brick_Piers__For_new_Porch_">#REF!</definedName>
    <definedName name="CUSTOM3_Ground_Floor__Passage">#REF!</definedName>
    <definedName name="CUSTOM3_Ground_Floor__Remove_Existing_Window">#REF!</definedName>
    <definedName name="CUSTOM3_Ground_Floor__Remove_Single_External_glass_door">#REF!</definedName>
    <definedName name="CUSTOM3_Ground_Floor__Remove_Single_External_Timber_Door">#REF!</definedName>
    <definedName name="CUSTOM3_Ground_Floor__Remove_Single_Internal_timber_door">#REF!</definedName>
    <definedName name="CUSTOM3_Ground_Floor__Roof_to_entrance_porch">#REF!</definedName>
    <definedName name="CUSTOM3_Ground_Floor__Unit__no.3___Bathroom">#REF!</definedName>
    <definedName name="CUSTOM3_Ground_Floor__Unit_1___Bedroom_2">#REF!</definedName>
    <definedName name="CUSTOM3_Ground_Floor__Unit_no.1">#REF!</definedName>
    <definedName name="CUSTOM3_Ground_Floor__Unit_no.1___Bathroom">#REF!</definedName>
    <definedName name="CUSTOM3_Ground_Floor__Unit_no.1___Open_plan_kitchen_lounge">#REF!</definedName>
    <definedName name="CUSTOM3_Ground_Floor__Unit_no.2">#REF!</definedName>
    <definedName name="CUSTOM3_Ground_Floor__Unit_no.2___Bathroom">#REF!</definedName>
    <definedName name="CUSTOM3_Ground_Floor__Unit_no.2___Bedroom_1">#REF!</definedName>
    <definedName name="CUSTOM3_Ground_Floor__Unit_no.2___Bedroom_2">#REF!</definedName>
    <definedName name="CUSTOM3_Ground_Floor__Unit_no.2___Open_plan_kitchen_lounge">#REF!</definedName>
    <definedName name="CUSTOM3_Ground_Floor__Unit_no.3">#REF!</definedName>
    <definedName name="CUSTOM3_Ground_Floor__Unit_no.3___Bedroom_1">#REF!</definedName>
    <definedName name="CUSTOM3_Ground_Floor__Unit_no.3___Bedroom_2">#REF!</definedName>
    <definedName name="CUSTOM3_Ground_Floor__Unit_no.3___Open_plan__Kitchen_Lounge">#REF!</definedName>
    <definedName name="CUSTOM3_Ground_Floor__Unit_no.4">#REF!</definedName>
    <definedName name="CUSTOM3_Ground_Floor__Unit_no.4___Bathrooms">#REF!</definedName>
    <definedName name="CUSTOM3_Ground_Floor__Unit_no.4___Bedroom_1">#REF!</definedName>
    <definedName name="CUSTOM3_Ground_Floor__Unit_no.4___Bedroom_2">#REF!</definedName>
    <definedName name="CUSTOM3_Ground_Floor__Unit_no.4___Open_plan__Kitchen_Lounge">#REF!</definedName>
    <definedName name="CUSTOM3_Ground_Floor__W1__1200x1200_">#REF!</definedName>
    <definedName name="CUSTOM3_Ground_Floor__W2__1500_x_1200_">#REF!</definedName>
    <definedName name="CUSTOM3_Ground_Floor__W3__600_x_900_">#REF!</definedName>
    <definedName name="CUSTOM3_Ground_Floor__W4__600_x_1200_">#REF!</definedName>
    <definedName name="CUSTOM3_Ground_Floor_Areas">#REF!</definedName>
    <definedName name="CUSTOM3_Ground_Floor_GBA">#REF!</definedName>
    <definedName name="CUSTOM3_Ground_Floor_Patios">#REF!</definedName>
    <definedName name="CUSTOM3_Ground_Floor_Stairs">#REF!</definedName>
    <definedName name="CUSTOM3_Ground_floor_Unit_1.">#REF!</definedName>
    <definedName name="CUSTOM3_Ground_Floor_Unit_1___Bedroom_1">#REF!</definedName>
    <definedName name="CUSTOM3_Ground_Floor_unit_2">#REF!</definedName>
    <definedName name="CUSTOM3_Ground_Floor_unit_3">#REF!</definedName>
    <definedName name="CUSTOM3_Ground_floor_unit_4">#REF!</definedName>
    <definedName name="CUSTOM3_Grounf_Floor_Unit_5">#REF!</definedName>
    <definedName name="CUSTOM3_Hygiene_and_Sanitation">#REF!</definedName>
    <definedName name="CUSTOM3_int_glass">#REF!</definedName>
    <definedName name="CUSTOM3_Internal_Columns">#REF!</definedName>
    <definedName name="CUSTOM3_Internal_Columns___Number">#REF!</definedName>
    <definedName name="CUSTOM3_Internal_corridors">#REF!</definedName>
    <definedName name="CUSTOM3_Internal_Doors___Penthouse">#REF!</definedName>
    <definedName name="CUSTOM3_Internal_Double_Doors___First_Floor">#REF!</definedName>
    <definedName name="CUSTOM3_Internal_Single_Doors___Entrance_Doors">#REF!</definedName>
    <definedName name="CUSTOM3_Internal_Single_Doors___First_Floor">#REF!</definedName>
    <definedName name="CUSTOM3_Internal_Single_Doors___First_Floor___Units">#REF!</definedName>
    <definedName name="CUSTOM3_Kitchen_cupboards">#REF!</definedName>
    <definedName name="CUSTOM3_Lab">#REF!</definedName>
    <definedName name="CUSTOM3_Lift_Lobby">#REF!</definedName>
    <definedName name="CUSTOM3_Lift_Lobby___2nd_12th_floor">#REF!</definedName>
    <definedName name="CUSTOM3_Lift_Motor_Room">#REF!</definedName>
    <definedName name="CUSTOM3_Lift_Motor_Room_Length_East_Elevation">#REF!</definedName>
    <definedName name="CUSTOM3_Loading_area">#REF!</definedName>
    <definedName name="CUSTOM3_Male_Ablution">#REF!</definedName>
    <definedName name="CUSTOM3_Manufacturing_Line">#REF!</definedName>
    <definedName name="CUSTOM3_New_Balustrades">#REF!</definedName>
    <definedName name="CUSTOM3_No_of_parking_Bays">#REF!</definedName>
    <definedName name="CUSTOM3_Office">#REF!</definedName>
    <definedName name="CUSTOM3_Oxidising_Chemical_Store">#REF!</definedName>
    <definedName name="CUSTOM3_Parking___230mm_External_Concrete_Wall">#REF!</definedName>
    <definedName name="CUSTOM3_Parking___230mm_External_walls">#REF!</definedName>
    <definedName name="CUSTOM3_Parking___230mm_internal_walls">#REF!</definedName>
    <definedName name="CUSTOM3_Parking_Areas">#REF!</definedName>
    <definedName name="CUSTOM3_Parking_GBA">#REF!</definedName>
    <definedName name="CUSTOM3_Passage">#REF!</definedName>
    <definedName name="CUSTOM3_Passage___2nd_12th_Floor">#REF!</definedName>
    <definedName name="CUSTOM3_Passage___Penthouse_Floor">#REF!</definedName>
    <definedName name="CUSTOM3_Paving_apron">#REF!</definedName>
    <definedName name="CUSTOM3_Penthouse___GBA">#REF!</definedName>
    <definedName name="CUSTOM3_Prking_and_Roadways">#REF!</definedName>
    <definedName name="CUSTOM3_Raw_Materials">#REF!</definedName>
    <definedName name="CUSTOM3_Receiving">#REF!</definedName>
    <definedName name="CUSTOM3_Remove_100mm_high_steel_balustrade">#REF!</definedName>
    <definedName name="CUSTOM3_Remove_Double_Doors___Penthouse_Floor">#REF!</definedName>
    <definedName name="CUSTOM3_Remove_internal_doors">#REF!</definedName>
    <definedName name="CUSTOM3_Remove_Sanitary_Fittings___Penthouse_Floor">#REF!</definedName>
    <definedName name="CUSTOM3_Remove_Single_Doors___Penthouse_Floor">#REF!</definedName>
    <definedName name="CUSTOM3_Rof_Plan___110mm_internal_walls">#REF!</definedName>
    <definedName name="CUSTOM3_Roof">#REF!</definedName>
    <definedName name="CUSTOM3_Roof___Plan___Unit_7b">#REF!</definedName>
    <definedName name="CUSTOM3_Roof_Area___Grid_Line_1_2">#REF!</definedName>
    <definedName name="CUSTOM3_Roof_Area__Grid_Line_2_3">#REF!</definedName>
    <definedName name="CUSTOM3_Roof_Area__Grid_Line_3_4">#REF!</definedName>
    <definedName name="CUSTOM3_Roof_Area__Grid_Line_4_5">#REF!</definedName>
    <definedName name="CUSTOM3_Roof_Area__Grid_Line_5_6">#REF!</definedName>
    <definedName name="CUSTOM3_Roof_Area__Grid_Line_6_7">#REF!</definedName>
    <definedName name="CUSTOM3_Roof_Plan___220mm_external_wall">#REF!</definedName>
    <definedName name="CUSTOM3_Roof_Plan___220mm_internal_walls">#REF!</definedName>
    <definedName name="CUSTOM3_Roof_Plan___Ablution_Block">#REF!</definedName>
    <definedName name="CUSTOM3_Roof_Plan___Concrete_wall">#REF!</definedName>
    <definedName name="CUSTOM3_Roof_Plan___Corridor_Passage">#REF!</definedName>
    <definedName name="CUSTOM3_Roof_Plan___Ducts">#REF!</definedName>
    <definedName name="CUSTOM3_Roof_Plan___Unit_7a">#REF!</definedName>
    <definedName name="CUSTOM3_Roof_Plan___Unit_7c">#REF!</definedName>
    <definedName name="CUSTOM3_Roof_Plan___Unit_7d">#REF!</definedName>
    <definedName name="CUSTOM3_Roof_Plan___Unit_7e">#REF!</definedName>
    <definedName name="CUSTOM3_Roof_Plan___Unit_7f">#REF!</definedName>
    <definedName name="CUSTOM3_Roof_Plan___Unit_7g">#REF!</definedName>
    <definedName name="CUSTOM3_Roof_Plan___Unit_7h">#REF!</definedName>
    <definedName name="CUSTOM3_Roof_Plan___Unit_7i">#REF!</definedName>
    <definedName name="CUSTOM3_Roof_Plan___Unit_7i__single_room_">#REF!</definedName>
    <definedName name="CUSTOM3_Roof_Plan___unit_7i_Bathroom">#REF!</definedName>
    <definedName name="CUSTOM3_Roof_Plan___Unit_7i_Bedroom">#REF!</definedName>
    <definedName name="CUSTOM3_Roof_Plan___Unit_7i_Duct">#REF!</definedName>
    <definedName name="CUSTOM3_Roof_Plan___unit_7i_Kitcthen_Lounge">#REF!</definedName>
    <definedName name="CUSTOM3_Roof_Plan___Unit_7i_Passage">#REF!</definedName>
    <definedName name="CUSTOM3_Roof_Plan___Unit_7k">#REF!</definedName>
    <definedName name="CUSTOM3_Roof_Plan___Unit_7k_Bathroom">#REF!</definedName>
    <definedName name="CUSTOM3_Roof_Plan___unit_7k_Bedroom">#REF!</definedName>
    <definedName name="CUSTOM3_Roof_Plan___Unit_7k_Kitche_Lounge">#REF!</definedName>
    <definedName name="CUSTOM3_Roof_Plan___unit_7k_Passage">#REF!</definedName>
    <definedName name="CUSTOM3_Roof_Plan___Unit_7L">#REF!</definedName>
    <definedName name="CUSTOM3_Roof_Plan___Unit_7L_Bathroom">#REF!</definedName>
    <definedName name="CUSTOM3_Roof_Plan___Unit_7L_Bedroom">#REF!</definedName>
    <definedName name="CUSTOM3_Roof_Plan___Unit_7L_Kitchen_Lounge">#REF!</definedName>
    <definedName name="CUSTOM3_Roof_Plan___Unit_7L_Passage">#REF!</definedName>
    <definedName name="CUSTOM3_Roof_Plan___Washing_area">#REF!</definedName>
    <definedName name="CUSTOM3_Secomd___Sixth_Floor___Unit_1b_Bedroom_2">#REF!</definedName>
    <definedName name="CUSTOM3_Second___Sixth_Floor___110mm_internal_walls">#REF!</definedName>
    <definedName name="CUSTOM3_Second___Sixth_Floor___1e_Bathroom">#REF!</definedName>
    <definedName name="CUSTOM3_Second___Sixth_Floor___1G_Kitchen_Lounge">#REF!</definedName>
    <definedName name="CUSTOM3_Second___Sixth_Floor___220mm_external_walls">#REF!</definedName>
    <definedName name="CUSTOM3_Second___Sixth_Floor___220mm_internal_walls">#REF!</definedName>
    <definedName name="CUSTOM3_Second___Sixth_Floor___Allowance_for_beam">#REF!</definedName>
    <definedName name="CUSTOM3_Second___Sixth_Floor___Bedroom">#REF!</definedName>
    <definedName name="CUSTOM3_Second___Sixth_Floor___Concrete_Wall">#REF!</definedName>
    <definedName name="CUSTOM3_Second___Sixth_Floor___External_walls_to_be_demolished">#REF!</definedName>
    <definedName name="CUSTOM3_Second___Sixth_Floor___Passage">#REF!</definedName>
    <definedName name="CUSTOM3_Second___Sixth_Floor___Slabs_to_be_demolished">#REF!</definedName>
    <definedName name="CUSTOM3_Second___Sixth_Floor___Stair_Lift_Lobby">#REF!</definedName>
    <definedName name="CUSTOM3_Second___Sixth_Floor___Unit_1a">#REF!</definedName>
    <definedName name="CUSTOM3_Second___Sixth_Floor___Unit_1a_Bathroom">#REF!</definedName>
    <definedName name="CUSTOM3_Second___Sixth_Floor___Unit_1a_Bedroom">#REF!</definedName>
    <definedName name="CUSTOM3_Second___Sixth_Floor___Unit_1a_Kitchen_Lounge">#REF!</definedName>
    <definedName name="CUSTOM3_Second___Sixth_Floor___Unit_1a_Passage">#REF!</definedName>
    <definedName name="CUSTOM3_Second___Sixth_Floor___Unit_1b">#REF!</definedName>
    <definedName name="CUSTOM3_Second___Sixth_Floor___Unit_1b_Bathroom">#REF!</definedName>
    <definedName name="CUSTOM3_Second___Sixth_Floor___Unit_1b_Bedroom_1">#REF!</definedName>
    <definedName name="CUSTOM3_Second___Sixth_Floor___Unit_1b_Kitchen_Lounge">#REF!</definedName>
    <definedName name="CUSTOM3_Second___Sixth_Floor___Unit_1b_Passage">#REF!</definedName>
    <definedName name="CUSTOM3_Second___Sixth_Floor___Unit_1c">#REF!</definedName>
    <definedName name="CUSTOM3_Second___Sixth_Floor___Unit_1c_Bathroom">#REF!</definedName>
    <definedName name="CUSTOM3_Second___Sixth_Floor___Unit_1c_Bedroom_Kitchen">#REF!</definedName>
    <definedName name="CUSTOM3_Second___Sixth_Floor___Unit_1d">#REF!</definedName>
    <definedName name="CUSTOM3_Second___Sixth_Floor___Unit_1d_Bathroom">#REF!</definedName>
    <definedName name="CUSTOM3_Second___Sixth_Floor___Unit_1d_Bedroom">#REF!</definedName>
    <definedName name="CUSTOM3_Second___Sixth_Floor___Unit_1d_Kitchen_Lounge">#REF!</definedName>
    <definedName name="CUSTOM3_Second___Sixth_Floor___Unit_1d_Passage">#REF!</definedName>
    <definedName name="CUSTOM3_Second___Sixth_Floor___Unit_1e">#REF!</definedName>
    <definedName name="CUSTOM3_Second___Sixth_Floor___Unit_1e_Kitchen_Lounge">#REF!</definedName>
    <definedName name="CUSTOM3_Second___Sixth_Floor___Unit_1e_Passage">#REF!</definedName>
    <definedName name="CUSTOM3_Second___Sixth_Floor___Unit_1f_Bathroom">#REF!</definedName>
    <definedName name="CUSTOM3_Second___Sixth_Floor___Unit_1f_Bedroom">#REF!</definedName>
    <definedName name="CUSTOM3_Second___Sixth_Floor___Unit_1f_Kitchen_Lounge">#REF!</definedName>
    <definedName name="CUSTOM3_Second___Sixth_Floor___Unit_1f_Passage">#REF!</definedName>
    <definedName name="CUSTOM3_Second___Sixth_Floor___Unit_1g">#REF!</definedName>
    <definedName name="CUSTOM3_Second___Sixth_Floor___Unit_1G_Balcony">#REF!</definedName>
    <definedName name="CUSTOM3_Second___Sixth_Floor___Unit_1G_Bathroom">#REF!</definedName>
    <definedName name="CUSTOM3_Second___Sixth_Floor___Unit_1G_Bedroom_1">#REF!</definedName>
    <definedName name="CUSTOM3_Second___Sixth_Floor___Unit_1G_Bedroom_2">#REF!</definedName>
    <definedName name="CUSTOM3_Second___Sixth_Floor___Unit_1G_Passage">#REF!</definedName>
    <definedName name="CUSTOM3_Second___Sixth_Floor___Unit_1h">#REF!</definedName>
    <definedName name="CUSTOM3_Second___Sixth_Floor___Unit_1h_Bathroom">#REF!</definedName>
    <definedName name="CUSTOM3_Second___Sixth_Floor___Unit_1h_Bedroom">#REF!</definedName>
    <definedName name="CUSTOM3_Second___Sixth_Floor___Unit_1h_Kitchen_Lounge">#REF!</definedName>
    <definedName name="CUSTOM3_Second___Sixth_Floor___Unit_1h_Passage">#REF!</definedName>
    <definedName name="CUSTOM3_Second___Sixth_Floor__Unit_1f">#REF!</definedName>
    <definedName name="CUSTOM3_Second___Sixth_Floor_Ducts">#REF!</definedName>
    <definedName name="CUSTOM3_Second___Twelfth_Floor_GBA">#REF!</definedName>
    <definedName name="CUSTOM3_Service_Roads">#REF!</definedName>
    <definedName name="CUSTOM3_Sink__WC___WHB">#REF!</definedName>
    <definedName name="CUSTOM3_Site_Area">#REF!</definedName>
    <definedName name="CUSTOM3_Staff_and_Visitor_Parking">#REF!</definedName>
    <definedName name="CUSTOM3_Stair_Lobby">#REF!</definedName>
    <definedName name="CUSTOM3_Stair_Lobby_to_existing_fire_escape">#REF!</definedName>
    <definedName name="CUSTOM3_Stair_lobby_to_existing_fire_escape___First_Floor">#REF!</definedName>
    <definedName name="CUSTOM3_Stair_Lobby_to_existing_staircase">#REF!</definedName>
    <definedName name="CUSTOM3_Stairs">#REF!</definedName>
    <definedName name="CUSTOM3_Stairs___New___First_Floor">#REF!</definedName>
    <definedName name="CUSTOM3_Stairs___Penthouse_Floor">#REF!</definedName>
    <definedName name="CUSTOM3_Steel_structure_for_wooden_cladding">#REF!</definedName>
    <definedName name="CUSTOM3_Stock_Control">#REF!</definedName>
    <definedName name="CUSTOM3_Store">#REF!</definedName>
    <definedName name="CUSTOM3_Store_Room">#REF!</definedName>
    <definedName name="CUSTOM3_Store_Room___2nd_12th_Floor">#REF!</definedName>
    <definedName name="CUSTOM3_Swimming_Pool">#REF!</definedName>
    <definedName name="CUSTOM3_Terrace">#REF!</definedName>
    <definedName name="CUSTOM3_Unit_101">#REF!</definedName>
    <definedName name="CUSTOM3_Unit_101___Bathroom">#REF!</definedName>
    <definedName name="CUSTOM3_Unit_101___Bedroom">#REF!</definedName>
    <definedName name="CUSTOM3_Unit_101___Kitchen">#REF!</definedName>
    <definedName name="CUSTOM3_Unit_101___Living_Room">#REF!</definedName>
    <definedName name="CUSTOM3_Unit_102">#REF!</definedName>
    <definedName name="CUSTOM3_Unit_102___Bathroom">#REF!</definedName>
    <definedName name="CUSTOM3_Unit_102___Bedroom">#REF!</definedName>
    <definedName name="CUSTOM3_Unit_102___Kitchen">#REF!</definedName>
    <definedName name="CUSTOM3_Unit_102___Living_Room">#REF!</definedName>
    <definedName name="CUSTOM3_Unit_103">#REF!</definedName>
    <definedName name="CUSTOM3_Unit_103___Bathroom">#REF!</definedName>
    <definedName name="CUSTOM3_Unit_103___Kitchen">#REF!</definedName>
    <definedName name="CUSTOM3_Unit_103___Living_Room">#REF!</definedName>
    <definedName name="CUSTOM3_Unit_104">#REF!</definedName>
    <definedName name="CUSTOM3_Unit_104___Bathroom">#REF!</definedName>
    <definedName name="CUSTOM3_Unit_104___Kitchen">#REF!</definedName>
    <definedName name="CUSTOM3_Unit_104___Living_Room_Bedroom___Copy">#REF!</definedName>
    <definedName name="CUSTOM3_Unit_105">#REF!</definedName>
    <definedName name="CUSTOM3_Unit_105___Bathroom">#REF!</definedName>
    <definedName name="CUSTOM3_Unit_105___Duct">#REF!</definedName>
    <definedName name="CUSTOM3_Unit_105___Entrance_Foyer">#REF!</definedName>
    <definedName name="CUSTOM3_Unit_105___Kitchen">#REF!</definedName>
    <definedName name="CUSTOM3_Unit_105___Living_Room_Bedroom">#REF!</definedName>
    <definedName name="CUSTOM3_Unit_106">#REF!</definedName>
    <definedName name="CUSTOM3_Unit_106___Bathroom">#REF!</definedName>
    <definedName name="CUSTOM3_Unit_106___Duct">#REF!</definedName>
    <definedName name="CUSTOM3_Unit_106___Kitchen">#REF!</definedName>
    <definedName name="CUSTOM3_Unit_106___Lounge_Bedroom">#REF!</definedName>
    <definedName name="CUSTOM3_Unit_107">#REF!</definedName>
    <definedName name="CUSTOM3_Unit_107___Bathroom">#REF!</definedName>
    <definedName name="CUSTOM3_Unit_107___Kitchen">#REF!</definedName>
    <definedName name="CUSTOM3_Unit_107___Lounge_Bedroom">#REF!</definedName>
    <definedName name="CUSTOM3_Unit_108">#REF!</definedName>
    <definedName name="CUSTOM3_Unit_108___Bathroom">#REF!</definedName>
    <definedName name="CUSTOM3_Unit_108___Bedroom">#REF!</definedName>
    <definedName name="CUSTOM3_Unit_108___Duct">#REF!</definedName>
    <definedName name="CUSTOM3_Unit_108__Kitchen">#REF!</definedName>
    <definedName name="CUSTOM3_Unit_108__Living_Room">#REF!</definedName>
    <definedName name="CUSTOM3_Unit_1301">#REF!</definedName>
    <definedName name="CUSTOM3_Unit_1301___Bathroom">#REF!</definedName>
    <definedName name="CUSTOM3_Unit_1301___Bedroom">#REF!</definedName>
    <definedName name="CUSTOM3_Unit_1301___Kitchen">#REF!</definedName>
    <definedName name="CUSTOM3_Unit_1301___Living_Room">#REF!</definedName>
    <definedName name="CUSTOM3_Unit_1302">#REF!</definedName>
    <definedName name="CUSTOM3_Unit_1302___Bathroom">#REF!</definedName>
    <definedName name="CUSTOM3_Unit_1302___Duct">#REF!</definedName>
    <definedName name="CUSTOM3_Unit_1302___Kitchen">#REF!</definedName>
    <definedName name="CUSTOM3_Unit_1302___Living_Room_Bedroom">#REF!</definedName>
    <definedName name="CUSTOM3_Unit_1303">#REF!</definedName>
    <definedName name="CUSTOM3_Unit_1303___Bathroom">#REF!</definedName>
    <definedName name="CUSTOM3_Unit_1303___Duct">#REF!</definedName>
    <definedName name="CUSTOM3_Unit_1303___Kitchen">#REF!</definedName>
    <definedName name="CUSTOM3_Unit_1303___Living_Room_Bedroom">#REF!</definedName>
    <definedName name="CUSTOM3_Unit_1304">#REF!</definedName>
    <definedName name="CUSTOM3_Unit_1304___Bathroom">#REF!</definedName>
    <definedName name="CUSTOM3_Unit_1304___Kitchen">#REF!</definedName>
    <definedName name="CUSTOM3_Unit_1304___Living_Room_Bedroom">#REF!</definedName>
    <definedName name="CUSTOM3_Unit_1305">#REF!</definedName>
    <definedName name="CUSTOM3_Unit_1305___Bathroom">#REF!</definedName>
    <definedName name="CUSTOM3_Unit_1305___Bedroom">#REF!</definedName>
    <definedName name="CUSTOM3_Unit_1305___Kitchen">#REF!</definedName>
    <definedName name="CUSTOM3_Unit_1305___Living_Room">#REF!</definedName>
    <definedName name="CUSTOM3_Unit_601">#REF!</definedName>
    <definedName name="CUSTOM3_Unit_601___Bathroom">#REF!</definedName>
    <definedName name="CUSTOM3_Unit_601___Bedroom">#REF!</definedName>
    <definedName name="CUSTOM3_Unit_601___Kitchen">#REF!</definedName>
    <definedName name="CUSTOM3_Unit_601___Living_Room">#REF!</definedName>
    <definedName name="CUSTOM3_Unit_602">#REF!</definedName>
    <definedName name="CUSTOM3_Unit_602___Bathroom">#REF!</definedName>
    <definedName name="CUSTOM3_Unit_602___Bedroom">#REF!</definedName>
    <definedName name="CUSTOM3_Unit_602___Kitchen">#REF!</definedName>
    <definedName name="CUSTOM3_Unit_602___Living_Room">#REF!</definedName>
    <definedName name="CUSTOM3_Unit_603">#REF!</definedName>
    <definedName name="CUSTOM3_Unit_603___Bathroom">#REF!</definedName>
    <definedName name="CUSTOM3_Unit_603___Bedroom">#REF!</definedName>
    <definedName name="CUSTOM3_Unit_603___Kitchen">#REF!</definedName>
    <definedName name="CUSTOM3_Unit_603___Living_Room">#REF!</definedName>
    <definedName name="CUSTOM3_Unit_604">#REF!</definedName>
    <definedName name="CUSTOM3_Unit_604___Bathroom">#REF!</definedName>
    <definedName name="CUSTOM3_Unit_604___Bedroom">#REF!</definedName>
    <definedName name="CUSTOM3_Unit_604___Kitchen">#REF!</definedName>
    <definedName name="CUSTOM3_Unit_604___Living_Room">#REF!</definedName>
    <definedName name="CUSTOM3_Unit_605">#REF!</definedName>
    <definedName name="CUSTOM3_Unit_605___Bathroom">#REF!</definedName>
    <definedName name="CUSTOM3_Unit_605___Duct">#REF!</definedName>
    <definedName name="CUSTOM3_Unit_605___Kitchen">#REF!</definedName>
    <definedName name="CUSTOM3_Unit_605___Living_Room_Bedroom">#REF!</definedName>
    <definedName name="CUSTOM3_Unit_606">#REF!</definedName>
    <definedName name="CUSTOM3_Unit_606___Bathroom">#REF!</definedName>
    <definedName name="CUSTOM3_Unit_606___Duct">#REF!</definedName>
    <definedName name="CUSTOM3_Unit_606___Kitchen">#REF!</definedName>
    <definedName name="CUSTOM3_Unit_606___Lounge_Bedroom">#REF!</definedName>
    <definedName name="CUSTOM3_Unit_607">#REF!</definedName>
    <definedName name="CUSTOM3_Unit_607___Bathroom">#REF!</definedName>
    <definedName name="CUSTOM3_Unit_607___Kitchen">#REF!</definedName>
    <definedName name="CUSTOM3_Unit_607__Lounge_Bedroom">#REF!</definedName>
    <definedName name="CUSTOM3_Unit_608">#REF!</definedName>
    <definedName name="CUSTOM3_Unit_608___Bathroom">#REF!</definedName>
    <definedName name="CUSTOM3_Unit_608___Bedroom">#REF!</definedName>
    <definedName name="CUSTOM3_Unit_608___Duct">#REF!</definedName>
    <definedName name="CUSTOM3_Unit_608___Kitchen">#REF!</definedName>
    <definedName name="CUSTOM3_Unit_608__Lounge">#REF!</definedName>
    <definedName name="CUSTOM3_Wash_Bay">#REF!</definedName>
    <definedName name="CUSTOM3_Window___Unit_102___Bedroom_Window">#REF!</definedName>
    <definedName name="CUSTOM3_Window___Unit_102___Living_Room">#REF!</definedName>
    <definedName name="CUSTOM3_Window___Unit_104_Bedroom_Living_Room">#REF!</definedName>
    <definedName name="CUSTOM3_Windows___Unit_1_Corner_Bedroom_Window">#REF!</definedName>
    <definedName name="CUSTOM3_Windows___Unit_1_Lounge">#REF!</definedName>
    <definedName name="CUSTOM3_Windows___Unit_101">#REF!</definedName>
    <definedName name="CUSTOM3_Windows___Unit_101_Second_Window">#REF!</definedName>
    <definedName name="CUSTOM3_Windows___Unit_103___Kitchen">#REF!</definedName>
    <definedName name="CUSTOM3_Windows___Unit_103_living_Room">#REF!</definedName>
    <definedName name="CUSTOM3_Windows___Unit_1035_Bedroom">#REF!</definedName>
    <definedName name="CUSTOM3_Windows___Unit_105___Lounge">#REF!</definedName>
    <definedName name="CUSTOM3_Windows___Unit_105_Bedroom_Living_Room">#REF!</definedName>
    <definedName name="CUSTOM3_Windows___Unit_106___Bedroom">#REF!</definedName>
    <definedName name="CUSTOM3_Windows___Unit_106_Kitchen">#REF!</definedName>
    <definedName name="CUSTOM3_Windows___Unit_106_Lounge_Corner_Window">#REF!</definedName>
    <definedName name="CUSTOM3_Windows___Unit_107_Lounge_Bedroom_Window">#REF!</definedName>
    <definedName name="CUSTOM3_Windows___Unit_108_Bedroom">#REF!</definedName>
    <definedName name="CUSTOM3_Windows___Unit_108_Corner_Window_Lounge">#REF!</definedName>
    <definedName name="CUSTOM3_Windows___Unit_108_Lounge">#REF!</definedName>
    <definedName name="CUSTOM3_Windows___Unit_1301_Bedroom">#REF!</definedName>
    <definedName name="CUSTOM3_Windows___Unit_1301_Bedroom_Corner">#REF!</definedName>
    <definedName name="CUSTOM3_Windows___Unit_1302_Bedroom_Lounge">#REF!</definedName>
    <definedName name="CUSTOM3_Windows___Unit_1303_Bedroom">#REF!</definedName>
    <definedName name="CUSTOM3_Windows___Unit_1303_Lounge">#REF!</definedName>
    <definedName name="CUSTOM3_Windows___Unit_1304_Lounge_Bedroom_Corner_window">#REF!</definedName>
    <definedName name="CUSTOM3_Windows___Unit_1305_Lounge">#REF!</definedName>
    <definedName name="CUSTOM3_Windows___Unit_2_Bedroom_Corner_Window">#REF!</definedName>
    <definedName name="CUSTOM3_Windows___Unit_2_Lounge">#REF!</definedName>
    <definedName name="CUSTOM3_Windows___Unit_3_Bedroom_Lounge">#REF!</definedName>
    <definedName name="CUSTOM3_Windows___Unit_4_Bedroom_Lounge">#REF!</definedName>
    <definedName name="CUSTOM3_Windows___Unit_5_Bedroom_Lounge">#REF!</definedName>
    <definedName name="CUSTOM3_Windows___Unit_6_Bedroom">#REF!</definedName>
    <definedName name="CUSTOM3_Windows___Unit_6_Corner_Lounge_Window">#REF!</definedName>
    <definedName name="CUSTOM3_Windows___Unit_6_Kitchen">#REF!</definedName>
    <definedName name="CUSTOM3_Windows___Unit_7_Bedroom_Lounge">#REF!</definedName>
    <definedName name="CUSTOM3_Windows___Unit_8_Corner_Lounge_Window">#REF!</definedName>
    <definedName name="CUSTOM3_Windows___Unit_8_Lounge">#REF!</definedName>
    <definedName name="CUSTOM3_Windows__Unit_108_Bedroom">#REF!</definedName>
    <definedName name="CUSTOM3_Windows_1950mm">#REF!</definedName>
    <definedName name="CUSTOM3_Wood_cladding">#REF!</definedName>
    <definedName name="CUSTOM3_Yard">#REF!</definedName>
    <definedName name="cv" localSheetId="12">#REF!</definedName>
    <definedName name="cv" localSheetId="11">#REF!</definedName>
    <definedName name="cv">#REF!</definedName>
    <definedName name="CVL" localSheetId="12">#REF!</definedName>
    <definedName name="CVL" localSheetId="11">#REF!</definedName>
    <definedName name="CVL">#REF!</definedName>
    <definedName name="CWIP2">'[80]ANNEX N'!$Q$60</definedName>
    <definedName name="Cwvu.summary." hidden="1">#REF!</definedName>
    <definedName name="CXXX">'[13]10'!$F$175:$F$182</definedName>
    <definedName name="D" localSheetId="12">'[16]8.0 CAPITALISED INTEREST'!#REF!</definedName>
    <definedName name="d" localSheetId="18" hidden="1">[14]PRELIMIN!#REF!</definedName>
    <definedName name="d" localSheetId="20" hidden="1">[14]PRELIMIN!#REF!</definedName>
    <definedName name="d" localSheetId="21" hidden="1">[14]PRELIMIN!#REF!</definedName>
    <definedName name="d" localSheetId="19" hidden="1">[14]PRELIMIN!#REF!</definedName>
    <definedName name="D" localSheetId="11">'[1]SECTION D'!#REF!</definedName>
    <definedName name="d" localSheetId="10" hidden="1">[14]PRELIMIN!#REF!</definedName>
    <definedName name="d" localSheetId="8" hidden="1">[14]PRELIMIN!#REF!</definedName>
    <definedName name="d" hidden="1">[14]PRELIMIN!#REF!</definedName>
    <definedName name="D_Concrete" localSheetId="12">#REF!</definedName>
    <definedName name="D_Concrete" localSheetId="11">#REF!</definedName>
    <definedName name="D_Concrete">#REF!</definedName>
    <definedName name="D_Masonry" localSheetId="12">#REF!</definedName>
    <definedName name="D_Masonry">#REF!</definedName>
    <definedName name="D1.10" localSheetId="12">#REF!</definedName>
    <definedName name="D1.10">#REF!</definedName>
    <definedName name="DailyForex">[79]RoE!$F$3:$J$514</definedName>
    <definedName name="Dailyforex_USD">[79]RoE!$R$3:$V$514</definedName>
    <definedName name="DailyForex_ZMK">[79]RoE!$L$3:$P$514</definedName>
    <definedName name="Data" localSheetId="12">#REF!</definedName>
    <definedName name="data" localSheetId="11">#REF!</definedName>
    <definedName name="Data">#REF!</definedName>
    <definedName name="DATA_03" hidden="1">'[19]Bal (5)'!#REF!</definedName>
    <definedName name="Data_Daywork">#REF!</definedName>
    <definedName name="DATA_MANAGEMENT" localSheetId="12">#REF!</definedName>
    <definedName name="DATA_MANAGEMENT" localSheetId="11">#REF!</definedName>
    <definedName name="DATA_MANAGEMENT">#REF!</definedName>
    <definedName name="Data_Opt_Bill5">#REF!</definedName>
    <definedName name="data1" localSheetId="12" hidden="1">#REF!</definedName>
    <definedName name="DATA1">'[81]Unit 1'!$I$18:$P$37,'[81]Unit 1'!$I$41:$P$60,'[81]Unit 1'!$I$64:$P$83,'[81]Unit 1'!$I$87:$P$106,'[81]Unit 1'!$I$110:$P$135,'[81]Unit 1'!$I$139:$P$158,'[81]Unit 1'!$I$162:$P$181</definedName>
    <definedName name="DATA10">'[81]Unit 5'!$I$274:$P$293,'[81]Unit 5'!$I$298:$O$298,'[81]Unit 5'!$P$298:$P$312,'[81]Unit 5'!$I$298:$P$477,'[81]Unit 5'!$I$481:$P$500,'[81]Unit 5'!$I$504:$P$875,'[81]Unit 5'!$I$879:$P$892</definedName>
    <definedName name="DATA11">'[81]Unit 6'!$I$18:$P$37,'[81]Unit 6'!$I$41:$P$60,'[81]Unit 6'!$I$64:$P$83,'[81]Unit 6'!$I$87:$P$106,'[81]Unit 6'!$I$110:$P$135,'[81]Unit 6'!$I$139:$K$139,'[81]Unit 6'!$K$139:$P$158,'[81]Unit 6'!$I$139:$P$158,'[81]Unit 6'!$I$162:$N$162,'[81]Unit 6'!$P$163,'[81]Unit 6'!$I$162:$P$181</definedName>
    <definedName name="DATA12">'[81]Unit 6'!$I$274:$P$293,'[81]Unit 6'!$I$298:$P$477,'[81]Unit 6'!$I$481:$P$500,'[81]Unit 6'!$I$504:$P$875,'[81]Unit 6'!$I$879:$P$892</definedName>
    <definedName name="DATA13">'[81]Common Plant'!$I$18:$P$37,'[81]Common Plant'!$I$41:$P$60,'[81]Common Plant'!$I$64:$P$83,'[81]Common Plant'!$I$87:$P$106,'[81]Common Plant'!$I$110:$P$135,'[81]Common Plant'!$I$139:$P$158,'[81]Common Plant'!$I$162:$P$181,'[81]Common Plant'!$I$185:$P$210</definedName>
    <definedName name="DATA14">'[81]Common Plant'!$I$214:$P$237,'[81]Common Plant'!$I$241:$P$270,'[81]Common Plant'!$I$274:$P$293,'[81]Common Plant'!$I$298:$P$477,'[81]Common Plant'!$I$481:$P$500,'[81]Common Plant'!$I$504:$P$875,'[81]Common Plant'!$I$879:$P$892</definedName>
    <definedName name="data17">'[82]Costing Schedule - Leandra '!#REF!</definedName>
    <definedName name="data2" localSheetId="12" hidden="1">#REF!</definedName>
    <definedName name="DATA2">'[81]Unit 1'!$I$185:$P$210,'[81]Unit 1'!$I$214:$P$237,'[81]Unit 1'!$I$241:$P$270,'[81]Unit 1'!$I$274:$P$293,'[81]Unit 1'!$I$298:$P$477,'[81]Unit 1'!$I$481:$P$500,'[81]Unit 1'!$I$504:$P$875,'[81]Unit 1'!$I$879:$P$892</definedName>
    <definedName name="data20">'[82]Costing Schedule - Leandra '!#REF!</definedName>
    <definedName name="data22">'[82]Costing Schedule - Leandra '!$G$60</definedName>
    <definedName name="data23">'[82]Costing Schedule - Leandra '!#REF!</definedName>
    <definedName name="data3" localSheetId="12" hidden="1">#REF!</definedName>
    <definedName name="DATA3">'[81]Unit 2'!$I$18:$P$37,'[81]Unit 2'!$I$41:$P$60,'[81]Unit 2'!$I$64:$P$83,'[81]Unit 2'!$I$87:$P$106,'[81]Unit 2'!$I$110:$P$135,'[81]Unit 2'!$I$139:$P$158,'[81]Unit 2'!$I$162:$P$181,'[81]Unit 2'!$I$185:$P$210,'[81]Unit 2'!$I$214:$P$237,'[81]Unit 2'!$I$241:$P$270</definedName>
    <definedName name="DATA4">'[81]Unit 2'!$I$274:$P$293,'[81]Unit 2'!$I$298:$P$477,'[81]Unit 2'!$I$481:$P$500,'[81]Unit 2'!$I$504:$P$875,'[81]Unit 2'!$I$879:$P$892</definedName>
    <definedName name="DATA5">'[81]Unit 3'!$I$18:$P$37,'[81]Unit 3'!$I$41:$P$60,'[81]Unit 3'!$I$64:$P$83,'[81]Unit 3'!$I$87:$P$106,'[81]Unit 3'!$I$110:$P$135,'[81]Unit 3'!$I$139:$P$158,'[81]Unit 3'!$I$162:$P$181,'[81]Unit 3'!$I$185:$P$210,'[81]Unit 3'!$I$214:$P$237,'[81]Unit 3'!$I$241:$P$270</definedName>
    <definedName name="DATA6">'[81]Unit 3'!$I$274:$P$293,'[81]Unit 3'!$I$298:$P$477,'[81]Unit 3'!$I$481:$P$500,'[81]Unit 3'!$I$504:$P$875,'[81]Unit 3'!$I$879:$P$892</definedName>
    <definedName name="DATA7">'[81]Unit 4'!$I$18:$P$37,'[81]Unit 4'!$I$41:$P$60,'[81]Unit 4'!$I$64:$P$83,'[81]Unit 4'!$I$87:$P$106,'[81]Unit 4'!$I$110:$P$135,'[81]Unit 4'!$I$139:$P$158,'[81]Unit 4'!$I$162:$P$181,'[81]Unit 4'!$I$185:$P$210,'[81]Unit 4'!$I$214:$P$237,'[81]Unit 4'!$I$241:$P$270</definedName>
    <definedName name="DATA8">'[81]Unit 4'!$I$274:$P$293,'[81]Unit 4'!$I$298:$P$477,'[81]Unit 4'!$I$481:$P$500,'[81]Unit 4'!$I$504:$P$875,'[81]Unit 4'!$I$879:$P$892</definedName>
    <definedName name="DATA9">'[81]Unit 5'!$I$18:$P$37,'[81]Unit 5'!$I$41:$P$60,'[81]Unit 5'!$I$64:$P$83,'[81]Unit 5'!$I$87:$P$106,'[81]Unit 5'!$I$110:$P$135,'[81]Unit 5'!$I$139:$P$158,'[81]Unit 5'!$I$162:$P$181,'[81]Unit 5'!$I$185:$P$210,'[81]Unit 5'!$I$214:$P$237,'[81]Unit 5'!$I$241:$P$270</definedName>
    <definedName name="_xlnm.Database" localSheetId="12">#REF!</definedName>
    <definedName name="_xlnm.Database" localSheetId="11">#REF!</definedName>
    <definedName name="_xlnm.Database">#REF!</definedName>
    <definedName name="DATE" localSheetId="12">#REF!</definedName>
    <definedName name="date" localSheetId="11">#REF!</definedName>
    <definedName name="date">#REF!</definedName>
    <definedName name="DATE_2">[83]INFO!$D$23</definedName>
    <definedName name="Date_begin" localSheetId="12">#REF!</definedName>
    <definedName name="Date_begin" localSheetId="11">#REF!</definedName>
    <definedName name="Date_begin">#REF!</definedName>
    <definedName name="Date_complete" localSheetId="12">#REF!</definedName>
    <definedName name="Date_complete" localSheetId="11">#REF!</definedName>
    <definedName name="Date_complete">#REF!</definedName>
    <definedName name="Date_Finish" localSheetId="12">#REF!</definedName>
    <definedName name="Date_Finish" localSheetId="11">#REF!</definedName>
    <definedName name="Date_Finish">#REF!</definedName>
    <definedName name="Date_Start" localSheetId="12">#REF!</definedName>
    <definedName name="Date_Start" localSheetId="11">#REF!</definedName>
    <definedName name="Date_Start">#REF!</definedName>
    <definedName name="date1">[84]Notes!$E$36</definedName>
    <definedName name="dates2" localSheetId="12">#REF!</definedName>
    <definedName name="dates2" localSheetId="11">#REF!</definedName>
    <definedName name="dates2">#REF!</definedName>
    <definedName name="DAVID" localSheetId="12">[85]VIABILITY!#REF!</definedName>
    <definedName name="DAVID" localSheetId="18">[85]VIABILITY!#REF!</definedName>
    <definedName name="DAVID" localSheetId="20">[85]VIABILITY!#REF!</definedName>
    <definedName name="DAVID" localSheetId="21">[85]VIABILITY!#REF!</definedName>
    <definedName name="DAVID" localSheetId="19">[85]VIABILITY!#REF!</definedName>
    <definedName name="DAVID" localSheetId="11">[85]VIABILITY!#REF!</definedName>
    <definedName name="DAVID" localSheetId="10">[85]VIABILITY!#REF!</definedName>
    <definedName name="DAVID" localSheetId="8">[85]VIABILITY!#REF!</definedName>
    <definedName name="DAVID">[85]VIABILITY!#REF!</definedName>
    <definedName name="DC_Profile" localSheetId="12">#REF!</definedName>
    <definedName name="DC_Profile" localSheetId="11">#REF!</definedName>
    <definedName name="DC_Profile">#REF!</definedName>
    <definedName name="DC_Summary" localSheetId="12">#REF!</definedName>
    <definedName name="DC_Summary" localSheetId="11">#REF!</definedName>
    <definedName name="DC_Summary">#REF!</definedName>
    <definedName name="DCCont" localSheetId="12">#REF!</definedName>
    <definedName name="DCCont" localSheetId="11">#REF!</definedName>
    <definedName name="DCCont">#REF!</definedName>
    <definedName name="DD">[23]AREAS!$A$1:$I$5</definedName>
    <definedName name="DDC">[23]AREAS!$A$6:$I$47</definedName>
    <definedName name="ddd" localSheetId="12">#REF!</definedName>
    <definedName name="ddd" localSheetId="11">#REF!</definedName>
    <definedName name="ddd">#REF!</definedName>
    <definedName name="dddd" localSheetId="12">[55]INDEX!#REF!</definedName>
    <definedName name="dddd" localSheetId="11">[55]INDEX!#REF!</definedName>
    <definedName name="dddd">[55]INDEX!#REF!</definedName>
    <definedName name="DDDDD">[45]AREAS!$A$6:$I$47</definedName>
    <definedName name="DDDE" localSheetId="12">#REF!</definedName>
    <definedName name="DDDE" localSheetId="11">#REF!</definedName>
    <definedName name="DDDE">#REF!</definedName>
    <definedName name="ddeee">[86]AREAS!$A$1:$I$5</definedName>
    <definedName name="DealData" localSheetId="12">#REF!</definedName>
    <definedName name="DealData" localSheetId="11">#REF!</definedName>
    <definedName name="DealData">#REF!</definedName>
    <definedName name="Debt_finance" localSheetId="12">#REF!</definedName>
    <definedName name="Debt_finance" localSheetId="11">#REF!</definedName>
    <definedName name="Debt_finance">#REF!</definedName>
    <definedName name="DEF_SH">#REF!</definedName>
    <definedName name="DEF_SHL">#REF!</definedName>
    <definedName name="DEL_FR_PRELIMS_DETAIL">'[87]FR-PRLIMS-DETAIL'!$G$8,'[87]FR-PRLIMS-DETAIL'!$B$7:$I$71,'[87]FR-PRLIMS-DETAIL'!$M$7:$M$71</definedName>
    <definedName name="DEL_FR_SUMMERY">'[87]FR-SUMMERY'!$D$20,'[87]FR-SUMMERY'!$B$8:$H$8,'[87]FR-SUMMERY'!$L$8,'[87]FR-SUMMERY'!$B$21:$H$45,'[87]FR-SUMMERY'!$G$18:$H$21,'[87]FR-SUMMERY'!$L$18:$L$45,'[87]FR-SUMMERY'!$C$55:$H$70,'[87]FR-SUMMERY'!$L$54:$L$70</definedName>
    <definedName name="Deliv" localSheetId="12">#REF!</definedName>
    <definedName name="Deliv" localSheetId="11">#REF!</definedName>
    <definedName name="Deliv">#REF!</definedName>
    <definedName name="Delivbasis" localSheetId="12">[6]Equip!#REF!</definedName>
    <definedName name="Delivbasis" localSheetId="11">[6]Equip!#REF!</definedName>
    <definedName name="Delivbasis">[6]Equip!#REF!</definedName>
    <definedName name="delivcode" localSheetId="12">#REF!</definedName>
    <definedName name="delivcode" localSheetId="11">#REF!</definedName>
    <definedName name="delivcode">#REF!</definedName>
    <definedName name="delivtype" localSheetId="12">#REF!</definedName>
    <definedName name="delivtype" localSheetId="11">#REF!</definedName>
    <definedName name="delivtype">#REF!</definedName>
    <definedName name="DEM" localSheetId="12">#REF!</definedName>
    <definedName name="DEM" localSheetId="11">#REF!</definedName>
    <definedName name="DEM">#REF!</definedName>
    <definedName name="DemandDatabase">[43]SelectedDemand!$A$1:$A$2</definedName>
    <definedName name="DEP" localSheetId="12">#REF!</definedName>
    <definedName name="DEP" localSheetId="11">#REF!</definedName>
    <definedName name="DEP">#REF!</definedName>
    <definedName name="deposit3m1" localSheetId="12">#REF!</definedName>
    <definedName name="deposit3m1" localSheetId="11">#REF!</definedName>
    <definedName name="deposit3m1">#REF!</definedName>
    <definedName name="der" localSheetId="12">#REF!</definedName>
    <definedName name="der" localSheetId="11">#REF!</definedName>
    <definedName name="der">#REF!</definedName>
    <definedName name="Description" localSheetId="12">#REF!</definedName>
    <definedName name="Description" localSheetId="11">#REF!</definedName>
    <definedName name="Description">#REF!</definedName>
    <definedName name="DESIGNS" localSheetId="12">[6]Equip!#REF!</definedName>
    <definedName name="DESIGNS" localSheetId="11">[6]Equip!#REF!</definedName>
    <definedName name="DESIGNS">[6]Equip!#REF!</definedName>
    <definedName name="DESIGNS07" localSheetId="12">[6]Equip!#REF!</definedName>
    <definedName name="DESIGNS07" localSheetId="11">[6]Equip!#REF!</definedName>
    <definedName name="DESIGNS07">[6]Equip!#REF!</definedName>
    <definedName name="DESIGNS12" localSheetId="12">[6]Equip!#REF!</definedName>
    <definedName name="DESIGNS12" localSheetId="11">[6]Equip!#REF!</definedName>
    <definedName name="DESIGNS12">[6]Equip!#REF!</definedName>
    <definedName name="DESIGNS21" localSheetId="12">[6]Equip!#REF!</definedName>
    <definedName name="DESIGNS21" localSheetId="11">[6]Equip!#REF!</definedName>
    <definedName name="DESIGNS21">[6]Equip!#REF!</definedName>
    <definedName name="DESIGNS22" localSheetId="12">[6]Equip!#REF!</definedName>
    <definedName name="DESIGNS22" localSheetId="11">[6]Equip!#REF!</definedName>
    <definedName name="DESIGNS22">[6]Equip!#REF!</definedName>
    <definedName name="DESIGNS31" localSheetId="12">[6]Equip!#REF!</definedName>
    <definedName name="DESIGNS31" localSheetId="11">[6]Equip!#REF!</definedName>
    <definedName name="DESIGNS31">[6]Equip!#REF!</definedName>
    <definedName name="DESIGNS33" localSheetId="12">[6]Equip!#REF!</definedName>
    <definedName name="DESIGNS33" localSheetId="11">[6]Equip!#REF!</definedName>
    <definedName name="DESIGNS33">[6]Equip!#REF!</definedName>
    <definedName name="DESIGNS34" localSheetId="12">[6]Equip!#REF!</definedName>
    <definedName name="DESIGNS34" localSheetId="11">[6]Equip!#REF!</definedName>
    <definedName name="DESIGNS34">[6]Equip!#REF!</definedName>
    <definedName name="DESIGNS35" localSheetId="12">[6]Equip!#REF!</definedName>
    <definedName name="DESIGNS35" localSheetId="11">[6]Equip!#REF!</definedName>
    <definedName name="DESIGNS35">[6]Equip!#REF!</definedName>
    <definedName name="DESIGNS36" localSheetId="12">[6]Equip!#REF!</definedName>
    <definedName name="DESIGNS36" localSheetId="11">[6]Equip!#REF!</definedName>
    <definedName name="DESIGNS36">[6]Equip!#REF!</definedName>
    <definedName name="DESIGNS39" localSheetId="12">[6]Equip!#REF!</definedName>
    <definedName name="DESIGNS39" localSheetId="11">[6]Equip!#REF!</definedName>
    <definedName name="DESIGNS39">[6]Equip!#REF!</definedName>
    <definedName name="DESIGNS42" localSheetId="12">[6]Equip!#REF!</definedName>
    <definedName name="DESIGNS42" localSheetId="11">[6]Equip!#REF!</definedName>
    <definedName name="DESIGNS42">[6]Equip!#REF!</definedName>
    <definedName name="DESIGNS43" localSheetId="12">[6]Equip!#REF!</definedName>
    <definedName name="DESIGNS43" localSheetId="11">[6]Equip!#REF!</definedName>
    <definedName name="DESIGNS43">[6]Equip!#REF!</definedName>
    <definedName name="DESIGNS45" localSheetId="12">[6]Equip!#REF!</definedName>
    <definedName name="DESIGNS45" localSheetId="11">[6]Equip!#REF!</definedName>
    <definedName name="DESIGNS45">[6]Equip!#REF!</definedName>
    <definedName name="DESIGNS46" localSheetId="12">[6]Equip!#REF!</definedName>
    <definedName name="DESIGNS46" localSheetId="11">[6]Equip!#REF!</definedName>
    <definedName name="DESIGNS46">[6]Equip!#REF!</definedName>
    <definedName name="DESIGNS48" localSheetId="12">[6]Equip!#REF!</definedName>
    <definedName name="DESIGNS48" localSheetId="11">[6]Equip!#REF!</definedName>
    <definedName name="DESIGNS48">[6]Equip!#REF!</definedName>
    <definedName name="DESIGNS49" localSheetId="12">[6]Equip!#REF!</definedName>
    <definedName name="DESIGNS49" localSheetId="11">[6]Equip!#REF!</definedName>
    <definedName name="DESIGNS49">[6]Equip!#REF!</definedName>
    <definedName name="DESIGNS52" localSheetId="12">[6]Equip!#REF!</definedName>
    <definedName name="DESIGNS52" localSheetId="11">[6]Equip!#REF!</definedName>
    <definedName name="DESIGNS52">[6]Equip!#REF!</definedName>
    <definedName name="DESIGNS53" localSheetId="12">[6]Equip!#REF!</definedName>
    <definedName name="DESIGNS53" localSheetId="11">[6]Equip!#REF!</definedName>
    <definedName name="DESIGNS53">[6]Equip!#REF!</definedName>
    <definedName name="DESIGNS54" localSheetId="12">[6]Equip!#REF!</definedName>
    <definedName name="DESIGNS54" localSheetId="11">[6]Equip!#REF!</definedName>
    <definedName name="DESIGNS54">[6]Equip!#REF!</definedName>
    <definedName name="DESIGNS55" localSheetId="12">[6]Equip!#REF!</definedName>
    <definedName name="DESIGNS55" localSheetId="11">[6]Equip!#REF!</definedName>
    <definedName name="DESIGNS55">[6]Equip!#REF!</definedName>
    <definedName name="DESIGNS82" localSheetId="12">[6]Equip!#REF!</definedName>
    <definedName name="DESIGNS82" localSheetId="11">[6]Equip!#REF!</definedName>
    <definedName name="DESIGNS82">[6]Equip!#REF!</definedName>
    <definedName name="DESIGNS84" localSheetId="12">[6]Equip!#REF!</definedName>
    <definedName name="DESIGNS84" localSheetId="11">[6]Equip!#REF!</definedName>
    <definedName name="DESIGNS84">[6]Equip!#REF!</definedName>
    <definedName name="Dev_Costs" localSheetId="12">#REF!</definedName>
    <definedName name="Dev_Costs" localSheetId="11">#REF!</definedName>
    <definedName name="Dev_Costs">#REF!</definedName>
    <definedName name="Dev_Fee_Yes_No" localSheetId="12">#REF!</definedName>
    <definedName name="Dev_Fee_Yes_No" localSheetId="11">#REF!</definedName>
    <definedName name="Dev_Fee_Yes_No">#REF!</definedName>
    <definedName name="DevelopersProfit" localSheetId="12">#REF!</definedName>
    <definedName name="DevelopersProfit" localSheetId="11">#REF!</definedName>
    <definedName name="DevelopersProfit">#REF!</definedName>
    <definedName name="DevFee" localSheetId="12">#REF!</definedName>
    <definedName name="DevFee" localSheetId="11">#REF!</definedName>
    <definedName name="DevFee">#REF!</definedName>
    <definedName name="DevMgt" localSheetId="12">#REF!</definedName>
    <definedName name="DevMgt" localSheetId="11">#REF!</definedName>
    <definedName name="DevMgt">#REF!</definedName>
    <definedName name="df" localSheetId="12">[85]VIABILITY!#REF!</definedName>
    <definedName name="df" localSheetId="11">[85]VIABILITY!#REF!</definedName>
    <definedName name="df">[85]VIABILITY!#REF!</definedName>
    <definedName name="dfadfd" localSheetId="12">#REF!</definedName>
    <definedName name="dfadfd" localSheetId="11">#REF!</definedName>
    <definedName name="dfadfd">#REF!</definedName>
    <definedName name="dfgh" localSheetId="12" hidden="1">{#N/A,#N/A,TRUE,"COVER";#N/A,#N/A,TRUE,"DETAILS";#N/A,#N/A,TRUE,"SUMMARY";#N/A,#N/A,TRUE,"EXP MON";#N/A,#N/A,TRUE,"APPENDIX A";#N/A,#N/A,TRUE,"APPENDIX B";#N/A,#N/A,TRUE,"APPENDIX C";#N/A,#N/A,TRUE,"APPENDIX D";#N/A,#N/A,TRUE,"APPENDIX E";#N/A,#N/A,TRUE,"APPENDIX F";#N/A,#N/A,TRUE,"APPENDIX G"}</definedName>
    <definedName name="dfgh" localSheetId="11" hidden="1">{#N/A,#N/A,TRUE,"COVER";#N/A,#N/A,TRUE,"DETAILS";#N/A,#N/A,TRUE,"SUMMARY";#N/A,#N/A,TRUE,"EXP MON";#N/A,#N/A,TRUE,"APPENDIX A";#N/A,#N/A,TRUE,"APPENDIX B";#N/A,#N/A,TRUE,"APPENDIX C";#N/A,#N/A,TRUE,"APPENDIX D";#N/A,#N/A,TRUE,"APPENDIX E";#N/A,#N/A,TRUE,"APPENDIX F";#N/A,#N/A,TRUE,"APPENDIX G"}</definedName>
    <definedName name="dfgh" hidden="1">{#N/A,#N/A,TRUE,"COVER";#N/A,#N/A,TRUE,"DETAILS";#N/A,#N/A,TRUE,"SUMMARY";#N/A,#N/A,TRUE,"EXP MON";#N/A,#N/A,TRUE,"APPENDIX A";#N/A,#N/A,TRUE,"APPENDIX B";#N/A,#N/A,TRUE,"APPENDIX C";#N/A,#N/A,TRUE,"APPENDIX D";#N/A,#N/A,TRUE,"APPENDIX E";#N/A,#N/A,TRUE,"APPENDIX F";#N/A,#N/A,TRUE,"APPENDIX G"}</definedName>
    <definedName name="dfkjgjksdf" localSheetId="12">#REF!</definedName>
    <definedName name="dfkjgjksdf" localSheetId="11">#REF!</definedName>
    <definedName name="dfkjgjksdf">#REF!</definedName>
    <definedName name="DFL" localSheetId="12">#REF!</definedName>
    <definedName name="DFL" localSheetId="11">#REF!</definedName>
    <definedName name="DFL">#REF!</definedName>
    <definedName name="dfndhn" localSheetId="12">[88]INFO!#REF!</definedName>
    <definedName name="dfndhn">[88]INFO!#REF!</definedName>
    <definedName name="Dir_ERV" localSheetId="12">#REF!</definedName>
    <definedName name="Dir_ERV" localSheetId="11">#REF!</definedName>
    <definedName name="Dir_ERV">#REF!</definedName>
    <definedName name="dis" localSheetId="12">#REF!</definedName>
    <definedName name="dis" localSheetId="11">#REF!</definedName>
    <definedName name="dis">#REF!</definedName>
    <definedName name="Discount" localSheetId="12" hidden="1">#REF!</definedName>
    <definedName name="Discount" localSheetId="11" hidden="1">#REF!</definedName>
    <definedName name="Discount" hidden="1">#REF!</definedName>
    <definedName name="DiscRate" localSheetId="12">#REF!</definedName>
    <definedName name="DiscRate" localSheetId="11">#REF!</definedName>
    <definedName name="DiscRate">#REF!</definedName>
    <definedName name="Disp_Val_Part" localSheetId="12">#REF!</definedName>
    <definedName name="Disp_Val_Part" localSheetId="11">#REF!</definedName>
    <definedName name="Disp_Val_Part">#REF!</definedName>
    <definedName name="Disp_Val_PC" localSheetId="12">#REF!</definedName>
    <definedName name="Disp_Val_PC" localSheetId="11">#REF!</definedName>
    <definedName name="Disp_Val_PC">#REF!</definedName>
    <definedName name="display_area_2" localSheetId="12" hidden="1">#REF!</definedName>
    <definedName name="display_area_2" localSheetId="11" hidden="1">#REF!</definedName>
    <definedName name="display_area_2" hidden="1">#REF!</definedName>
    <definedName name="Disposal" localSheetId="12">#REF!</definedName>
    <definedName name="Disposal" localSheetId="11">#REF!</definedName>
    <definedName name="Disposal">#REF!</definedName>
    <definedName name="DISPOSALS" localSheetId="12">#REF!</definedName>
    <definedName name="DISPOSALS" localSheetId="11">#REF!</definedName>
    <definedName name="DISPOSALS">#REF!</definedName>
    <definedName name="DKK" localSheetId="12">#REF!</definedName>
    <definedName name="DKK" localSheetId="11">#REF!</definedName>
    <definedName name="DKK">#REF!</definedName>
    <definedName name="Dls">[13]Ein!$C$1143:$C$1162</definedName>
    <definedName name="DMK" localSheetId="12">#REF!</definedName>
    <definedName name="DMK" localSheetId="11">#REF!</definedName>
    <definedName name="DMK">#REF!</definedName>
    <definedName name="DPE">[38]SUMMARY!$O$17</definedName>
    <definedName name="DRAW" localSheetId="12">[75]Cover!#REF!</definedName>
    <definedName name="DRAW" localSheetId="11">[75]Cover!#REF!</definedName>
    <definedName name="DRAW">[75]Cover!#REF!</definedName>
    <definedName name="drum">'[89]COST SPLIT RATI'!$G$15</definedName>
    <definedName name="ds" localSheetId="12">#REF!</definedName>
    <definedName name="ds" localSheetId="11">#REF!</definedName>
    <definedName name="ds">#REF!</definedName>
    <definedName name="DSFD" localSheetId="12">#REF!</definedName>
    <definedName name="DSFD">#REF!</definedName>
    <definedName name="DUC">#REF!</definedName>
    <definedName name="dump1" localSheetId="12">#REF!</definedName>
    <definedName name="dump1" localSheetId="11">#REF!</definedName>
    <definedName name="dump1">#REF!</definedName>
    <definedName name="dump10" localSheetId="12">#REF!</definedName>
    <definedName name="dump10" localSheetId="11">#REF!</definedName>
    <definedName name="dump10">#REF!</definedName>
    <definedName name="dump2" localSheetId="12">#REF!</definedName>
    <definedName name="dump2" localSheetId="11">#REF!</definedName>
    <definedName name="dump2">#REF!</definedName>
    <definedName name="dump3" localSheetId="12">#REF!</definedName>
    <definedName name="dump3" localSheetId="11">#REF!</definedName>
    <definedName name="dump3">#REF!</definedName>
    <definedName name="dump5" localSheetId="12">#REF!</definedName>
    <definedName name="dump5" localSheetId="11">#REF!</definedName>
    <definedName name="dump5">#REF!</definedName>
    <definedName name="dump7" localSheetId="12">#REF!</definedName>
    <definedName name="dump7" localSheetId="11">#REF!</definedName>
    <definedName name="dump7">#REF!</definedName>
    <definedName name="Duplex_area" localSheetId="12">#REF!</definedName>
    <definedName name="Duplex_area" localSheetId="11">#REF!</definedName>
    <definedName name="Duplex_area">#REF!</definedName>
    <definedName name="Duplex_Rate" localSheetId="12">#REF!</definedName>
    <definedName name="Duplex_Rate" localSheetId="11">#REF!</definedName>
    <definedName name="Duplex_Rate">#REF!</definedName>
    <definedName name="Duration">[76]Cashflow!$E$12</definedName>
    <definedName name="Duration1" localSheetId="12">#REF!</definedName>
    <definedName name="Duration1" localSheetId="11">#REF!</definedName>
    <definedName name="Duration1">#REF!</definedName>
    <definedName name="e" localSheetId="12">#REF!</definedName>
    <definedName name="e" localSheetId="11">#REF!</definedName>
    <definedName name="e">#REF!</definedName>
    <definedName name="E_Waterproofing" localSheetId="12">#REF!</definedName>
    <definedName name="E_Waterproofing" localSheetId="11">#REF!</definedName>
    <definedName name="E_Waterproofing">#REF!</definedName>
    <definedName name="Earthworks">[48]BOQ!$C$14</definedName>
    <definedName name="EC" localSheetId="12">#REF!</definedName>
    <definedName name="EC" localSheetId="11">#REF!</definedName>
    <definedName name="EC">#REF!</definedName>
    <definedName name="Ecurry" localSheetId="12">#REF!</definedName>
    <definedName name="Ecurry" localSheetId="11">#REF!</definedName>
    <definedName name="Ecurry">#REF!</definedName>
    <definedName name="ee" localSheetId="12">[55]COVER!#REF!</definedName>
    <definedName name="ee" localSheetId="11">[55]COVER!#REF!</definedName>
    <definedName name="ee">[55]COVER!#REF!</definedName>
    <definedName name="EEE" localSheetId="12">[55]COVER!#REF!</definedName>
    <definedName name="EEE" localSheetId="11">[55]COVER!#REF!</definedName>
    <definedName name="EEE">[13]E!#REF!</definedName>
    <definedName name="eeeee" localSheetId="12" hidden="1">{#N/A,#N/A,TRUE,"COVER";#N/A,#N/A,TRUE,"DETAILS";#N/A,#N/A,TRUE,"SUMMARY";#N/A,#N/A,TRUE,"EXP MON";#N/A,#N/A,TRUE,"APPENDIX A";#N/A,#N/A,TRUE,"APPENDIX B";#N/A,#N/A,TRUE,"APPENDIX C";#N/A,#N/A,TRUE,"APPENDIX D";#N/A,#N/A,TRUE,"APPENDIX E";#N/A,#N/A,TRUE,"APPENDIX F";#N/A,#N/A,TRUE,"APPENDIX G"}</definedName>
    <definedName name="eeeee" localSheetId="11" hidden="1">{#N/A,#N/A,TRUE,"COVER";#N/A,#N/A,TRUE,"DETAILS";#N/A,#N/A,TRUE,"SUMMARY";#N/A,#N/A,TRUE,"EXP MON";#N/A,#N/A,TRUE,"APPENDIX A";#N/A,#N/A,TRUE,"APPENDIX B";#N/A,#N/A,TRUE,"APPENDIX C";#N/A,#N/A,TRUE,"APPENDIX D";#N/A,#N/A,TRUE,"APPENDIX E";#N/A,#N/A,TRUE,"APPENDIX F";#N/A,#N/A,TRUE,"APPENDIX G"}</definedName>
    <definedName name="eeeee" hidden="1">{#N/A,#N/A,TRUE,"COVER";#N/A,#N/A,TRUE,"DETAILS";#N/A,#N/A,TRUE,"SUMMARY";#N/A,#N/A,TRUE,"EXP MON";#N/A,#N/A,TRUE,"APPENDIX A";#N/A,#N/A,TRUE,"APPENDIX B";#N/A,#N/A,TRUE,"APPENDIX C";#N/A,#N/A,TRUE,"APPENDIX D";#N/A,#N/A,TRUE,"APPENDIX E";#N/A,#N/A,TRUE,"APPENDIX F";#N/A,#N/A,TRUE,"APPENDIX G"}</definedName>
    <definedName name="EEEEEE">[45]WORKINGS!$A$1:$N$3</definedName>
    <definedName name="EEEEEEE" localSheetId="12">[55]INDEX!#REF!</definedName>
    <definedName name="EEEEEEE" localSheetId="11">[55]INDEX!#REF!</definedName>
    <definedName name="EEEEEEE">[55]INDEX!#REF!</definedName>
    <definedName name="ef" localSheetId="12" hidden="1">{#N/A,#N/A,FALSE,"SUBS";#N/A,#N/A,FALSE,"SUPERS";#N/A,#N/A,FALSE,"FINISHES";#N/A,#N/A,FALSE,"FITTINGS";#N/A,#N/A,FALSE,"SERVICES";#N/A,#N/A,FALSE,"SITEWORKS"}</definedName>
    <definedName name="ef" localSheetId="11" hidden="1">{#N/A,#N/A,FALSE,"SUBS";#N/A,#N/A,FALSE,"SUPERS";#N/A,#N/A,FALSE,"FINISHES";#N/A,#N/A,FALSE,"FITTINGS";#N/A,#N/A,FALSE,"SERVICES";#N/A,#N/A,FALSE,"SITEWORKS"}</definedName>
    <definedName name="ef" hidden="1">{#N/A,#N/A,FALSE,"SUBS";#N/A,#N/A,FALSE,"SUPERS";#N/A,#N/A,FALSE,"FINISHES";#N/A,#N/A,FALSE,"FITTINGS";#N/A,#N/A,FALSE,"SERVICES";#N/A,#N/A,FALSE,"SITEWORKS"}</definedName>
    <definedName name="EFF" localSheetId="12">'[16]6.0 ESTIMATED IMPROVEMENT COST'!$X$23</definedName>
    <definedName name="eff" localSheetId="11">'[90]EXECUTIVE SUMMARY'!$K$23</definedName>
    <definedName name="eff">'[2]EXECUTIVE SUMMARY'!#REF!</definedName>
    <definedName name="eg" localSheetId="12">[91]Summary!#REF!</definedName>
    <definedName name="eg" localSheetId="11">[91]Summary!#REF!</definedName>
    <definedName name="eg">[91]Summary!#REF!</definedName>
    <definedName name="EH2ehs" localSheetId="12">#REF!</definedName>
    <definedName name="EH2ehs" localSheetId="11">#REF!</definedName>
    <definedName name="EH2ehs">#REF!</definedName>
    <definedName name="EIGHT" localSheetId="12">#REF!</definedName>
    <definedName name="EIGHT" localSheetId="11">#REF!</definedName>
    <definedName name="EIGHT">#REF!</definedName>
    <definedName name="EIGHTM" localSheetId="12">#REF!</definedName>
    <definedName name="EIGHTM" localSheetId="11">#REF!</definedName>
    <definedName name="EIGHTM">#REF!</definedName>
    <definedName name="EIGHTNM" localSheetId="12">#REF!</definedName>
    <definedName name="EIGHTNM" localSheetId="11">#REF!</definedName>
    <definedName name="EIGHTNM">#REF!</definedName>
    <definedName name="EIGHTNW" localSheetId="12">#REF!</definedName>
    <definedName name="EIGHTNW" localSheetId="11">#REF!</definedName>
    <definedName name="EIGHTNW">#REF!</definedName>
    <definedName name="EIGHTW" localSheetId="12">#REF!</definedName>
    <definedName name="EIGHTW" localSheetId="11">#REF!</definedName>
    <definedName name="EIGHTW">#REF!</definedName>
    <definedName name="EIGHTY" localSheetId="12">#REF!</definedName>
    <definedName name="EIGHTY" localSheetId="11">#REF!</definedName>
    <definedName name="EIGHTY">#REF!</definedName>
    <definedName name="EIGHTY1" localSheetId="12">#REF!</definedName>
    <definedName name="EIGHTY1" localSheetId="11">#REF!</definedName>
    <definedName name="EIGHTY1">#REF!</definedName>
    <definedName name="EIGHTY1M" localSheetId="12">#REF!</definedName>
    <definedName name="EIGHTY1M" localSheetId="11">#REF!</definedName>
    <definedName name="EIGHTY1M">#REF!</definedName>
    <definedName name="EIGHTY1W" localSheetId="12">#REF!</definedName>
    <definedName name="EIGHTY1W" localSheetId="11">#REF!</definedName>
    <definedName name="EIGHTY1W">#REF!</definedName>
    <definedName name="EIGHTY2" localSheetId="12">#REF!</definedName>
    <definedName name="EIGHTY2" localSheetId="11">#REF!</definedName>
    <definedName name="EIGHTY2">#REF!</definedName>
    <definedName name="EIGHTY2M" localSheetId="12">#REF!</definedName>
    <definedName name="EIGHTY2M" localSheetId="11">#REF!</definedName>
    <definedName name="EIGHTY2M">#REF!</definedName>
    <definedName name="EIGHTY2W" localSheetId="12">#REF!</definedName>
    <definedName name="EIGHTY2W" localSheetId="11">#REF!</definedName>
    <definedName name="EIGHTY2W">#REF!</definedName>
    <definedName name="EIGHTY3" localSheetId="12">#REF!</definedName>
    <definedName name="EIGHTY3" localSheetId="11">#REF!</definedName>
    <definedName name="EIGHTY3">#REF!</definedName>
    <definedName name="EIGHTY3M" localSheetId="12">#REF!</definedName>
    <definedName name="EIGHTY3M" localSheetId="11">#REF!</definedName>
    <definedName name="EIGHTY3M">#REF!</definedName>
    <definedName name="EIGHTY3W" localSheetId="12">#REF!</definedName>
    <definedName name="EIGHTY3W" localSheetId="11">#REF!</definedName>
    <definedName name="EIGHTY3W">#REF!</definedName>
    <definedName name="EIGHTY4" localSheetId="12">#REF!</definedName>
    <definedName name="EIGHTY4" localSheetId="11">#REF!</definedName>
    <definedName name="EIGHTY4">#REF!</definedName>
    <definedName name="EIGHTY4M" localSheetId="12">#REF!</definedName>
    <definedName name="EIGHTY4M" localSheetId="11">#REF!</definedName>
    <definedName name="EIGHTY4M">#REF!</definedName>
    <definedName name="EIGHTY4W" localSheetId="12">#REF!</definedName>
    <definedName name="EIGHTY4W" localSheetId="11">#REF!</definedName>
    <definedName name="EIGHTY4W">#REF!</definedName>
    <definedName name="EIGHTY5" localSheetId="12">#REF!</definedName>
    <definedName name="EIGHTY5" localSheetId="11">#REF!</definedName>
    <definedName name="EIGHTY5">#REF!</definedName>
    <definedName name="EIGHTY5M" localSheetId="12">#REF!</definedName>
    <definedName name="EIGHTY5M" localSheetId="11">#REF!</definedName>
    <definedName name="EIGHTY5M">#REF!</definedName>
    <definedName name="EIGHTY5W" localSheetId="12">#REF!</definedName>
    <definedName name="EIGHTY5W" localSheetId="11">#REF!</definedName>
    <definedName name="EIGHTY5W">#REF!</definedName>
    <definedName name="EIGHTY6" localSheetId="12">#REF!</definedName>
    <definedName name="EIGHTY6" localSheetId="11">#REF!</definedName>
    <definedName name="EIGHTY6">#REF!</definedName>
    <definedName name="EIGHTY6M" localSheetId="12">#REF!</definedName>
    <definedName name="EIGHTY6M" localSheetId="11">#REF!</definedName>
    <definedName name="EIGHTY6M">#REF!</definedName>
    <definedName name="EIGHTY6W" localSheetId="12">#REF!</definedName>
    <definedName name="EIGHTY6W" localSheetId="11">#REF!</definedName>
    <definedName name="EIGHTY6W">#REF!</definedName>
    <definedName name="EIGHTY7" localSheetId="12">#REF!</definedName>
    <definedName name="EIGHTY7" localSheetId="11">#REF!</definedName>
    <definedName name="EIGHTY7">#REF!</definedName>
    <definedName name="EIGHTY7M" localSheetId="12">#REF!</definedName>
    <definedName name="EIGHTY7M" localSheetId="11">#REF!</definedName>
    <definedName name="EIGHTY7M">#REF!</definedName>
    <definedName name="EIGHTY7W" localSheetId="12">#REF!</definedName>
    <definedName name="EIGHTY7W" localSheetId="11">#REF!</definedName>
    <definedName name="EIGHTY7W">#REF!</definedName>
    <definedName name="EIGHTY8" localSheetId="12">#REF!</definedName>
    <definedName name="EIGHTY8" localSheetId="11">#REF!</definedName>
    <definedName name="EIGHTY8">#REF!</definedName>
    <definedName name="EIGHTY8M" localSheetId="12">#REF!</definedName>
    <definedName name="EIGHTY8M" localSheetId="11">#REF!</definedName>
    <definedName name="EIGHTY8M">#REF!</definedName>
    <definedName name="EIGHTY8W" localSheetId="12">#REF!</definedName>
    <definedName name="EIGHTY8W" localSheetId="11">#REF!</definedName>
    <definedName name="EIGHTY8W">#REF!</definedName>
    <definedName name="EIGHTY9" localSheetId="12">#REF!</definedName>
    <definedName name="EIGHTY9" localSheetId="11">#REF!</definedName>
    <definedName name="EIGHTY9">#REF!</definedName>
    <definedName name="EIGHTY9M" localSheetId="12">#REF!</definedName>
    <definedName name="EIGHTY9M" localSheetId="11">#REF!</definedName>
    <definedName name="EIGHTY9M">#REF!</definedName>
    <definedName name="EIGHTY9W" localSheetId="12">#REF!</definedName>
    <definedName name="EIGHTY9W" localSheetId="11">#REF!</definedName>
    <definedName name="EIGHTY9W">#REF!</definedName>
    <definedName name="EIGHTYM" localSheetId="12">#REF!</definedName>
    <definedName name="EIGHTYM" localSheetId="11">#REF!</definedName>
    <definedName name="EIGHTYM">#REF!</definedName>
    <definedName name="EIGHTYW" localSheetId="12">#REF!</definedName>
    <definedName name="EIGHTYW" localSheetId="11">#REF!</definedName>
    <definedName name="EIGHTYW">#REF!</definedName>
    <definedName name="EIGTHN" localSheetId="12">#REF!</definedName>
    <definedName name="EIGTHN" localSheetId="11">#REF!</definedName>
    <definedName name="EIGTHN">#REF!</definedName>
    <definedName name="ekey" localSheetId="12">#REF!</definedName>
    <definedName name="ekey" localSheetId="11">#REF!</definedName>
    <definedName name="ekey">#REF!</definedName>
    <definedName name="ekonoma">#REF!</definedName>
    <definedName name="EL" localSheetId="12">#REF!</definedName>
    <definedName name="EL">#REF!</definedName>
    <definedName name="ELC">[92]Qm!#REF!</definedName>
    <definedName name="ELE">[92]Qm!#REF!</definedName>
    <definedName name="ELEC" localSheetId="12">#REF!</definedName>
    <definedName name="ELEC">#REF!</definedName>
    <definedName name="ELECE">[38]SUMMARY!$AD$17</definedName>
    <definedName name="ELECT" localSheetId="12">#REF!</definedName>
    <definedName name="Elect" localSheetId="11">#REF!</definedName>
    <definedName name="Elect">#REF!</definedName>
    <definedName name="Electrical">[48]BOQ!$C$423</definedName>
    <definedName name="Electronic">[48]BOQ!$C$425</definedName>
    <definedName name="ELEVEN" localSheetId="12">#REF!</definedName>
    <definedName name="ELEVEN" localSheetId="11">#REF!</definedName>
    <definedName name="ELEVEN">#REF!</definedName>
    <definedName name="ELEVENM" localSheetId="12">#REF!</definedName>
    <definedName name="ELEVENM" localSheetId="11">#REF!</definedName>
    <definedName name="ELEVENM">#REF!</definedName>
    <definedName name="ELEVENW" localSheetId="12">#REF!</definedName>
    <definedName name="ELEVENW" localSheetId="11">#REF!</definedName>
    <definedName name="ELEVENW">#REF!</definedName>
    <definedName name="ELM">[92]Qm!#REF!</definedName>
    <definedName name="ELS">[92]Qm!#REF!</definedName>
    <definedName name="Email" localSheetId="12">#REF!</definedName>
    <definedName name="Email">#REF!</definedName>
    <definedName name="EMhrs" localSheetId="12">[6]Equip!#REF!</definedName>
    <definedName name="EMhrs" localSheetId="11">[6]Equip!#REF!</definedName>
    <definedName name="EMhrs">[6]Equip!#REF!</definedName>
    <definedName name="End_Bal" localSheetId="12">#REF!</definedName>
    <definedName name="End_Bal" localSheetId="11">#REF!</definedName>
    <definedName name="End_Bal">#REF!</definedName>
    <definedName name="END_of_PRICE_FIX_SUMMARY">#REF!</definedName>
    <definedName name="Ennd">#REF!</definedName>
    <definedName name="ENVIRONMENTAL">[38]SUMMARY!$AS$17</definedName>
    <definedName name="Equity" localSheetId="12">#REF!</definedName>
    <definedName name="Equity">[93]feasibility!#REF!</definedName>
    <definedName name="Equity_Available" localSheetId="12">#REF!</definedName>
    <definedName name="Equity_Available" localSheetId="11">#REF!</definedName>
    <definedName name="Equity_Available">#REF!</definedName>
    <definedName name="ER">#REF!</definedName>
    <definedName name="erdal">#REF!</definedName>
    <definedName name="eric" localSheetId="12">#REF!</definedName>
    <definedName name="eric" localSheetId="11">#REF!</definedName>
    <definedName name="eric">#REF!</definedName>
    <definedName name="ertt" localSheetId="12">#REF!</definedName>
    <definedName name="ertt" localSheetId="11">#REF!</definedName>
    <definedName name="ertt">#REF!</definedName>
    <definedName name="ESC" localSheetId="12">'[27]SUPPLEMENTARY SHEETS'!#REF!</definedName>
    <definedName name="ESC" localSheetId="11">'[27]SUPPLEMENTARY SHEETS'!#REF!</definedName>
    <definedName name="ESC">'[27]SUPPLEMENTARY SHEETS'!#REF!</definedName>
    <definedName name="ESCAL" localSheetId="12">#REF!</definedName>
    <definedName name="ESCAL" localSheetId="11">#REF!</definedName>
    <definedName name="ESCAL">#REF!</definedName>
    <definedName name="Escalation" localSheetId="12">#REF!</definedName>
    <definedName name="Escalation">#REF!</definedName>
    <definedName name="EscalationOfSellingPriceDuringConstruction" localSheetId="12">#REF!</definedName>
    <definedName name="EscalationOfSellingPriceDuringConstruction">#REF!</definedName>
    <definedName name="ESP" localSheetId="12">#REF!</definedName>
    <definedName name="ESP" localSheetId="11">#REF!</definedName>
    <definedName name="ESP">#REF!</definedName>
    <definedName name="Est" localSheetId="12">#REF!</definedName>
    <definedName name="Est" localSheetId="11">#REF!</definedName>
    <definedName name="Est">#REF!</definedName>
    <definedName name="Est_Cost" localSheetId="12">#REF!</definedName>
    <definedName name="Est_Cost">#REF!</definedName>
    <definedName name="estimateb" localSheetId="12" hidden="1">{#N/A,#N/A,TRUE,"Cover";#N/A,#N/A,TRUE,"Conts";#N/A,#N/A,TRUE,"VOS";#N/A,#N/A,TRUE,"Warrington";#N/A,#N/A,TRUE,"Widnes"}</definedName>
    <definedName name="estimateb" localSheetId="11" hidden="1">{#N/A,#N/A,TRUE,"Cover";#N/A,#N/A,TRUE,"Conts";#N/A,#N/A,TRUE,"VOS";#N/A,#N/A,TRUE,"Warrington";#N/A,#N/A,TRUE,"Widnes"}</definedName>
    <definedName name="estimateb" hidden="1">{#N/A,#N/A,TRUE,"Cover";#N/A,#N/A,TRUE,"Conts";#N/A,#N/A,TRUE,"VOS";#N/A,#N/A,TRUE,"Warrington";#N/A,#N/A,TRUE,"Widnes"}</definedName>
    <definedName name="EstimatedAnnualIncome" localSheetId="12">#REF!</definedName>
    <definedName name="EstimatedAnnualIncome" localSheetId="11">#REF!</definedName>
    <definedName name="EstimatedAnnualIncome">#REF!</definedName>
    <definedName name="EstimatedFinalBldgCost" localSheetId="12">#REF!</definedName>
    <definedName name="EstimatedFinalBldgCost" localSheetId="11">#REF!</definedName>
    <definedName name="EstimatedFinalBldgCost">#REF!</definedName>
    <definedName name="EstimatedTotalCapitalExpenditure" localSheetId="12">#REF!</definedName>
    <definedName name="EstimatedTotalCapitalExpenditure" localSheetId="11">#REF!</definedName>
    <definedName name="EstimatedTotalCapitalExpenditure">#REF!</definedName>
    <definedName name="EstimatedTotalCapitalExpenditureIncludgGST" localSheetId="12">#REF!</definedName>
    <definedName name="EstimatedTotalCapitalExpenditureIncludgGST">#REF!</definedName>
    <definedName name="EstimatedTotalCurrentBldgCost" localSheetId="12">#REF!</definedName>
    <definedName name="EstimatedTotalCurrentBldgCost">#REF!</definedName>
    <definedName name="Estimator" localSheetId="12">[6]Equip!#REF!</definedName>
    <definedName name="Estimator" localSheetId="11">[6]Equip!#REF!</definedName>
    <definedName name="Estimator">[6]Equip!#REF!</definedName>
    <definedName name="EUR" localSheetId="12">#REF!</definedName>
    <definedName name="EUR" localSheetId="11">#REF!</definedName>
    <definedName name="EUR">'[94]Cover SHT'!$B$2</definedName>
    <definedName name="EW" localSheetId="12">'[27]SUPPLEMENTARY SHEETS'!#REF!</definedName>
    <definedName name="EW" localSheetId="11">'[27]SUPPLEMENTARY SHEETS'!#REF!</definedName>
    <definedName name="EW">'[27]SUPPLEMENTARY SHEETS'!#REF!</definedName>
    <definedName name="EWeight" localSheetId="12">[6]Equip!#REF!</definedName>
    <definedName name="EWeight" localSheetId="11">[6]Equip!#REF!</definedName>
    <definedName name="EWeight">[6]Equip!#REF!</definedName>
    <definedName name="EWS" localSheetId="12">#REF!</definedName>
    <definedName name="EWS" localSheetId="11">#REF!</definedName>
    <definedName name="EWS">#REF!</definedName>
    <definedName name="EX" localSheetId="12">#REF!</definedName>
    <definedName name="EX" localSheetId="11">#REF!</definedName>
    <definedName name="EX">#REF!</definedName>
    <definedName name="ex10a" localSheetId="12">#REF!</definedName>
    <definedName name="ex10a" localSheetId="11">#REF!</definedName>
    <definedName name="ex10a">#REF!</definedName>
    <definedName name="ex10b" localSheetId="12">#REF!</definedName>
    <definedName name="ex10b" localSheetId="11">#REF!</definedName>
    <definedName name="ex10b">#REF!</definedName>
    <definedName name="ex10c" localSheetId="12">#REF!</definedName>
    <definedName name="ex10c" localSheetId="11">#REF!</definedName>
    <definedName name="ex10c">#REF!</definedName>
    <definedName name="ex10d" localSheetId="12">#REF!</definedName>
    <definedName name="ex10d" localSheetId="11">#REF!</definedName>
    <definedName name="ex10d">#REF!</definedName>
    <definedName name="ex10e" localSheetId="12">#REF!</definedName>
    <definedName name="ex10e" localSheetId="11">#REF!</definedName>
    <definedName name="ex10e">#REF!</definedName>
    <definedName name="ex1a" localSheetId="12">#REF!</definedName>
    <definedName name="ex1a" localSheetId="11">#REF!</definedName>
    <definedName name="ex1a">#REF!</definedName>
    <definedName name="ex1b" localSheetId="12">#REF!</definedName>
    <definedName name="ex1b" localSheetId="11">#REF!</definedName>
    <definedName name="ex1b">#REF!</definedName>
    <definedName name="ex1c" localSheetId="12">#REF!</definedName>
    <definedName name="ex1c" localSheetId="11">#REF!</definedName>
    <definedName name="ex1c">#REF!</definedName>
    <definedName name="ex1d" localSheetId="12">#REF!</definedName>
    <definedName name="ex1d" localSheetId="11">#REF!</definedName>
    <definedName name="ex1d">#REF!</definedName>
    <definedName name="ex1e" localSheetId="12">#REF!</definedName>
    <definedName name="ex1e" localSheetId="11">#REF!</definedName>
    <definedName name="ex1e">#REF!</definedName>
    <definedName name="ex2a" localSheetId="12">#REF!</definedName>
    <definedName name="ex2a" localSheetId="11">#REF!</definedName>
    <definedName name="ex2a">#REF!</definedName>
    <definedName name="ex2b" localSheetId="12">#REF!</definedName>
    <definedName name="ex2b" localSheetId="11">#REF!</definedName>
    <definedName name="ex2b">#REF!</definedName>
    <definedName name="ex2c" localSheetId="12">#REF!</definedName>
    <definedName name="ex2c" localSheetId="11">#REF!</definedName>
    <definedName name="ex2c">#REF!</definedName>
    <definedName name="ex2d" localSheetId="12">#REF!</definedName>
    <definedName name="ex2d" localSheetId="11">#REF!</definedName>
    <definedName name="ex2d">#REF!</definedName>
    <definedName name="ex2e" localSheetId="12">#REF!</definedName>
    <definedName name="ex2e" localSheetId="11">#REF!</definedName>
    <definedName name="ex2e">#REF!</definedName>
    <definedName name="ex3a" localSheetId="12">#REF!</definedName>
    <definedName name="ex3a" localSheetId="11">#REF!</definedName>
    <definedName name="ex3a">#REF!</definedName>
    <definedName name="ex3b" localSheetId="12">#REF!</definedName>
    <definedName name="ex3b" localSheetId="11">#REF!</definedName>
    <definedName name="ex3b">#REF!</definedName>
    <definedName name="ex3c" localSheetId="12">#REF!</definedName>
    <definedName name="ex3c" localSheetId="11">#REF!</definedName>
    <definedName name="ex3c">#REF!</definedName>
    <definedName name="ex3d" localSheetId="12">#REF!</definedName>
    <definedName name="ex3d" localSheetId="11">#REF!</definedName>
    <definedName name="ex3d">#REF!</definedName>
    <definedName name="ex3e" localSheetId="12">#REF!</definedName>
    <definedName name="ex3e" localSheetId="11">#REF!</definedName>
    <definedName name="ex3e">#REF!</definedName>
    <definedName name="ex5a" localSheetId="12">#REF!</definedName>
    <definedName name="ex5a" localSheetId="11">#REF!</definedName>
    <definedName name="ex5a">#REF!</definedName>
    <definedName name="ex5b" localSheetId="12">#REF!</definedName>
    <definedName name="ex5b" localSheetId="11">#REF!</definedName>
    <definedName name="ex5b">#REF!</definedName>
    <definedName name="ex5c" localSheetId="12">#REF!</definedName>
    <definedName name="ex5c" localSheetId="11">#REF!</definedName>
    <definedName name="ex5c">#REF!</definedName>
    <definedName name="ex5d" localSheetId="12">#REF!</definedName>
    <definedName name="ex5d" localSheetId="11">#REF!</definedName>
    <definedName name="ex5d">#REF!</definedName>
    <definedName name="ex5e" localSheetId="12">#REF!</definedName>
    <definedName name="ex5e" localSheetId="11">#REF!</definedName>
    <definedName name="ex5e">#REF!</definedName>
    <definedName name="exal15" localSheetId="12">#REF!</definedName>
    <definedName name="exal15" localSheetId="11">#REF!</definedName>
    <definedName name="exal15">#REF!</definedName>
    <definedName name="exall" localSheetId="12">#REF!</definedName>
    <definedName name="exall" localSheetId="11">#REF!</definedName>
    <definedName name="exall">#REF!</definedName>
    <definedName name="exall1" localSheetId="12">#REF!</definedName>
    <definedName name="exall1" localSheetId="11">#REF!</definedName>
    <definedName name="exall1">#REF!</definedName>
    <definedName name="exall11" localSheetId="12">#REF!</definedName>
    <definedName name="exall11" localSheetId="11">#REF!</definedName>
    <definedName name="exall11">#REF!</definedName>
    <definedName name="exall12" localSheetId="12">#REF!</definedName>
    <definedName name="exall12" localSheetId="11">#REF!</definedName>
    <definedName name="exall12">#REF!</definedName>
    <definedName name="exall13" localSheetId="12">#REF!</definedName>
    <definedName name="exall13" localSheetId="11">#REF!</definedName>
    <definedName name="exall13">#REF!</definedName>
    <definedName name="exall15" localSheetId="12">#REF!</definedName>
    <definedName name="exall15" localSheetId="11">#REF!</definedName>
    <definedName name="exall15">#REF!</definedName>
    <definedName name="exall1a" localSheetId="12">#REF!</definedName>
    <definedName name="exall1a" localSheetId="11">#REF!</definedName>
    <definedName name="exall1a">#REF!</definedName>
    <definedName name="exall2" localSheetId="12">#REF!</definedName>
    <definedName name="exall2" localSheetId="11">#REF!</definedName>
    <definedName name="exall2">#REF!</definedName>
    <definedName name="exall3" localSheetId="12">#REF!</definedName>
    <definedName name="exall3" localSheetId="11">#REF!</definedName>
    <definedName name="exall3">#REF!</definedName>
    <definedName name="exall5" localSheetId="12">#REF!</definedName>
    <definedName name="exall5" localSheetId="11">#REF!</definedName>
    <definedName name="exall5">#REF!</definedName>
    <definedName name="EXC" localSheetId="12">#REF!</definedName>
    <definedName name="EXC" localSheetId="11">#REF!</definedName>
    <definedName name="EXC">#REF!</definedName>
    <definedName name="Excel_BuiltIn__FilterDatabase_15">"$'ESTIMATE SUMMARY'.$#REF!$#REF!:$#REF!$#REF!"</definedName>
    <definedName name="Excel_BuiltIn_Print_Area_0" localSheetId="12">#REF!</definedName>
    <definedName name="Excel_BuiltIn_Print_Area_0" localSheetId="11">#REF!</definedName>
    <definedName name="Excel_BuiltIn_Print_Area_0">#REF!</definedName>
    <definedName name="Excel_BuiltIn_Print_Area_1" localSheetId="12">#REF!</definedName>
    <definedName name="Excel_BuiltIn_Print_Area_1" localSheetId="11">#REF!</definedName>
    <definedName name="Excel_BuiltIn_Print_Area_1">#REF!</definedName>
    <definedName name="Excel_BuiltIn_Print_Area_1_1" localSheetId="12">#REF!</definedName>
    <definedName name="Excel_BuiltIn_Print_Area_1_1" localSheetId="11">#REF!</definedName>
    <definedName name="Excel_BuiltIn_Print_Area_1_1">#REF!</definedName>
    <definedName name="Excel_BuiltIn_Print_Area_10">#REF!</definedName>
    <definedName name="Excel_BuiltIn_Print_Area_10_1">#REF!</definedName>
    <definedName name="Excel_BuiltIn_Print_Area_11">#REF!</definedName>
    <definedName name="Excel_BuiltIn_Print_Area_12">#REF!</definedName>
    <definedName name="Excel_BuiltIn_Print_Area_13">#REF!</definedName>
    <definedName name="Excel_BuiltIn_Print_Area_14">#REF!</definedName>
    <definedName name="Excel_BuiltIn_Print_Area_15">#REF!</definedName>
    <definedName name="Excel_BuiltIn_Print_Area_16">#REF!</definedName>
    <definedName name="Excel_BuiltIn_Print_Area_18">#REF!</definedName>
    <definedName name="Excel_BuiltIn_Print_Area_19">#REF!</definedName>
    <definedName name="Excel_BuiltIn_Print_Area_2">#REF!</definedName>
    <definedName name="Excel_BuiltIn_Print_Area_20">#REF!</definedName>
    <definedName name="Excel_BuiltIn_Print_Area_21">#REF!</definedName>
    <definedName name="Excel_BuiltIn_Print_Area_22">#REF!</definedName>
    <definedName name="Excel_BuiltIn_Print_Area_23">#REF!</definedName>
    <definedName name="Excel_BuiltIn_Print_Area_24">#REF!</definedName>
    <definedName name="Excel_BuiltIn_Print_Area_3">#REF!</definedName>
    <definedName name="Excel_BuiltIn_Print_Area_3_1">#REF!</definedName>
    <definedName name="Excel_BuiltIn_Print_Area_7">#REF!</definedName>
    <definedName name="Excel_BuiltIn_Print_Area_7_4">#REF!</definedName>
    <definedName name="Excel_BuiltIn_Print_Area_8">#REF!</definedName>
    <definedName name="Excel_BuiltIn_Print_Area_9_1">#REF!</definedName>
    <definedName name="Excel_BuiltIn_Print_Area_9_1_1">#REF!</definedName>
    <definedName name="Excel_BuiltIn_Print_Titles_1_1">#REF!</definedName>
    <definedName name="Excel_BuiltIn_Print_Titles_1_1_1">#REF!</definedName>
    <definedName name="Excel_BuiltIn_Print_Titles_10">#REF!</definedName>
    <definedName name="Excel_BuiltIn_Print_Titles_10_1">#REF!</definedName>
    <definedName name="Excel_BuiltIn_Print_Titles_11">#REF!</definedName>
    <definedName name="Excel_BuiltIn_Print_Titles_12">#REF!</definedName>
    <definedName name="Excel_BuiltIn_Print_Titles_13">#REF!</definedName>
    <definedName name="Excel_BuiltIn_Print_Titles_14">#REF!</definedName>
    <definedName name="Excel_BuiltIn_Print_Titles_15">#REF!</definedName>
    <definedName name="Excel_BuiltIn_Print_Titles_16">#REF!</definedName>
    <definedName name="Excel_BuiltIn_Print_Titles_17">#REF!</definedName>
    <definedName name="Excel_BuiltIn_Print_Titles_18">#REF!</definedName>
    <definedName name="Excel_BuiltIn_Print_Titles_19">#REF!</definedName>
    <definedName name="Excel_BuiltIn_Print_Titles_2_1">#REF!</definedName>
    <definedName name="Excel_BuiltIn_Print_Titles_20">#REF!</definedName>
    <definedName name="Excel_BuiltIn_Print_Titles_21">#REF!</definedName>
    <definedName name="Excel_BuiltIn_Print_Titles_22">#REF!</definedName>
    <definedName name="Excel_BuiltIn_Print_Titles_23">#REF!</definedName>
    <definedName name="Excel_BuiltIn_Print_Titles_3_1">#REF!</definedName>
    <definedName name="Excel_BuiltIn_Print_Titles_3_1_1">#REF!</definedName>
    <definedName name="Excel_BuiltIn_Print_Titles_4_1">#REF!</definedName>
    <definedName name="Excel_BuiltIn_Print_Titles_5">#REF!</definedName>
    <definedName name="Excel_BuiltIn_Print_Titles_6">#REF!</definedName>
    <definedName name="Excel_BuiltIn_Print_Titles_7_1">#REF!</definedName>
    <definedName name="Excel_BuiltIn_Print_Titles_8_1">#REF!</definedName>
    <definedName name="Excel_BuiltIn_Print_Titles_8_1_4">#REF!</definedName>
    <definedName name="Excel_BuiltIn_Print_Titles_9_1">#REF!</definedName>
    <definedName name="Excel_BuiltIn_Print_Titles_9_1_1">#REF!</definedName>
    <definedName name="EXCLUSIONS" localSheetId="12">[75]Cover!#REF!</definedName>
    <definedName name="EXCLUSIONS" localSheetId="11">[75]Cover!#REF!</definedName>
    <definedName name="EXCLUSIONS">[75]Cover!#REF!</definedName>
    <definedName name="ExcRates">'[95]2009 Exch Rates'!$A$13:$I$439</definedName>
    <definedName name="EXEC_SUM" localSheetId="12">#REF!</definedName>
    <definedName name="EXEC_SUM" localSheetId="11">#REF!</definedName>
    <definedName name="EXEC_SUM">#REF!</definedName>
    <definedName name="exit1" localSheetId="12">#REF!</definedName>
    <definedName name="exit1" localSheetId="11">#REF!</definedName>
    <definedName name="exit1">#REF!</definedName>
    <definedName name="exit10" localSheetId="12">#REF!</definedName>
    <definedName name="exit10" localSheetId="11">#REF!</definedName>
    <definedName name="exit10">#REF!</definedName>
    <definedName name="exit2" localSheetId="12">#REF!</definedName>
    <definedName name="exit2" localSheetId="11">#REF!</definedName>
    <definedName name="exit2">#REF!</definedName>
    <definedName name="exit3" localSheetId="12">#REF!</definedName>
    <definedName name="exit3" localSheetId="11">#REF!</definedName>
    <definedName name="exit3">#REF!</definedName>
    <definedName name="exit5" localSheetId="12">#REF!</definedName>
    <definedName name="exit5" localSheetId="11">#REF!</definedName>
    <definedName name="exit5">#REF!</definedName>
    <definedName name="exit7" localSheetId="12">#REF!</definedName>
    <definedName name="exit7" localSheetId="11">#REF!</definedName>
    <definedName name="exit7">#REF!</definedName>
    <definedName name="EXP" localSheetId="12">#REF!</definedName>
    <definedName name="EXP" localSheetId="11">#REF!</definedName>
    <definedName name="EXP">#REF!</definedName>
    <definedName name="Expd_TO_Yr1" localSheetId="12">#REF!</definedName>
    <definedName name="Expd_TO_Yr1" localSheetId="11">#REF!</definedName>
    <definedName name="Expd_TO_Yr1">#REF!</definedName>
    <definedName name="expense" localSheetId="12">[93]feasibility!#REF!</definedName>
    <definedName name="expense" localSheetId="11">[93]feasibility!#REF!</definedName>
    <definedName name="expense">[93]feasibility!#REF!</definedName>
    <definedName name="External">[48]BOQ!$C$443</definedName>
    <definedName name="EXTERNAL_FACADE" localSheetId="12">#REF!</definedName>
    <definedName name="EXTERNAL_FACADE" localSheetId="11">#REF!</definedName>
    <definedName name="EXTERNAL_FACADE">#REF!</definedName>
    <definedName name="ExternalWorksCost" localSheetId="12">#REF!</definedName>
    <definedName name="ExternalWorksCost">#REF!</definedName>
    <definedName name="Extra_Pay" localSheetId="12">#REF!</definedName>
    <definedName name="Extra_Pay">#REF!</definedName>
    <definedName name="_xlnm.Extract">#REF!</definedName>
    <definedName name="EXXX">'[13]10'!$F$129:$F$168</definedName>
    <definedName name="F">[76]Cover!#REF!</definedName>
    <definedName name="FA" localSheetId="12">#REF!</definedName>
    <definedName name="FA" localSheetId="11">#REF!</definedName>
    <definedName name="FA">#REF!</definedName>
    <definedName name="fac" localSheetId="12">[96]SUMMARY!$L$7</definedName>
    <definedName name="FAC">'[2]6.0 ESTIMATE IMPROVEMENT COSTS'!$AE$341</definedName>
    <definedName name="FACE" localSheetId="12">#REF!</definedName>
    <definedName name="FACE" localSheetId="11">#REF!</definedName>
    <definedName name="FACE">#REF!</definedName>
    <definedName name="Factor" localSheetId="12">'[97]Summary of Areas'!#REF!</definedName>
    <definedName name="Factor" localSheetId="11">'[97]Summary of Areas'!#REF!</definedName>
    <definedName name="Factor">'[97]Summary of Areas'!#REF!</definedName>
    <definedName name="factor1">0</definedName>
    <definedName name="factot" localSheetId="12">#REF!</definedName>
    <definedName name="factot" localSheetId="11">#REF!</definedName>
    <definedName name="factot">#REF!</definedName>
    <definedName name="FAX" localSheetId="12">[98]FAXCOV!$A$1:$L$37</definedName>
    <definedName name="Fax" localSheetId="11">#REF!</definedName>
    <definedName name="Fax">#REF!</definedName>
    <definedName name="FB">[73]Input!$C$5:$C$7</definedName>
    <definedName name="FB_1">[99]OB1!$A$1:$G$57</definedName>
    <definedName name="FB_1CONT" localSheetId="12">#REF!</definedName>
    <definedName name="FB_1CONT" localSheetId="11">#REF!</definedName>
    <definedName name="FB_1CONT">#REF!</definedName>
    <definedName name="FB_3">[99]OB3!$A$1:$J$54</definedName>
    <definedName name="FB_4">[99]OB4!$A$1:$J$53</definedName>
    <definedName name="FB2P1">[99]OB2!$A$1:$G$41</definedName>
    <definedName name="FB2P2" localSheetId="12">[99]OB2!#REF!</definedName>
    <definedName name="FB2P2" localSheetId="11">[99]OB2!#REF!</definedName>
    <definedName name="FB2P2">[99]OB2!#REF!</definedName>
    <definedName name="FB2P3" localSheetId="12">[99]OB2!#REF!</definedName>
    <definedName name="FB2P3" localSheetId="11">[99]OB2!#REF!</definedName>
    <definedName name="FB2P3">[99]OB2!#REF!</definedName>
    <definedName name="FB2P4" localSheetId="12">[99]OB2!#REF!</definedName>
    <definedName name="FB2P4" localSheetId="11">[99]OB2!#REF!</definedName>
    <definedName name="FB2P4">[99]OB2!#REF!</definedName>
    <definedName name="FB2P5" localSheetId="12">[99]OB2!#REF!</definedName>
    <definedName name="FB2P5" localSheetId="11">[99]OB2!#REF!</definedName>
    <definedName name="FB2P5">[99]OB2!#REF!</definedName>
    <definedName name="FB2P6">[99]OB2!$A$42:$G$49</definedName>
    <definedName name="FBEAM" localSheetId="12">#REF!</definedName>
    <definedName name="FBEAM" localSheetId="11">#REF!</definedName>
    <definedName name="FBEAM">#REF!</definedName>
    <definedName name="fc" localSheetId="12">#REF!</definedName>
    <definedName name="fc" localSheetId="11">#REF!</definedName>
    <definedName name="fc">#REF!</definedName>
    <definedName name="FCode" localSheetId="12" hidden="1">#REF!</definedName>
    <definedName name="FCode" localSheetId="11" hidden="1">#REF!</definedName>
    <definedName name="FCode" hidden="1">#REF!</definedName>
    <definedName name="FCOL" localSheetId="12">#REF!</definedName>
    <definedName name="FCOL" localSheetId="11">#REF!</definedName>
    <definedName name="FCOL">#REF!</definedName>
    <definedName name="FDER" localSheetId="12">#REF!</definedName>
    <definedName name="FDER" localSheetId="11">#REF!</definedName>
    <definedName name="FDER">#REF!</definedName>
    <definedName name="fdgs">[100]AREAS!$A$1:$I$5</definedName>
    <definedName name="fdh" localSheetId="12" hidden="1">[14]PRELIMIN!#REF!</definedName>
    <definedName name="fdh" localSheetId="11" hidden="1">[14]PRELIMIN!#REF!</definedName>
    <definedName name="fdh" hidden="1">[14]PRELIMIN!#REF!</definedName>
    <definedName name="fdhfdhf" localSheetId="12" hidden="1">[14]PRELIMIN!#REF!</definedName>
    <definedName name="fdhfdhf" localSheetId="11" hidden="1">[14]PRELIMIN!#REF!</definedName>
    <definedName name="fdhfdhf" hidden="1">[14]PRELIMIN!#REF!</definedName>
    <definedName name="fdtrt" localSheetId="12">[55]INDEX!#REF!</definedName>
    <definedName name="fdtrt" localSheetId="11">[55]INDEX!#REF!</definedName>
    <definedName name="fdtrt">[55]INDEX!#REF!</definedName>
    <definedName name="FEES" localSheetId="12">#REF!</definedName>
    <definedName name="FEES" localSheetId="11">#REF!</definedName>
    <definedName name="Fees">SUM(#REF!)</definedName>
    <definedName name="FEESALL" localSheetId="11">#REF!</definedName>
    <definedName name="FEESALL">#REF!</definedName>
    <definedName name="ff" localSheetId="12">#REF!</definedName>
    <definedName name="ff" localSheetId="11">#REF!</definedName>
    <definedName name="ff">#REF!</definedName>
    <definedName name="FFF" localSheetId="12">[55]INDEX!#REF!</definedName>
    <definedName name="FFF" localSheetId="11">[55]INDEX!#REF!</definedName>
    <definedName name="FFF">[55]INDEX!#REF!</definedName>
    <definedName name="FFFFFFF" localSheetId="12">#REF!</definedName>
    <definedName name="FFFFFFF" localSheetId="11">#REF!</definedName>
    <definedName name="FFFFFFF">#REF!</definedName>
    <definedName name="ffkf" localSheetId="12">#REF!</definedName>
    <definedName name="ffkf" localSheetId="11">#REF!</definedName>
    <definedName name="ffkf">#REF!</definedName>
    <definedName name="FFR" localSheetId="12">#REF!</definedName>
    <definedName name="FFR" localSheetId="11">#REF!</definedName>
    <definedName name="FFR">#REF!</definedName>
    <definedName name="ffrf6r6r" localSheetId="12">[55]COVER!#REF!</definedName>
    <definedName name="ffrf6r6r" localSheetId="11">[55]COVER!#REF!</definedName>
    <definedName name="ffrf6r6r">[55]COVER!#REF!</definedName>
    <definedName name="fg" localSheetId="12" hidden="1">{#N/A,#N/A,TRUE,"Cover";#N/A,#N/A,TRUE,"Conts";#N/A,#N/A,TRUE,"VOS";#N/A,#N/A,TRUE,"Warrington";#N/A,#N/A,TRUE,"Widnes"}</definedName>
    <definedName name="fg" localSheetId="11" hidden="1">{#N/A,#N/A,TRUE,"Cover";#N/A,#N/A,TRUE,"Conts";#N/A,#N/A,TRUE,"VOS";#N/A,#N/A,TRUE,"Warrington";#N/A,#N/A,TRUE,"Widnes"}</definedName>
    <definedName name="fg" hidden="1">{#N/A,#N/A,TRUE,"Cover";#N/A,#N/A,TRUE,"Conts";#N/A,#N/A,TRUE,"VOS";#N/A,#N/A,TRUE,"Warrington";#N/A,#N/A,TRUE,"Widnes"}</definedName>
    <definedName name="fgghhjj" localSheetId="12">#REF!</definedName>
    <definedName name="fgghhjj" localSheetId="11">#REF!</definedName>
    <definedName name="fgghhjj">#REF!</definedName>
    <definedName name="FIFTY" localSheetId="12">#REF!</definedName>
    <definedName name="FIFTY" localSheetId="11">#REF!</definedName>
    <definedName name="FIFTY">#REF!</definedName>
    <definedName name="FIFTY1" localSheetId="12">#REF!</definedName>
    <definedName name="FIFTY1" localSheetId="11">#REF!</definedName>
    <definedName name="FIFTY1">#REF!</definedName>
    <definedName name="FIFTY1M" localSheetId="12">#REF!</definedName>
    <definedName name="FIFTY1M" localSheetId="11">#REF!</definedName>
    <definedName name="FIFTY1M">#REF!</definedName>
    <definedName name="FIFTY1W" localSheetId="12">#REF!</definedName>
    <definedName name="FIFTY1W" localSheetId="11">#REF!</definedName>
    <definedName name="FIFTY1W">#REF!</definedName>
    <definedName name="FIFTY2" localSheetId="12">#REF!</definedName>
    <definedName name="FIFTY2" localSheetId="11">#REF!</definedName>
    <definedName name="FIFTY2">#REF!</definedName>
    <definedName name="FIFTY2M" localSheetId="12">#REF!</definedName>
    <definedName name="FIFTY2M" localSheetId="11">#REF!</definedName>
    <definedName name="FIFTY2M">#REF!</definedName>
    <definedName name="FIFTY2W" localSheetId="12">#REF!</definedName>
    <definedName name="FIFTY2W" localSheetId="11">#REF!</definedName>
    <definedName name="FIFTY2W">#REF!</definedName>
    <definedName name="FIFTY3" localSheetId="12">#REF!</definedName>
    <definedName name="FIFTY3" localSheetId="11">#REF!</definedName>
    <definedName name="FIFTY3">#REF!</definedName>
    <definedName name="FIFTY3M" localSheetId="12">#REF!</definedName>
    <definedName name="FIFTY3M" localSheetId="11">#REF!</definedName>
    <definedName name="FIFTY3M">#REF!</definedName>
    <definedName name="FIFTY3W" localSheetId="12">#REF!</definedName>
    <definedName name="FIFTY3W" localSheetId="11">#REF!</definedName>
    <definedName name="FIFTY3W">#REF!</definedName>
    <definedName name="FIFTY4" localSheetId="12">#REF!</definedName>
    <definedName name="FIFTY4" localSheetId="11">#REF!</definedName>
    <definedName name="FIFTY4">#REF!</definedName>
    <definedName name="FIFTY4M" localSheetId="12">#REF!</definedName>
    <definedName name="FIFTY4M" localSheetId="11">#REF!</definedName>
    <definedName name="FIFTY4M">#REF!</definedName>
    <definedName name="FIFTY4W" localSheetId="12">#REF!</definedName>
    <definedName name="FIFTY4W" localSheetId="11">#REF!</definedName>
    <definedName name="FIFTY4W">#REF!</definedName>
    <definedName name="FIFTY5" localSheetId="12">#REF!</definedName>
    <definedName name="FIFTY5" localSheetId="11">#REF!</definedName>
    <definedName name="FIFTY5">#REF!</definedName>
    <definedName name="FIFTY5M" localSheetId="12">#REF!</definedName>
    <definedName name="FIFTY5M" localSheetId="11">#REF!</definedName>
    <definedName name="FIFTY5M">#REF!</definedName>
    <definedName name="FIFTY5W" localSheetId="12">#REF!</definedName>
    <definedName name="FIFTY5W" localSheetId="11">#REF!</definedName>
    <definedName name="FIFTY5W">#REF!</definedName>
    <definedName name="FIFTY6" localSheetId="12">#REF!</definedName>
    <definedName name="FIFTY6" localSheetId="11">#REF!</definedName>
    <definedName name="FIFTY6">#REF!</definedName>
    <definedName name="FIFTY6M" localSheetId="12">#REF!</definedName>
    <definedName name="FIFTY6M" localSheetId="11">#REF!</definedName>
    <definedName name="FIFTY6M">#REF!</definedName>
    <definedName name="FIFTY6W" localSheetId="12">#REF!</definedName>
    <definedName name="FIFTY6W" localSheetId="11">#REF!</definedName>
    <definedName name="FIFTY6W">#REF!</definedName>
    <definedName name="FIFTY7" localSheetId="12">#REF!</definedName>
    <definedName name="FIFTY7" localSheetId="11">#REF!</definedName>
    <definedName name="FIFTY7">#REF!</definedName>
    <definedName name="FIFTY7M" localSheetId="12">#REF!</definedName>
    <definedName name="FIFTY7M" localSheetId="11">#REF!</definedName>
    <definedName name="FIFTY7M">#REF!</definedName>
    <definedName name="FIFTY7W" localSheetId="12">#REF!</definedName>
    <definedName name="FIFTY7W" localSheetId="11">#REF!</definedName>
    <definedName name="FIFTY7W">#REF!</definedName>
    <definedName name="FIFTY8" localSheetId="12">#REF!</definedName>
    <definedName name="FIFTY8" localSheetId="11">#REF!</definedName>
    <definedName name="FIFTY8">#REF!</definedName>
    <definedName name="FIFTY8M" localSheetId="12">#REF!</definedName>
    <definedName name="FIFTY8M" localSheetId="11">#REF!</definedName>
    <definedName name="FIFTY8M">#REF!</definedName>
    <definedName name="FIFTY8W" localSheetId="12">#REF!</definedName>
    <definedName name="FIFTY8W" localSheetId="11">#REF!</definedName>
    <definedName name="FIFTY8W">#REF!</definedName>
    <definedName name="FIFTY9" localSheetId="12">#REF!</definedName>
    <definedName name="FIFTY9" localSheetId="11">#REF!</definedName>
    <definedName name="FIFTY9">#REF!</definedName>
    <definedName name="FIFTY9M" localSheetId="12">#REF!</definedName>
    <definedName name="FIFTY9M" localSheetId="11">#REF!</definedName>
    <definedName name="FIFTY9M">#REF!</definedName>
    <definedName name="FIFTY9W" localSheetId="12">#REF!</definedName>
    <definedName name="FIFTY9W" localSheetId="11">#REF!</definedName>
    <definedName name="FIFTY9W">#REF!</definedName>
    <definedName name="FIFTYM" localSheetId="12">#REF!</definedName>
    <definedName name="FIFTYM" localSheetId="11">#REF!</definedName>
    <definedName name="FIFTYM">#REF!</definedName>
    <definedName name="FIFTYW" localSheetId="12">#REF!</definedName>
    <definedName name="FIFTYW" localSheetId="11">#REF!</definedName>
    <definedName name="FIFTYW">#REF!</definedName>
    <definedName name="Filename" localSheetId="12">[6]Equip!#REF!</definedName>
    <definedName name="Filename" localSheetId="11">[6]Equip!#REF!</definedName>
    <definedName name="Filename">[6]Equip!#REF!</definedName>
    <definedName name="FINANCE___GENER" localSheetId="12">#REF!</definedName>
    <definedName name="FINANCE___GENER" localSheetId="11">#REF!</definedName>
    <definedName name="FINANCE___GENER">#REF!</definedName>
    <definedName name="Finance_Fee" localSheetId="12">#REF!</definedName>
    <definedName name="Finance_Fee" localSheetId="11">#REF!</definedName>
    <definedName name="Finance_Fee">#REF!</definedName>
    <definedName name="fins1" localSheetId="12">#REF!</definedName>
    <definedName name="fins1" localSheetId="11">#REF!</definedName>
    <definedName name="fins1">#REF!</definedName>
    <definedName name="fins2" localSheetId="12">#REF!</definedName>
    <definedName name="fins2" localSheetId="11">#REF!</definedName>
    <definedName name="fins2">#REF!</definedName>
    <definedName name="Fire">[48]BOQ!$C$435</definedName>
    <definedName name="FIRE_SERVICES" localSheetId="12">#REF!</definedName>
    <definedName name="FIRE_SERVICES" localSheetId="11">#REF!</definedName>
    <definedName name="FIRE_SERVICES">#REF!</definedName>
    <definedName name="first_sales_income" localSheetId="12">'[61]Devco Cashflow'!#REF!</definedName>
    <definedName name="first_sales_income" localSheetId="11">'[61]Devco Cashflow'!#REF!</definedName>
    <definedName name="first_sales_income">'[61]Devco Cashflow'!#REF!</definedName>
    <definedName name="Fish_Lookup" localSheetId="12">#REF!</definedName>
    <definedName name="Fish_Lookup" localSheetId="11">#REF!</definedName>
    <definedName name="Fish_Lookup">#REF!</definedName>
    <definedName name="FITTINGS_ETC." localSheetId="12">#REF!</definedName>
    <definedName name="FITTINGS_ETC." localSheetId="11">#REF!</definedName>
    <definedName name="FITTINGS_ETC.">#REF!</definedName>
    <definedName name="FIVE" localSheetId="12">#REF!</definedName>
    <definedName name="FIVE" localSheetId="11">#REF!</definedName>
    <definedName name="FIVE">#REF!</definedName>
    <definedName name="FIVEM" localSheetId="12">#REF!</definedName>
    <definedName name="FIVEM" localSheetId="11">#REF!</definedName>
    <definedName name="FIVEM">#REF!</definedName>
    <definedName name="FIVETN" localSheetId="12">#REF!</definedName>
    <definedName name="FIVETN" localSheetId="11">#REF!</definedName>
    <definedName name="FIVETN">#REF!</definedName>
    <definedName name="FIVETNM" localSheetId="12">#REF!</definedName>
    <definedName name="FIVETNM" localSheetId="11">#REF!</definedName>
    <definedName name="FIVETNM">#REF!</definedName>
    <definedName name="FIVETNW" localSheetId="12">#REF!</definedName>
    <definedName name="FIVETNW" localSheetId="11">#REF!</definedName>
    <definedName name="FIVETNW">#REF!</definedName>
    <definedName name="FIVEW" localSheetId="12">#REF!</definedName>
    <definedName name="FIVEW" localSheetId="11">#REF!</definedName>
    <definedName name="FIVEW">#REF!</definedName>
    <definedName name="fiveycf" localSheetId="12">#REF!</definedName>
    <definedName name="fiveycf" localSheetId="11">#REF!</definedName>
    <definedName name="fiveycf">#REF!</definedName>
    <definedName name="FiveYr_Occ" localSheetId="12">#REF!</definedName>
    <definedName name="FiveYr_Occ" localSheetId="11">#REF!</definedName>
    <definedName name="FiveYr_Occ">#REF!</definedName>
    <definedName name="Fixed" localSheetId="12">[69]Uniliever!#REF!</definedName>
    <definedName name="Fixed" localSheetId="11">[69]Uniliever!#REF!</definedName>
    <definedName name="Fixed">[69]Uniliever!#REF!</definedName>
    <definedName name="fixedwords" localSheetId="12">[69]Uniliever!#REF!</definedName>
    <definedName name="fixedwords" localSheetId="11">[69]Uniliever!#REF!</definedName>
    <definedName name="fixedwords">[69]Uniliever!#REF!</definedName>
    <definedName name="flat" localSheetId="12">#REF!</definedName>
    <definedName name="flat" localSheetId="11">#REF!</definedName>
    <definedName name="flat">#REF!</definedName>
    <definedName name="fldAward">[101]Admin!$L$2</definedName>
    <definedName name="FLOOR_FINISHES" localSheetId="12">#REF!</definedName>
    <definedName name="FLOOR_FINISHES" localSheetId="11">#REF!</definedName>
    <definedName name="FLOOR_FINISHES">#REF!</definedName>
    <definedName name="Floor_m2">'[102]Tender Summary'!$H$70</definedName>
    <definedName name="FLoorCov">[48]BOQ!$C$379</definedName>
    <definedName name="Floors" localSheetId="12">#REF!</definedName>
    <definedName name="Floors" localSheetId="11">#REF!</definedName>
    <definedName name="Floors">#REF!</definedName>
    <definedName name="FLRS">#REF!</definedName>
    <definedName name="FLY" localSheetId="12">[75]Cover!#REF!</definedName>
    <definedName name="FLY" localSheetId="11">[75]Cover!#REF!</definedName>
    <definedName name="FLY">[75]Cover!#REF!</definedName>
    <definedName name="FLYSHEET1" localSheetId="12">[78]Cover!#REF!</definedName>
    <definedName name="FLYSHEET1" localSheetId="11">[78]Cover!#REF!</definedName>
    <definedName name="FLYSHEET1">[78]Cover!#REF!</definedName>
    <definedName name="FLYSHEET2" localSheetId="12">[78]Cover!#REF!</definedName>
    <definedName name="FLYSHEET2" localSheetId="11">[78]Cover!#REF!</definedName>
    <definedName name="FLYSHEET2">[78]Cover!#REF!</definedName>
    <definedName name="FLYSHEET3" localSheetId="12">[78]Cover!#REF!</definedName>
    <definedName name="FLYSHEET3" localSheetId="11">[78]Cover!#REF!</definedName>
    <definedName name="FLYSHEET3">[78]Cover!#REF!</definedName>
    <definedName name="Forecast_01" localSheetId="12">#REF!</definedName>
    <definedName name="Forecast_01" localSheetId="11">#REF!</definedName>
    <definedName name="Forecast_01">#REF!</definedName>
    <definedName name="form" localSheetId="12">#REF!</definedName>
    <definedName name="form" localSheetId="11">#REF!</definedName>
    <definedName name="form">#REF!</definedName>
    <definedName name="FOUNDATIONS" localSheetId="12">#REF!</definedName>
    <definedName name="FOUNDATIONS" localSheetId="11">#REF!</definedName>
    <definedName name="FOUNDATIONS">#REF!</definedName>
    <definedName name="FOUR" localSheetId="12">#REF!</definedName>
    <definedName name="FOUR" localSheetId="11">#REF!</definedName>
    <definedName name="FOUR">#REF!</definedName>
    <definedName name="FOURM" localSheetId="12">#REF!</definedName>
    <definedName name="FOURM" localSheetId="11">#REF!</definedName>
    <definedName name="FOURM">#REF!</definedName>
    <definedName name="FOURRTONE" localSheetId="12">#REF!</definedName>
    <definedName name="FOURRTONE" localSheetId="11">#REF!</definedName>
    <definedName name="FOURRTONE">#REF!</definedName>
    <definedName name="FOURTEIGHT" localSheetId="12">#REF!</definedName>
    <definedName name="FOURTEIGHT" localSheetId="11">#REF!</definedName>
    <definedName name="FOURTEIGHT">#REF!</definedName>
    <definedName name="FOURTEIGHTM" localSheetId="12">#REF!</definedName>
    <definedName name="FOURTEIGHTM" localSheetId="11">#REF!</definedName>
    <definedName name="FOURTEIGHTM">#REF!</definedName>
    <definedName name="FOURTEIGHTW" localSheetId="12">#REF!</definedName>
    <definedName name="FOURTEIGHTW" localSheetId="11">#REF!</definedName>
    <definedName name="FOURTEIGHTW">#REF!</definedName>
    <definedName name="FOURTFIVE" localSheetId="12">#REF!</definedName>
    <definedName name="FOURTFIVE" localSheetId="11">#REF!</definedName>
    <definedName name="FOURTFIVE">#REF!</definedName>
    <definedName name="FOURTFIVEM" localSheetId="12">#REF!</definedName>
    <definedName name="FOURTFIVEM" localSheetId="11">#REF!</definedName>
    <definedName name="FOURTFIVEM">#REF!</definedName>
    <definedName name="FOURTFIVEW" localSheetId="12">#REF!</definedName>
    <definedName name="FOURTFIVEW" localSheetId="11">#REF!</definedName>
    <definedName name="FOURTFIVEW">#REF!</definedName>
    <definedName name="FOURTFOUR" localSheetId="12">#REF!</definedName>
    <definedName name="FOURTFOUR" localSheetId="11">#REF!</definedName>
    <definedName name="FOURTFOUR">#REF!</definedName>
    <definedName name="FOURTFOURM" localSheetId="12">#REF!</definedName>
    <definedName name="FOURTFOURM" localSheetId="11">#REF!</definedName>
    <definedName name="FOURTFOURM">#REF!</definedName>
    <definedName name="FOURTFOURW" localSheetId="12">#REF!</definedName>
    <definedName name="FOURTFOURW" localSheetId="11">#REF!</definedName>
    <definedName name="FOURTFOURW">#REF!</definedName>
    <definedName name="FOURTN" localSheetId="12">#REF!</definedName>
    <definedName name="FOURTN" localSheetId="11">#REF!</definedName>
    <definedName name="FOURTN">#REF!</definedName>
    <definedName name="FOURTNINE" localSheetId="12">#REF!</definedName>
    <definedName name="FOURTNINE" localSheetId="11">#REF!</definedName>
    <definedName name="FOURTNINE">#REF!</definedName>
    <definedName name="FOURTNINEM" localSheetId="12">#REF!</definedName>
    <definedName name="FOURTNINEM" localSheetId="11">#REF!</definedName>
    <definedName name="FOURTNINEM">#REF!</definedName>
    <definedName name="FOURTNINEW" localSheetId="12">#REF!</definedName>
    <definedName name="FOURTNINEW" localSheetId="11">#REF!</definedName>
    <definedName name="FOURTNINEW">#REF!</definedName>
    <definedName name="FOURTNM" localSheetId="12">#REF!</definedName>
    <definedName name="FOURTNM" localSheetId="11">#REF!</definedName>
    <definedName name="FOURTNM">#REF!</definedName>
    <definedName name="FOURTNW" localSheetId="12">#REF!</definedName>
    <definedName name="FOURTNW" localSheetId="11">#REF!</definedName>
    <definedName name="FOURTNW">#REF!</definedName>
    <definedName name="FOURTONEM" localSheetId="12">#REF!</definedName>
    <definedName name="FOURTONEM" localSheetId="11">#REF!</definedName>
    <definedName name="FOURTONEM">#REF!</definedName>
    <definedName name="FOURTONEW" localSheetId="12">#REF!</definedName>
    <definedName name="FOURTONEW" localSheetId="11">#REF!</definedName>
    <definedName name="FOURTONEW">#REF!</definedName>
    <definedName name="FOURTSEVEN" localSheetId="12">#REF!</definedName>
    <definedName name="FOURTSEVEN" localSheetId="11">#REF!</definedName>
    <definedName name="FOURTSEVEN">#REF!</definedName>
    <definedName name="FOURTSEVENM" localSheetId="12">#REF!</definedName>
    <definedName name="FOURTSEVENM" localSheetId="11">#REF!</definedName>
    <definedName name="FOURTSEVENM">#REF!</definedName>
    <definedName name="FOURTSEVENW" localSheetId="12">#REF!</definedName>
    <definedName name="FOURTSEVENW" localSheetId="11">#REF!</definedName>
    <definedName name="FOURTSEVENW">#REF!</definedName>
    <definedName name="FOURTSIX" localSheetId="12">#REF!</definedName>
    <definedName name="FOURTSIX" localSheetId="11">#REF!</definedName>
    <definedName name="FOURTSIX">#REF!</definedName>
    <definedName name="FOURTSIXM" localSheetId="12">#REF!</definedName>
    <definedName name="FOURTSIXM" localSheetId="11">#REF!</definedName>
    <definedName name="FOURTSIXM">#REF!</definedName>
    <definedName name="FOURTSIXW" localSheetId="12">#REF!</definedName>
    <definedName name="FOURTSIXW" localSheetId="11">#REF!</definedName>
    <definedName name="FOURTSIXW">#REF!</definedName>
    <definedName name="FOURTTHREE" localSheetId="12">#REF!</definedName>
    <definedName name="FOURTTHREE" localSheetId="11">#REF!</definedName>
    <definedName name="FOURTTHREE">#REF!</definedName>
    <definedName name="FOURTTHREEM" localSheetId="12">#REF!</definedName>
    <definedName name="FOURTTHREEM" localSheetId="11">#REF!</definedName>
    <definedName name="FOURTTHREEM">#REF!</definedName>
    <definedName name="FOURTTWO" localSheetId="12">#REF!</definedName>
    <definedName name="FOURTTWO" localSheetId="11">#REF!</definedName>
    <definedName name="FOURTTWO">#REF!</definedName>
    <definedName name="FOURTTWOM" localSheetId="12">#REF!</definedName>
    <definedName name="FOURTTWOM" localSheetId="11">#REF!</definedName>
    <definedName name="FOURTTWOM">#REF!</definedName>
    <definedName name="FOURTTWOW" localSheetId="12">#REF!</definedName>
    <definedName name="FOURTTWOW" localSheetId="11">#REF!</definedName>
    <definedName name="FOURTTWOW">#REF!</definedName>
    <definedName name="FOURTY" localSheetId="12">#REF!</definedName>
    <definedName name="FOURTY" localSheetId="11">#REF!</definedName>
    <definedName name="FOURTY">#REF!</definedName>
    <definedName name="FOURTYM" localSheetId="12">#REF!</definedName>
    <definedName name="FOURTYM" localSheetId="11">#REF!</definedName>
    <definedName name="FOURTYM">#REF!</definedName>
    <definedName name="FOURTYW" localSheetId="12">#REF!</definedName>
    <definedName name="FOURTYW" localSheetId="11">#REF!</definedName>
    <definedName name="FOURTYW">#REF!</definedName>
    <definedName name="FOURW" localSheetId="12">#REF!</definedName>
    <definedName name="FOURW" localSheetId="11">#REF!</definedName>
    <definedName name="FOURW">#REF!</definedName>
    <definedName name="FR" localSheetId="12">'[27]SUPPLEMENTARY SHEETS'!#REF!</definedName>
    <definedName name="FR" localSheetId="11">'[27]SUPPLEMENTARY SHEETS'!#REF!</definedName>
    <definedName name="FR">'[27]SUPPLEMENTARY SHEETS'!#REF!</definedName>
    <definedName name="frbr" localSheetId="12">#REF!</definedName>
    <definedName name="frbr" localSheetId="11">#REF!</definedName>
    <definedName name="frbr">#REF!</definedName>
    <definedName name="FRF" localSheetId="12">#REF!</definedName>
    <definedName name="FRF" localSheetId="11">#REF!</definedName>
    <definedName name="FRF">#REF!</definedName>
    <definedName name="fri_bl">#REF!</definedName>
    <definedName name="fri_br">#REF!</definedName>
    <definedName name="fri_tl">#REF!</definedName>
    <definedName name="fri_tr">#REF!</definedName>
    <definedName name="FS" localSheetId="12">#REF!</definedName>
    <definedName name="FS">#REF!</definedName>
    <definedName name="FSLAB" localSheetId="12">#REF!</definedName>
    <definedName name="FSLAB" localSheetId="11">#REF!</definedName>
    <definedName name="FSLAB">#REF!</definedName>
    <definedName name="Full_Print" localSheetId="12">#REF!</definedName>
    <definedName name="Full_Print">#REF!</definedName>
    <definedName name="Function" localSheetId="12">#REF!</definedName>
    <definedName name="Function" localSheetId="11">#REF!</definedName>
    <definedName name="Function">#REF!</definedName>
    <definedName name="Fund_Caprate" localSheetId="12">#REF!</definedName>
    <definedName name="Fund_Caprate" localSheetId="11">#REF!</definedName>
    <definedName name="Fund_Caprate">#REF!</definedName>
    <definedName name="futr" localSheetId="12">[55]COVER!#REF!</definedName>
    <definedName name="futr" localSheetId="11">[55]COVER!#REF!</definedName>
    <definedName name="futr">[55]COVER!#REF!</definedName>
    <definedName name="FWALL" localSheetId="12">#REF!</definedName>
    <definedName name="FWALL" localSheetId="11">#REF!</definedName>
    <definedName name="FWALL">#REF!</definedName>
    <definedName name="g" localSheetId="12">[55]COVER!#REF!</definedName>
    <definedName name="g" localSheetId="11">[55]COVER!#REF!</definedName>
    <definedName name="g">[55]COVER!#REF!</definedName>
    <definedName name="G_Ceilings" localSheetId="12">#REF!</definedName>
    <definedName name="G_Ceilings" localSheetId="11">#REF!</definedName>
    <definedName name="G_Ceilings">#REF!</definedName>
    <definedName name="ga10a" localSheetId="12">#REF!</definedName>
    <definedName name="ga10a" localSheetId="11">#REF!</definedName>
    <definedName name="ga10a">#REF!</definedName>
    <definedName name="ga10b" localSheetId="12">#REF!</definedName>
    <definedName name="ga10b" localSheetId="11">#REF!</definedName>
    <definedName name="ga10b">#REF!</definedName>
    <definedName name="ga10c" localSheetId="12">#REF!</definedName>
    <definedName name="ga10c" localSheetId="11">#REF!</definedName>
    <definedName name="ga10c">#REF!</definedName>
    <definedName name="ga10d" localSheetId="12">#REF!</definedName>
    <definedName name="ga10d" localSheetId="11">#REF!</definedName>
    <definedName name="ga10d">#REF!</definedName>
    <definedName name="ga10e" localSheetId="12">#REF!</definedName>
    <definedName name="ga10e" localSheetId="11">#REF!</definedName>
    <definedName name="ga10e">#REF!</definedName>
    <definedName name="ga1a" localSheetId="12">#REF!</definedName>
    <definedName name="ga1a" localSheetId="11">#REF!</definedName>
    <definedName name="ga1a">#REF!</definedName>
    <definedName name="ga1b" localSheetId="12">#REF!</definedName>
    <definedName name="ga1b" localSheetId="11">#REF!</definedName>
    <definedName name="ga1b">#REF!</definedName>
    <definedName name="ga1c" localSheetId="12">#REF!</definedName>
    <definedName name="ga1c" localSheetId="11">#REF!</definedName>
    <definedName name="ga1c">#REF!</definedName>
    <definedName name="ga1d" localSheetId="12">#REF!</definedName>
    <definedName name="ga1d" localSheetId="11">#REF!</definedName>
    <definedName name="ga1d">#REF!</definedName>
    <definedName name="ga1e" localSheetId="12">#REF!</definedName>
    <definedName name="ga1e" localSheetId="11">#REF!</definedName>
    <definedName name="ga1e">#REF!</definedName>
    <definedName name="ga2a" localSheetId="12">#REF!</definedName>
    <definedName name="ga2a" localSheetId="11">#REF!</definedName>
    <definedName name="ga2a">#REF!</definedName>
    <definedName name="ga2b" localSheetId="12">#REF!</definedName>
    <definedName name="ga2b" localSheetId="11">#REF!</definedName>
    <definedName name="ga2b">#REF!</definedName>
    <definedName name="ga2c" localSheetId="12">#REF!</definedName>
    <definedName name="ga2c" localSheetId="11">#REF!</definedName>
    <definedName name="ga2c">#REF!</definedName>
    <definedName name="ga2d" localSheetId="12">#REF!</definedName>
    <definedName name="ga2d" localSheetId="11">#REF!</definedName>
    <definedName name="ga2d">#REF!</definedName>
    <definedName name="ga2e" localSheetId="12">#REF!</definedName>
    <definedName name="ga2e" localSheetId="11">#REF!</definedName>
    <definedName name="ga2e">#REF!</definedName>
    <definedName name="ga3a" localSheetId="12">#REF!</definedName>
    <definedName name="ga3a" localSheetId="11">#REF!</definedName>
    <definedName name="ga3a">#REF!</definedName>
    <definedName name="ga3b" localSheetId="12">#REF!</definedName>
    <definedName name="ga3b" localSheetId="11">#REF!</definedName>
    <definedName name="ga3b">#REF!</definedName>
    <definedName name="ga3c" localSheetId="12">#REF!</definedName>
    <definedName name="ga3c" localSheetId="11">#REF!</definedName>
    <definedName name="ga3c">#REF!</definedName>
    <definedName name="ga3d" localSheetId="12">#REF!</definedName>
    <definedName name="ga3d" localSheetId="11">#REF!</definedName>
    <definedName name="ga3d">#REF!</definedName>
    <definedName name="ga3e" localSheetId="12">#REF!</definedName>
    <definedName name="ga3e" localSheetId="11">#REF!</definedName>
    <definedName name="ga3e">#REF!</definedName>
    <definedName name="ga5a" localSheetId="12">#REF!</definedName>
    <definedName name="ga5a" localSheetId="11">#REF!</definedName>
    <definedName name="ga5a">#REF!</definedName>
    <definedName name="ga5b" localSheetId="12">#REF!</definedName>
    <definedName name="ga5b" localSheetId="11">#REF!</definedName>
    <definedName name="ga5b">#REF!</definedName>
    <definedName name="ga5c" localSheetId="12">#REF!</definedName>
    <definedName name="ga5c" localSheetId="11">#REF!</definedName>
    <definedName name="ga5c">#REF!</definedName>
    <definedName name="ga5d" localSheetId="12">#REF!</definedName>
    <definedName name="ga5d" localSheetId="11">#REF!</definedName>
    <definedName name="ga5d">#REF!</definedName>
    <definedName name="ga5e" localSheetId="12">#REF!</definedName>
    <definedName name="ga5e" localSheetId="11">#REF!</definedName>
    <definedName name="ga5e">#REF!</definedName>
    <definedName name="gaf" localSheetId="12">#REF!</definedName>
    <definedName name="gaf" localSheetId="11">#REF!</definedName>
    <definedName name="gaf">#REF!</definedName>
    <definedName name="Gar" localSheetId="12" hidden="1">[15]PRELIMIN!#REF!</definedName>
    <definedName name="Gar" localSheetId="11" hidden="1">[15]PRELIMIN!#REF!</definedName>
    <definedName name="Gar" hidden="1">[15]PRELIMIN!#REF!</definedName>
    <definedName name="GarageDoors">[48]BOQ!$C$393</definedName>
    <definedName name="gard" localSheetId="12" hidden="1">[15]PRELIMIN!#REF!</definedName>
    <definedName name="gard" localSheetId="11" hidden="1">[15]PRELIMIN!#REF!</definedName>
    <definedName name="gard" hidden="1">[15]PRELIMIN!#REF!</definedName>
    <definedName name="garde" localSheetId="12">#REF!</definedName>
    <definedName name="garde" localSheetId="11">#REF!</definedName>
    <definedName name="garde">#REF!</definedName>
    <definedName name="GBA" localSheetId="12">#REF!</definedName>
    <definedName name="GBA" localSheetId="11">#REF!</definedName>
    <definedName name="GBA">#REF!</definedName>
    <definedName name="GBP" localSheetId="12">#REF!</definedName>
    <definedName name="GBP" localSheetId="11">#REF!</definedName>
    <definedName name="GBP">'[94]Cover SHT'!$B$1</definedName>
    <definedName name="GBW" localSheetId="12">'[27]SUPPLEMENTARY SHEETS'!#REF!</definedName>
    <definedName name="GBW" localSheetId="11">'[27]SUPPLEMENTARY SHEETS'!#REF!</definedName>
    <definedName name="GBW">'[27]SUPPLEMENTARY SHEETS'!#REF!</definedName>
    <definedName name="Gearing" localSheetId="12">#REF!</definedName>
    <definedName name="Gearing" localSheetId="11">#REF!</definedName>
    <definedName name="Gearing">#REF!</definedName>
    <definedName name="gen" localSheetId="12">#REF!</definedName>
    <definedName name="gen" localSheetId="11">#REF!</definedName>
    <definedName name="gen">#REF!</definedName>
    <definedName name="GENERAL_SETTINGS_AND_CONVEYOR__INFORMATION">#REF!</definedName>
    <definedName name="GeneralSalesTax" localSheetId="12">#REF!</definedName>
    <definedName name="GeneralSalesTax">#REF!</definedName>
    <definedName name="GeneralSalesTaxRecovery" localSheetId="12">#REF!</definedName>
    <definedName name="GeneralSalesTaxRecovery">#REF!</definedName>
    <definedName name="GenSetConInfo">#REF!</definedName>
    <definedName name="GEOTECHNICAL">[38]SUMMARY!$AY$17</definedName>
    <definedName name="GERT" localSheetId="12">[52]INK!#REF!</definedName>
    <definedName name="GERT" localSheetId="11">[52]INK!#REF!</definedName>
    <definedName name="GERT">[52]INK!#REF!</definedName>
    <definedName name="gerv" localSheetId="12">#REF!</definedName>
    <definedName name="gerv" localSheetId="11">#REF!</definedName>
    <definedName name="gerv">#REF!</definedName>
    <definedName name="gfgf" localSheetId="12">#REF!</definedName>
    <definedName name="gfgf" localSheetId="11">#REF!</definedName>
    <definedName name="gfgf">#REF!</definedName>
    <definedName name="gfre">[103]ESTIMATE!$M$7:$IV$7623</definedName>
    <definedName name="gg" localSheetId="12" hidden="1">{#N/A,#N/A,TRUE,"COVER";#N/A,#N/A,TRUE,"DETAILS";#N/A,#N/A,TRUE,"SUMMARY";#N/A,#N/A,TRUE,"EXP MON";#N/A,#N/A,TRUE,"APPENDIX A";#N/A,#N/A,TRUE,"APPENDIX B";#N/A,#N/A,TRUE,"APPENDIX C";#N/A,#N/A,TRUE,"APPENDIX D";#N/A,#N/A,TRUE,"APPENDIX E";#N/A,#N/A,TRUE,"APPENDIX F";#N/A,#N/A,TRUE,"APPENDIX G"}</definedName>
    <definedName name="gg" localSheetId="11" hidden="1">{#N/A,#N/A,TRUE,"COVER";#N/A,#N/A,TRUE,"DETAILS";#N/A,#N/A,TRUE,"SUMMARY";#N/A,#N/A,TRUE,"EXP MON";#N/A,#N/A,TRUE,"APPENDIX A";#N/A,#N/A,TRUE,"APPENDIX B";#N/A,#N/A,TRUE,"APPENDIX C";#N/A,#N/A,TRUE,"APPENDIX D";#N/A,#N/A,TRUE,"APPENDIX E";#N/A,#N/A,TRUE,"APPENDIX F";#N/A,#N/A,TRUE,"APPENDIX G"}</definedName>
    <definedName name="gg" hidden="1">{#N/A,#N/A,TRUE,"COVER";#N/A,#N/A,TRUE,"DETAILS";#N/A,#N/A,TRUE,"SUMMARY";#N/A,#N/A,TRUE,"EXP MON";#N/A,#N/A,TRUE,"APPENDIX A";#N/A,#N/A,TRUE,"APPENDIX B";#N/A,#N/A,TRUE,"APPENDIX C";#N/A,#N/A,TRUE,"APPENDIX D";#N/A,#N/A,TRUE,"APPENDIX E";#N/A,#N/A,TRUE,"APPENDIX F";#N/A,#N/A,TRUE,"APPENDIX G"}</definedName>
    <definedName name="ggg" localSheetId="12">#REF!</definedName>
    <definedName name="ggg" localSheetId="11">#REF!</definedName>
    <definedName name="ggg">#REF!</definedName>
    <definedName name="gggggg" localSheetId="12">#REF!</definedName>
    <definedName name="gggggg" localSheetId="11">#REF!</definedName>
    <definedName name="gggggg">#REF!</definedName>
    <definedName name="ggssrs">[86]AREAS!$A$1:$I$5</definedName>
    <definedName name="GGTTRR">[57]AREAS!$A$6:$I$47</definedName>
    <definedName name="ggyuyuu">[57]WORKINGS!$A$1:$N$3</definedName>
    <definedName name="gh" localSheetId="12" hidden="1">{#N/A,#N/A,TRUE,"COVER";#N/A,#N/A,TRUE,"DETAILS";#N/A,#N/A,TRUE,"SUMMARY";#N/A,#N/A,TRUE,"EXP MON";#N/A,#N/A,TRUE,"APPENDIX A";#N/A,#N/A,TRUE,"APPENDIX B";#N/A,#N/A,TRUE,"APPENDIX C";#N/A,#N/A,TRUE,"APPENDIX D";#N/A,#N/A,TRUE,"APPENDIX E";#N/A,#N/A,TRUE,"APPENDIX F";#N/A,#N/A,TRUE,"APPENDIX G"}</definedName>
    <definedName name="gh" localSheetId="11" hidden="1">{#N/A,#N/A,TRUE,"COVER";#N/A,#N/A,TRUE,"DETAILS";#N/A,#N/A,TRUE,"SUMMARY";#N/A,#N/A,TRUE,"EXP MON";#N/A,#N/A,TRUE,"APPENDIX A";#N/A,#N/A,TRUE,"APPENDIX B";#N/A,#N/A,TRUE,"APPENDIX C";#N/A,#N/A,TRUE,"APPENDIX D";#N/A,#N/A,TRUE,"APPENDIX E";#N/A,#N/A,TRUE,"APPENDIX F";#N/A,#N/A,TRUE,"APPENDIX G"}</definedName>
    <definedName name="gh" hidden="1">{#N/A,#N/A,TRUE,"COVER";#N/A,#N/A,TRUE,"DETAILS";#N/A,#N/A,TRUE,"SUMMARY";#N/A,#N/A,TRUE,"EXP MON";#N/A,#N/A,TRUE,"APPENDIX A";#N/A,#N/A,TRUE,"APPENDIX B";#N/A,#N/A,TRUE,"APPENDIX C";#N/A,#N/A,TRUE,"APPENDIX D";#N/A,#N/A,TRUE,"APPENDIX E";#N/A,#N/A,TRUE,"APPENDIX F";#N/A,#N/A,TRUE,"APPENDIX G"}</definedName>
    <definedName name="ghyt" localSheetId="12" hidden="1">{#N/A,#N/A,FALSE,"SUBS";#N/A,#N/A,FALSE,"SUPERS";#N/A,#N/A,FALSE,"FINISHES";#N/A,#N/A,FALSE,"FITTINGS";#N/A,#N/A,FALSE,"SERVICES";#N/A,#N/A,FALSE,"SITEWORKS"}</definedName>
    <definedName name="ghyt" localSheetId="11" hidden="1">{#N/A,#N/A,FALSE,"SUBS";#N/A,#N/A,FALSE,"SUPERS";#N/A,#N/A,FALSE,"FINISHES";#N/A,#N/A,FALSE,"FITTINGS";#N/A,#N/A,FALSE,"SERVICES";#N/A,#N/A,FALSE,"SITEWORKS"}</definedName>
    <definedName name="ghyt" hidden="1">{#N/A,#N/A,FALSE,"SUBS";#N/A,#N/A,FALSE,"SUPERS";#N/A,#N/A,FALSE,"FINISHES";#N/A,#N/A,FALSE,"FITTINGS";#N/A,#N/A,FALSE,"SERVICES";#N/A,#N/A,FALSE,"SITEWORKS"}</definedName>
    <definedName name="gifa1" localSheetId="12">#REF!</definedName>
    <definedName name="gifa1" localSheetId="11">#REF!</definedName>
    <definedName name="gifa1">#REF!</definedName>
    <definedName name="gifa2" localSheetId="12">#REF!</definedName>
    <definedName name="gifa2" localSheetId="11">#REF!</definedName>
    <definedName name="gifa2">#REF!</definedName>
    <definedName name="gifa3" localSheetId="12">#REF!</definedName>
    <definedName name="gifa3" localSheetId="11">#REF!</definedName>
    <definedName name="gifa3">#REF!</definedName>
    <definedName name="gk" localSheetId="12" hidden="1">{#N/A,#N/A,TRUE,"COVER";#N/A,#N/A,TRUE,"DETAILS";#N/A,#N/A,TRUE,"SUMMARY";#N/A,#N/A,TRUE,"EXP MON";#N/A,#N/A,TRUE,"APPENDIX A";#N/A,#N/A,TRUE,"APPENDIX B";#N/A,#N/A,TRUE,"APPENDIX C";#N/A,#N/A,TRUE,"APPENDIX D";#N/A,#N/A,TRUE,"APPENDIX E";#N/A,#N/A,TRUE,"APPENDIX F";#N/A,#N/A,TRUE,"APPENDIX G"}</definedName>
    <definedName name="gk" localSheetId="11" hidden="1">{#N/A,#N/A,TRUE,"COVER";#N/A,#N/A,TRUE,"DETAILS";#N/A,#N/A,TRUE,"SUMMARY";#N/A,#N/A,TRUE,"EXP MON";#N/A,#N/A,TRUE,"APPENDIX A";#N/A,#N/A,TRUE,"APPENDIX B";#N/A,#N/A,TRUE,"APPENDIX C";#N/A,#N/A,TRUE,"APPENDIX D";#N/A,#N/A,TRUE,"APPENDIX E";#N/A,#N/A,TRUE,"APPENDIX F";#N/A,#N/A,TRUE,"APPENDIX G"}</definedName>
    <definedName name="GK">#REF!</definedName>
    <definedName name="GLA">'[104]EXEC SUMMARY'!$F$7</definedName>
    <definedName name="Glazing">[48]BOQ!$C$437</definedName>
    <definedName name="goodbye" localSheetId="12">[6]Equip!#REF!</definedName>
    <definedName name="goodbye" localSheetId="11">[6]Equip!#REF!</definedName>
    <definedName name="goodbye">[6]Equip!#REF!</definedName>
    <definedName name="gqrwedfgh" localSheetId="12">[105]FAC1!#REF!</definedName>
    <definedName name="gqrwedfgh" localSheetId="11">[105]FAC1!#REF!</definedName>
    <definedName name="gqrwedfgh">[105]FAC1!#REF!</definedName>
    <definedName name="gr10a" localSheetId="12">#REF!</definedName>
    <definedName name="gr10a" localSheetId="11">#REF!</definedName>
    <definedName name="gr10a">#REF!</definedName>
    <definedName name="gr10b" localSheetId="12">#REF!</definedName>
    <definedName name="gr10b" localSheetId="11">#REF!</definedName>
    <definedName name="gr10b">#REF!</definedName>
    <definedName name="gr10c" localSheetId="12">#REF!</definedName>
    <definedName name="gr10c" localSheetId="11">#REF!</definedName>
    <definedName name="gr10c">#REF!</definedName>
    <definedName name="gr10d" localSheetId="12">#REF!</definedName>
    <definedName name="gr10d" localSheetId="11">#REF!</definedName>
    <definedName name="gr10d">#REF!</definedName>
    <definedName name="gr10e" localSheetId="12">#REF!</definedName>
    <definedName name="gr10e" localSheetId="11">#REF!</definedName>
    <definedName name="gr10e">#REF!</definedName>
    <definedName name="gr1a" localSheetId="12">#REF!</definedName>
    <definedName name="gr1a" localSheetId="11">#REF!</definedName>
    <definedName name="gr1a">#REF!</definedName>
    <definedName name="gr1b" localSheetId="12">#REF!</definedName>
    <definedName name="gr1b" localSheetId="11">#REF!</definedName>
    <definedName name="gr1b">#REF!</definedName>
    <definedName name="gr1c" localSheetId="12">#REF!</definedName>
    <definedName name="gr1c" localSheetId="11">#REF!</definedName>
    <definedName name="gr1c">#REF!</definedName>
    <definedName name="gr1d" localSheetId="12">#REF!</definedName>
    <definedName name="gr1d" localSheetId="11">#REF!</definedName>
    <definedName name="gr1d">#REF!</definedName>
    <definedName name="gr1e" localSheetId="12">#REF!</definedName>
    <definedName name="gr1e" localSheetId="11">#REF!</definedName>
    <definedName name="gr1e">#REF!</definedName>
    <definedName name="gr2a" localSheetId="12">#REF!</definedName>
    <definedName name="gr2a" localSheetId="11">#REF!</definedName>
    <definedName name="gr2a">#REF!</definedName>
    <definedName name="gr2b" localSheetId="12">#REF!</definedName>
    <definedName name="gr2b" localSheetId="11">#REF!</definedName>
    <definedName name="gr2b">#REF!</definedName>
    <definedName name="gr2c" localSheetId="12">#REF!</definedName>
    <definedName name="gr2c" localSheetId="11">#REF!</definedName>
    <definedName name="gr2c">#REF!</definedName>
    <definedName name="gr2d" localSheetId="12">#REF!</definedName>
    <definedName name="gr2d" localSheetId="11">#REF!</definedName>
    <definedName name="gr2d">#REF!</definedName>
    <definedName name="gr2e" localSheetId="12">#REF!</definedName>
    <definedName name="gr2e" localSheetId="11">#REF!</definedName>
    <definedName name="gr2e">#REF!</definedName>
    <definedName name="gr3a" localSheetId="12">#REF!</definedName>
    <definedName name="gr3a" localSheetId="11">#REF!</definedName>
    <definedName name="gr3a">#REF!</definedName>
    <definedName name="gr3b" localSheetId="12">#REF!</definedName>
    <definedName name="gr3b" localSheetId="11">#REF!</definedName>
    <definedName name="gr3b">#REF!</definedName>
    <definedName name="gr3c" localSheetId="12">#REF!</definedName>
    <definedName name="gr3c" localSheetId="11">#REF!</definedName>
    <definedName name="gr3c">#REF!</definedName>
    <definedName name="gr3d" localSheetId="12">#REF!</definedName>
    <definedName name="gr3d" localSheetId="11">#REF!</definedName>
    <definedName name="gr3d">#REF!</definedName>
    <definedName name="gr3e" localSheetId="12">#REF!</definedName>
    <definedName name="gr3e" localSheetId="11">#REF!</definedName>
    <definedName name="gr3e">#REF!</definedName>
    <definedName name="gr5a" localSheetId="12">#REF!</definedName>
    <definedName name="gr5a" localSheetId="11">#REF!</definedName>
    <definedName name="gr5a">#REF!</definedName>
    <definedName name="gr5b" localSheetId="12">#REF!</definedName>
    <definedName name="gr5b" localSheetId="11">#REF!</definedName>
    <definedName name="gr5b">#REF!</definedName>
    <definedName name="gr5c" localSheetId="12">#REF!</definedName>
    <definedName name="gr5c" localSheetId="11">#REF!</definedName>
    <definedName name="gr5c">#REF!</definedName>
    <definedName name="gr5d" localSheetId="12">#REF!</definedName>
    <definedName name="gr5d" localSheetId="11">#REF!</definedName>
    <definedName name="gr5d">#REF!</definedName>
    <definedName name="gr5e" localSheetId="12">#REF!</definedName>
    <definedName name="gr5e" localSheetId="11">#REF!</definedName>
    <definedName name="gr5e">#REF!</definedName>
    <definedName name="graf" localSheetId="12">#REF!</definedName>
    <definedName name="graf" localSheetId="11">#REF!</definedName>
    <definedName name="graf">#REF!</definedName>
    <definedName name="GRAFIEK" localSheetId="12">#REF!</definedName>
    <definedName name="GRAFIEK" localSheetId="11">#REF!</definedName>
    <definedName name="GRAFIEK">#REF!</definedName>
    <definedName name="grall1" localSheetId="12">#REF!</definedName>
    <definedName name="grall1" localSheetId="11">#REF!</definedName>
    <definedName name="grall1">#REF!</definedName>
    <definedName name="grall10" localSheetId="12">#REF!</definedName>
    <definedName name="grall10" localSheetId="11">#REF!</definedName>
    <definedName name="grall10">#REF!</definedName>
    <definedName name="grall2" localSheetId="12">#REF!</definedName>
    <definedName name="grall2" localSheetId="11">#REF!</definedName>
    <definedName name="grall2">#REF!</definedName>
    <definedName name="grall3" localSheetId="12">#REF!</definedName>
    <definedName name="grall3" localSheetId="11">#REF!</definedName>
    <definedName name="grall3">#REF!</definedName>
    <definedName name="grall5" localSheetId="12">#REF!</definedName>
    <definedName name="grall5" localSheetId="11">#REF!</definedName>
    <definedName name="grall5">#REF!</definedName>
    <definedName name="Granite">[48]BOQ!$C$451</definedName>
    <definedName name="GREEN">[38]SUMMARY!$AV$17</definedName>
    <definedName name="GrossBldgArea" localSheetId="12">#REF!</definedName>
    <definedName name="GrossBldgArea" localSheetId="11">#REF!</definedName>
    <definedName name="GrossBldgArea">#REF!</definedName>
    <definedName name="grossprice">'[58]Cash Flows'!$D$10</definedName>
    <definedName name="GROUND_FLOOR_CO" localSheetId="12">#REF!</definedName>
    <definedName name="GROUND_FLOOR_CO" localSheetId="11">#REF!</definedName>
    <definedName name="GROUND_FLOOR_CO">#REF!</definedName>
    <definedName name="grow1" localSheetId="12">#REF!</definedName>
    <definedName name="grow1" localSheetId="11">#REF!</definedName>
    <definedName name="grow1">#REF!</definedName>
    <definedName name="growthtable" localSheetId="12">#REF!</definedName>
    <definedName name="growthtable" localSheetId="11">#REF!</definedName>
    <definedName name="growthtable">#REF!</definedName>
    <definedName name="GS" localSheetId="12">#REF!</definedName>
    <definedName name="GS" localSheetId="11">#REF!</definedName>
    <definedName name="GS">#REF!</definedName>
    <definedName name="gyfktfdkt">[57]AREAS!$A$1:$I$5</definedName>
    <definedName name="h" localSheetId="12">#REF!</definedName>
    <definedName name="h" localSheetId="11">#REF!</definedName>
    <definedName name="h">#REF!</definedName>
    <definedName name="H_FloorCov" localSheetId="12">#REF!</definedName>
    <definedName name="H_FloorCov">#REF!</definedName>
    <definedName name="harun">#REF!</definedName>
    <definedName name="hbjh">[106]AREAS!$A$6:$I$47</definedName>
    <definedName name="HBL">[59]Re!$D$250:$D$291</definedName>
    <definedName name="hdgsrsj">[107]WORKINGS!$A$1:$N$3</definedName>
    <definedName name="hdjyd">[106]WORKINGS!$A$1:$N$3</definedName>
    <definedName name="hdrwutej">[107]AREAS!$A$1:$I$5</definedName>
    <definedName name="HEAD1" localSheetId="12">#REF!</definedName>
    <definedName name="HEAD1" localSheetId="11">#REF!</definedName>
    <definedName name="HEAD1">#REF!</definedName>
    <definedName name="HEAD2" localSheetId="12">#REF!</definedName>
    <definedName name="HEAD2" localSheetId="11">#REF!</definedName>
    <definedName name="HEAD2">#REF!</definedName>
    <definedName name="HEAD3" localSheetId="12">#REF!</definedName>
    <definedName name="HEAD3" localSheetId="11">#REF!</definedName>
    <definedName name="HEAD3">#REF!</definedName>
    <definedName name="HEAD5" localSheetId="12">#REF!</definedName>
    <definedName name="HEAD5" localSheetId="11">#REF!</definedName>
    <definedName name="HEAD5">#REF!</definedName>
    <definedName name="HEADA" localSheetId="12">#REF!</definedName>
    <definedName name="HEADA">#REF!</definedName>
    <definedName name="HEADB" localSheetId="12">#REF!</definedName>
    <definedName name="HEADB">#REF!</definedName>
    <definedName name="HEADC" localSheetId="12">#REF!</definedName>
    <definedName name="HEADC">#REF!</definedName>
    <definedName name="HEADD" localSheetId="12">#REF!</definedName>
    <definedName name="HEADD">#REF!</definedName>
    <definedName name="HEADE" localSheetId="12">#REF!</definedName>
    <definedName name="HEADE">#REF!</definedName>
    <definedName name="Header_Row" localSheetId="12">ROW(#REF!)</definedName>
    <definedName name="Header_Row">ROW(#REF!)</definedName>
    <definedName name="HEADF" localSheetId="12">#REF!</definedName>
    <definedName name="HEADF">#REF!</definedName>
    <definedName name="HEADING" localSheetId="12">#REF!</definedName>
    <definedName name="HEADING" localSheetId="11">#REF!</definedName>
    <definedName name="HEADING">#REF!</definedName>
    <definedName name="HEADING1" localSheetId="12">#REF!</definedName>
    <definedName name="HEADING1" localSheetId="11">#REF!</definedName>
    <definedName name="HEADING1">#REF!</definedName>
    <definedName name="HEADS">#REF!</definedName>
    <definedName name="Health_Rate" localSheetId="12">#REF!</definedName>
    <definedName name="Health_Rate" localSheetId="11">#REF!</definedName>
    <definedName name="Health_Rate">#REF!</definedName>
    <definedName name="HEIGHT__2_1_Bed" localSheetId="12">#REF!</definedName>
    <definedName name="HEIGHT__2_1_Bed">#REF!</definedName>
    <definedName name="HEIGHT__2_1_Bed_WC">#REF!</definedName>
    <definedName name="HEIGHT__2_2_Bed">#REF!</definedName>
    <definedName name="HEIGHT__2_2_Bed_WC">#REF!</definedName>
    <definedName name="HEIGHT__2_3_Bed">#REF!</definedName>
    <definedName name="HEIGHT__2_3_Bed_WC">#REF!</definedName>
    <definedName name="HEIGHT__2_Clean_Utility_tTore">#REF!</definedName>
    <definedName name="HEIGHT__2_Common_Area">#REF!</definedName>
    <definedName name="HEIGHT__2_Ducts">#REF!</definedName>
    <definedName name="HEIGHT__2_Duty_Station_Offices">#REF!</definedName>
    <definedName name="HEIGHT__2_Elec___Data">#REF!</definedName>
    <definedName name="HEIGHT__2_Equipment_Stores">#REF!</definedName>
    <definedName name="HEIGHT__2_Female_WC">#REF!</definedName>
    <definedName name="HEIGHT__2_Fire_Stair">#REF!</definedName>
    <definedName name="HEIGHT__2_Fire_Stair_Passage">#REF!</definedName>
    <definedName name="HEIGHT__2_Male_WC">#REF!</definedName>
    <definedName name="HEIGHT__2_Paraplegic_WC">#REF!</definedName>
    <definedName name="HEIGHT__2_Private_Lift_Lobby">#REF!</definedName>
    <definedName name="HEIGHT__2_Private_Lifts">#REF!</definedName>
    <definedName name="HEIGHT__2_Public_Lift_Lobby">#REF!</definedName>
    <definedName name="HEIGHT__2_Public_Lifts">#REF!</definedName>
    <definedName name="HEIGHT__2_Public_Ward_Female">#REF!</definedName>
    <definedName name="HEIGHT__2_Public_Ward_Male">#REF!</definedName>
    <definedName name="HEIGHT__2_Service_Lift">#REF!</definedName>
    <definedName name="HEIGHT__2_Service_Lift_Lobby">#REF!</definedName>
    <definedName name="HEIGHT__2_Sluice">#REF!</definedName>
    <definedName name="HEIGHT__2_Ward_Kitchen">#REF!</definedName>
    <definedName name="HEIGHT__3_Cleaners_Rooms">#REF!</definedName>
    <definedName name="HEIGHT__3_Common_Area">#REF!</definedName>
    <definedName name="HEIGHT__3_Ducts">#REF!</definedName>
    <definedName name="HEIGHT__3_Elec___Data">#REF!</definedName>
    <definedName name="HEIGHT__3_Female_Change_Room">#REF!</definedName>
    <definedName name="HEIGHT__3_Female_WC">#REF!</definedName>
    <definedName name="HEIGHT__3_Fire_Escape_Stairs">#REF!</definedName>
    <definedName name="HEIGHT__3_Freezer">#REF!</definedName>
    <definedName name="HEIGHT__3_GBA">#REF!</definedName>
    <definedName name="HEIGHT__3_IT_Room">#REF!</definedName>
    <definedName name="HEIGHT__3_Lifts">#REF!</definedName>
    <definedName name="HEIGHT__3_Male_Changeroom">#REF!</definedName>
    <definedName name="HEIGHT__3_Male_WC">#REF!</definedName>
    <definedName name="HEIGHT__3_Mortuary">#REF!</definedName>
    <definedName name="HEIGHT__3_Paraplegic_WC">#REF!</definedName>
    <definedName name="HEIGHT__3_Passage">#REF!</definedName>
    <definedName name="HEIGHT__3_Public_Lift_Lobby">#REF!</definedName>
    <definedName name="HEIGHT__3_Public_Lifts">#REF!</definedName>
    <definedName name="HEIGHT__3_Security_Room">#REF!</definedName>
    <definedName name="HEIGHT__3_Server_Room">#REF!</definedName>
    <definedName name="HEIGHT__3_Service_Lift_Lobby">#REF!</definedName>
    <definedName name="HEIGHT__3_Service_Manager">#REF!</definedName>
    <definedName name="HEIGHT__3_Staff_Dining___Kitchen">#REF!</definedName>
    <definedName name="HEIGHT__3_Supervisor_Rooms">#REF!</definedName>
    <definedName name="HEIGHT__3_Tech_Rooms">#REF!</definedName>
    <definedName name="HEIGHT_00_Car_Port">#REF!</definedName>
    <definedName name="HEIGHT_00_Dining_Room">#REF!</definedName>
    <definedName name="HEIGHT_00_Foyer">#REF!</definedName>
    <definedName name="HEIGHT_00_GBA">#REF!</definedName>
    <definedName name="HEIGHT_00_GLA">#REF!</definedName>
    <definedName name="HEIGHT_00_Kitchen">#REF!</definedName>
    <definedName name="HEIGHT_00_Lounge">#REF!</definedName>
    <definedName name="HEIGHT_00_Patio">#REF!</definedName>
    <definedName name="HEIGHT_00_Stairs___Landing">#REF!</definedName>
    <definedName name="HEIGHT_00_Water_Closet">#REF!</definedName>
    <definedName name="HEIGHT_01_Balcony">#REF!</definedName>
    <definedName name="HEIGHT_01_Balcony_2">#REF!</definedName>
    <definedName name="HEIGHT_01_Bathrooms">#REF!</definedName>
    <definedName name="HEIGHT_01_Bedroom_1">#REF!</definedName>
    <definedName name="HEIGHT_01_Common_Area">#REF!</definedName>
    <definedName name="HEIGHT_01_GBA">#REF!</definedName>
    <definedName name="HEIGHT_01_GLA">#REF!</definedName>
    <definedName name="HEIGHT_01_Stairs___Landing">#REF!</definedName>
    <definedName name="HEIGHT_01_TV_Room_Study">#REF!</definedName>
    <definedName name="HEIGHT_110_ext">#REF!</definedName>
    <definedName name="HEIGHT_110_int">#REF!</definedName>
    <definedName name="HEIGHT_110mm_internal_walls">#REF!</definedName>
    <definedName name="HEIGHT_115_internal_walls___existing___2nd_12th_Floor">#REF!</definedName>
    <definedName name="HEIGHT_115mm_internal_walls">#REF!</definedName>
    <definedName name="HEIGHT_115mm_internal_walls___New">#REF!</definedName>
    <definedName name="HEIGHT_115mm_internal_walls___New___Penthouse_Floor">#REF!</definedName>
    <definedName name="HEIGHT_115mm_internal_walls___New_2nd___12th_Floor">#REF!</definedName>
    <definedName name="HEIGHT_1st_Floor___115_internal_walls">#REF!</definedName>
    <definedName name="HEIGHT_1st_Floor___230mm_Extenal_wall">#REF!</definedName>
    <definedName name="HEIGHT_1st_Floor___230mm_internal_wall">#REF!</definedName>
    <definedName name="HEIGHT_1st_Floor_Areas">#REF!</definedName>
    <definedName name="HEIGHT_1st_Floor_GBA">#REF!</definedName>
    <definedName name="HEIGHT_220_ext_walls">#REF!</definedName>
    <definedName name="HEIGHT_220_int">#REF!</definedName>
    <definedName name="HEIGHT_220_int_walls">#REF!</definedName>
    <definedName name="HEIGHT_220_walls">#REF!</definedName>
    <definedName name="HEIGHT_220mm_external_walls___existing___Penthouse_Floor">#REF!</definedName>
    <definedName name="HEIGHT_220mm_internal_walls___Existing___Penthouse_Floor">#REF!</definedName>
    <definedName name="HEIGHT_220mm_internal_walls___First_Floor">#REF!</definedName>
    <definedName name="HEIGHT_220mm_internal_walls__New___Penthouse_Floor">#REF!</definedName>
    <definedName name="HEIGHT_230mm_External_Gable_end_at_10323">#REF!</definedName>
    <definedName name="HEIGHT_230mm_external_Patio_Gable_ends">#REF!</definedName>
    <definedName name="HEIGHT_230mm_external_wall___To_new_fire_escape_first_floor">#REF!</definedName>
    <definedName name="HEIGHT_230mm_external_wall_Gable_end_at_9855">#REF!</definedName>
    <definedName name="HEIGHT_230mm_external_walls">#REF!</definedName>
    <definedName name="HEIGHT_230mm_external_walls___existing___2nd_12th_Floor">#REF!</definedName>
    <definedName name="HEIGHT_230mm_external_walls___First_Floor">#REF!</definedName>
    <definedName name="HEIGHT_230mm_external_walls___Ground">#REF!</definedName>
    <definedName name="HEIGHT_230mm_internal_wall">#REF!</definedName>
    <definedName name="HEIGHT_230mm_internal_walls">#REF!</definedName>
    <definedName name="HEIGHT_230mm_internal_walls___existing___2nd_12th_Floor">#REF!</definedName>
    <definedName name="HEIGHT_230mm_internal_walls___New">#REF!</definedName>
    <definedName name="HEIGHT_230mm_internal_walls___New_2nd_12th_floor">#REF!</definedName>
    <definedName name="HEIGHT_2nd_Floor_GBA">#REF!</definedName>
    <definedName name="HEIGHT_330mm_external_wall">#REF!</definedName>
    <definedName name="HEIGHT_330mm_external_wall_above_shopfront">#REF!</definedName>
    <definedName name="HEIGHT_330mm_internal_demising_walls">#REF!</definedName>
    <definedName name="HEIGHT_330mm_internal_wall_above_shopfront">#REF!</definedName>
    <definedName name="HEIGHT_345mm_external_wall___To_new_fire_escape___First_Floor">#REF!</definedName>
    <definedName name="HEIGHT_Balustrade">#REF!</definedName>
    <definedName name="HEIGHT_Bathroom_vanities">#REF!</definedName>
    <definedName name="HEIGHT_Block_A__GB1">[41]Summary!#REF!</definedName>
    <definedName name="HEIGHT_Block_A_GB2">[41]Summary!#REF!</definedName>
    <definedName name="HEIGHT_Block_A_GB3">[41]Summary!#REF!</definedName>
    <definedName name="HEIGHT_Block_A_ST1">[41]Summary!#REF!</definedName>
    <definedName name="HEIGHT_Block_A_ST2">[41]Summary!#REF!</definedName>
    <definedName name="HEIGHT_Block_B_GB3">[41]Summary!#REF!</definedName>
    <definedName name="HEIGHT_Block_C__GB1">[41]Summary!#REF!</definedName>
    <definedName name="HEIGHT_Block_C_GB2">[41]Summary!#REF!</definedName>
    <definedName name="HEIGHT_Block_C_GB3">[41]Summary!#REF!</definedName>
    <definedName name="HEIGHT_Block_C_ST1">[41]Summary!#REF!</definedName>
    <definedName name="HEIGHT_Block_C_ST3">[41]Summary!#REF!</definedName>
    <definedName name="HEIGHT_Bonded_Warehouse">#REF!</definedName>
    <definedName name="HEIGHT_Bonded_Warehouse_Dispatch">#REF!</definedName>
    <definedName name="HEIGHT_Bonded_Warehouse_Stock_Control">#REF!</definedName>
    <definedName name="HEIGHT_Cantilever">#REF!</definedName>
    <definedName name="HEIGHT_Chemical_Trading">#REF!</definedName>
    <definedName name="HEIGHT_Cladding">#REF!</definedName>
    <definedName name="HEIGHT_Common_Area___Penthouse_Floor">#REF!</definedName>
    <definedName name="HEIGHT_Container_Wash">#REF!</definedName>
    <definedName name="HEIGHT_Containers">#REF!</definedName>
    <definedName name="HEIGHT_Cuboards_opposite_Store_Room">#REF!</definedName>
    <definedName name="HEIGHT_Cupboard_by_stairs">#REF!</definedName>
    <definedName name="HEIGHT_Demolish_115mm_internal_walls">#REF!</definedName>
    <definedName name="HEIGHT_Demolish_115mm_internal_walls___Penthouse_Floor">#REF!</definedName>
    <definedName name="HEIGHT_Demolish_220mm_internal_walls___Penthouse_Floor">#REF!</definedName>
    <definedName name="HEIGHT_Demolish_230mm_internal_walls">#REF!</definedName>
    <definedName name="HEIGHT_Demolish_and_remove_saniary_fittings">#REF!</definedName>
    <definedName name="HEIGHT_Dispatch">#REF!</definedName>
    <definedName name="HEIGHT_Drainage_Duct">#REF!</definedName>
    <definedName name="HEIGHT_Duct___Penthouse_Floor">#REF!</definedName>
    <definedName name="HEIGHT_Electrical_DB_Cupboard">#REF!</definedName>
    <definedName name="HEIGHT_Electrical_DB_Room">#REF!</definedName>
    <definedName name="HEIGHT_Engineering">#REF!</definedName>
    <definedName name="HEIGHT_Entrance_Doors___First_Floor">#REF!</definedName>
    <definedName name="HEIGHT_Existing_115mm_internal_walls">#REF!</definedName>
    <definedName name="HEIGHT_Existing_230mm_external_walls">#REF!</definedName>
    <definedName name="HEIGHT_Existing_230mm_internal_walls">#REF!</definedName>
    <definedName name="HEIGHT_Existing_Fire_Escape___First_Floor">#REF!</definedName>
    <definedName name="HEIGHT_Existing_Fire_Escape_Staircase">#REF!</definedName>
    <definedName name="HEIGHT_Existing_lift___2nd___6th_Floor">#REF!</definedName>
    <definedName name="HEIGHT_Existing_lifts">#REF!</definedName>
    <definedName name="HEIGHT_Existing_Lifts___Penthouse">#REF!</definedName>
    <definedName name="HEIGHT_Existing_slabs">#REF!</definedName>
    <definedName name="HEIGHT_Existing_Slabs__2nd_12th_floor">#REF!</definedName>
    <definedName name="HEIGHT_Existing_Staircase">#REF!</definedName>
    <definedName name="HEIGHT_ext_glass">#REF!</definedName>
    <definedName name="HEIGHT_External_area">#REF!</definedName>
    <definedName name="HEIGHT_External_Areas">#REF!</definedName>
    <definedName name="HEIGHT_External_Columns">#REF!</definedName>
    <definedName name="HEIGHT_External_columns___Number">#REF!</definedName>
    <definedName name="HEIGHT_External_columns___washbay">#REF!</definedName>
    <definedName name="HEIGHT_External_Doors___Penthouse_Floor">#REF!</definedName>
    <definedName name="HEIGHT_External_Double_Doors___Shopfront___Units">#REF!</definedName>
    <definedName name="HEIGHT_External_walls___Wash_Bay">#REF!</definedName>
    <definedName name="HEIGHT_Female_Ablution">#REF!</definedName>
    <definedName name="HEIGHT_FF_Bedroom_2">#REF!</definedName>
    <definedName name="HEIGHT_Fire_Door___First_Floor">#REF!</definedName>
    <definedName name="HEIGHT_Fire_Door___Penthouse">#REF!</definedName>
    <definedName name="HEIGHT_Fire_Escape">#REF!</definedName>
    <definedName name="HEIGHT_Fire_Escape___Penthouse_Floor">#REF!</definedName>
    <definedName name="HEIGHT_Firehose_Cupboard">#REF!</definedName>
    <definedName name="HEIGHT_First__Floor___Unit_1b_Kitchen_Lounge">#REF!</definedName>
    <definedName name="HEIGHT_First_floor____Unit_1G_Kitchen_Lounge">#REF!</definedName>
    <definedName name="HEIGHT_First_Floor___110mm_internal_walls">#REF!</definedName>
    <definedName name="HEIGHT_First_Floor___220mm_External_Walls">#REF!</definedName>
    <definedName name="HEIGHT_First_Floor___220mm_Internal_Walls">#REF!</definedName>
    <definedName name="HEIGHT_First_Floor___Canteen">#REF!</definedName>
    <definedName name="HEIGHT_First_Floor___Concrete_wall">#REF!</definedName>
    <definedName name="HEIGHT_First_Floor___GBA">#REF!</definedName>
    <definedName name="HEIGHT_First_Floor___Lenth_of_Windows___Canteen">#REF!</definedName>
    <definedName name="HEIGHT_First_Floor___Number_of_Windows___Canteen">#REF!</definedName>
    <definedName name="HEIGHT_First_Floor___Number_of_windows___Offices">#REF!</definedName>
    <definedName name="HEIGHT_First_Floor___Number_of_Windows___Stairs">#REF!</definedName>
    <definedName name="HEIGHT_First_Floor___Office">#REF!</definedName>
    <definedName name="HEIGHT_First_Floor___Stair_Lift_Lobby">#REF!</definedName>
    <definedName name="HEIGHT_First_Floor___Stairs_to_be_closed_up">#REF!</definedName>
    <definedName name="HEIGHT_First_Floor___Unit_1a">#REF!</definedName>
    <definedName name="HEIGHT_First_Floor___Unit_1a_Bathroom">#REF!</definedName>
    <definedName name="HEIGHT_First_Floor___Unit_1a_Bedroom">#REF!</definedName>
    <definedName name="HEIGHT_First_Floor___Unit_1a_Passage">#REF!</definedName>
    <definedName name="HEIGHT_First_Floor___Unit_1b">#REF!</definedName>
    <definedName name="HEIGHT_First_Floor___Unit_1b_Bathroom">#REF!</definedName>
    <definedName name="HEIGHT_First_Floor___Unit_1b_Bedroom">#REF!</definedName>
    <definedName name="HEIGHT_First_Floor___Unit_1b_Passage">#REF!</definedName>
    <definedName name="HEIGHT_First_Floor___Unit_1c">#REF!</definedName>
    <definedName name="HEIGHT_First_Floor___Unit_1c_Bathroom">#REF!</definedName>
    <definedName name="HEIGHT_First_Floor___Unit_1c_Bedroom">#REF!</definedName>
    <definedName name="HEIGHT_First_Floor___Unit_1c_Kitchen">#REF!</definedName>
    <definedName name="HEIGHT_First_Floor___Unit_1d">#REF!</definedName>
    <definedName name="HEIGHT_First_Floor___Unit_1d_Bedroom">#REF!</definedName>
    <definedName name="HEIGHT_First_Floor___Unit_1D_Duct">#REF!</definedName>
    <definedName name="HEIGHT_First_Floor___Unit_1D_Kitchen_Lounge">#REF!</definedName>
    <definedName name="HEIGHT_First_Floor___Unit_1D_Passage">#REF!</definedName>
    <definedName name="HEIGHT_First_Floor___Unit_1e">#REF!</definedName>
    <definedName name="HEIGHT_First_Floor___Unit_1e_Bathroom">#REF!</definedName>
    <definedName name="HEIGHT_First_Floor___Unit_1e_Bedroom">#REF!</definedName>
    <definedName name="HEIGHT_First_Floor___Unit_1e_Kitchen_Lounge">#REF!</definedName>
    <definedName name="HEIGHT_First_Floor___Unit_1e_Passage">#REF!</definedName>
    <definedName name="HEIGHT_First_Floor___Unit_1f">#REF!</definedName>
    <definedName name="HEIGHT_First_Floor___Unit_1f__Bedroom">#REF!</definedName>
    <definedName name="HEIGHT_First_Floor___Unit_1f_Bathroom">#REF!</definedName>
    <definedName name="HEIGHT_First_Floor___Unit_1f_Kitchen_Lounge">#REF!</definedName>
    <definedName name="HEIGHT_First_Floor___Unit_1f_Passage">#REF!</definedName>
    <definedName name="HEIGHT_First_Floor___Unit_1G">#REF!</definedName>
    <definedName name="HEIGHT_First_Floor___Unit_1G_Balcony">#REF!</definedName>
    <definedName name="HEIGHT_First_Floor___Unit_1G_Bathroom">#REF!</definedName>
    <definedName name="HEIGHT_First_Floor___Unit_1G_Bedroom_1">#REF!</definedName>
    <definedName name="HEIGHT_First_Floor___Unit_1G_Bedroom_2">#REF!</definedName>
    <definedName name="HEIGHT_First_Floor___Unit_1G_Passage">#REF!</definedName>
    <definedName name="HEIGHT_First_Floor___Unit_1H">#REF!</definedName>
    <definedName name="HEIGHT_First_Floor___Unit_1H_Bathroom">#REF!</definedName>
    <definedName name="HEIGHT_First_Floor___Unit_1H_Bedroom">#REF!</definedName>
    <definedName name="HEIGHT_First_Floor___Unit_1H_Kitchen_Lounge">#REF!</definedName>
    <definedName name="HEIGHT_First_Floor___Unit_1H_Passage">#REF!</definedName>
    <definedName name="HEIGHT_First_Floor___Windows___Length__Offices">#REF!</definedName>
    <definedName name="HEIGHT_First_Floor___Windows_Stairs__Length_">#REF!</definedName>
    <definedName name="HEIGHT_First_Floor__110mm_internal_walls__Existing_">#REF!</definedName>
    <definedName name="HEIGHT_First_Floor__110mm_internal_walls__New_">#REF!</definedName>
    <definedName name="HEIGHT_First_Floor__220mm_external_walls__Existing_">#REF!</definedName>
    <definedName name="HEIGHT_First_Floor__220mm_external_walls__New_">#REF!</definedName>
    <definedName name="HEIGHT_First_Floor__D1__New_">#REF!</definedName>
    <definedName name="HEIGHT_First_Floor__D2__New_">#REF!</definedName>
    <definedName name="HEIGHT_First_Floor__Demolish_110mm_external_walls">#REF!</definedName>
    <definedName name="HEIGHT_First_Floor__Demolish_110mm_internal_walls">#REF!</definedName>
    <definedName name="HEIGHT_First_Floor__Demolish_220mm_external_walls">#REF!</definedName>
    <definedName name="HEIGHT_First_Floor__Passage">#REF!</definedName>
    <definedName name="HEIGHT_First_Floor__Remove_Existing_Windows">#REF!</definedName>
    <definedName name="HEIGHT_First_Floor__Remove_Single_External_Glass_Door">#REF!</definedName>
    <definedName name="HEIGHT_First_Floor__Remove_Single_External_Timber_Doors">#REF!</definedName>
    <definedName name="HEIGHT_First_Floor__Remove_Single_Internal_Doors">#REF!</definedName>
    <definedName name="HEIGHT_First_Floor__Stairs">#REF!</definedName>
    <definedName name="HEIGHT_First_Floor__Unit_no._1___Bedroom_2">#REF!</definedName>
    <definedName name="HEIGHT_First_Floor__Unit_no._3___Bedroom_2">#REF!</definedName>
    <definedName name="HEIGHT_First_Floor__Unit_no.1">#REF!</definedName>
    <definedName name="HEIGHT_First_Floor__Unit_no.1___Bathrooms">#REF!</definedName>
    <definedName name="HEIGHT_First_Floor__Unit_no.1___Bedroom_1">#REF!</definedName>
    <definedName name="HEIGHT_First_Floor__Unit_no.1___Open_Plan__Kitchen_Lounge">#REF!</definedName>
    <definedName name="HEIGHT_First_Floor__Unit_no.2">#REF!</definedName>
    <definedName name="HEIGHT_First_Floor__Unit_no.2___Bathroom">#REF!</definedName>
    <definedName name="HEIGHT_First_Floor__Unit_no.2___Bedroom_1">#REF!</definedName>
    <definedName name="HEIGHT_First_Floor__Unit_no.2___Bedroom_2">#REF!</definedName>
    <definedName name="HEIGHT_First_Floor__Unit_no.2___Open_plan_Kitchen_Lounge">#REF!</definedName>
    <definedName name="HEIGHT_First_Floor__Unit_no.3">#REF!</definedName>
    <definedName name="HEIGHT_First_Floor__unit_no.3___Bathroom">#REF!</definedName>
    <definedName name="HEIGHT_First_Floor__Unit_no.3___Bedroom_1">#REF!</definedName>
    <definedName name="HEIGHT_First_Floor__Unit_no.3___Open_Plan_Kitchen_Lounge">#REF!</definedName>
    <definedName name="HEIGHT_First_Floor__Unit_no.4">#REF!</definedName>
    <definedName name="HEIGHT_First_Floor__Unit_no.4___Bathroom">#REF!</definedName>
    <definedName name="HEIGHT_First_Floor__Unit_no.4___Bedroom_1">#REF!</definedName>
    <definedName name="HEIGHT_First_Floor__Unit_no.4___Bedroom_2">#REF!</definedName>
    <definedName name="HEIGHT_First_Floor__Unit_no.4___Open_Plan__Kitchen_Lounge">#REF!</definedName>
    <definedName name="HEIGHT_First_Floor__W1__1200_x_1200_">#REF!</definedName>
    <definedName name="HEIGHT_First_Floor__W2__1500_x_1200_">#REF!</definedName>
    <definedName name="HEIGHT_First_Floor__W3__600_x_900_">#REF!</definedName>
    <definedName name="HEIGHT_First_Floor__W4__600_x_1200_">#REF!</definedName>
    <definedName name="HEIGHT_First_Floor_GBA">#REF!</definedName>
    <definedName name="HEIGHT_First_Floor_Passage">#REF!</definedName>
    <definedName name="HEIGHT_First_Floor_Unit_1a_Kitchen_Lounge">#REF!</definedName>
    <definedName name="HEIGHT_First_Floor_Walls_to_be_demolished">#REF!</definedName>
    <definedName name="HEIGHT_First_loor___Unit_1D_Bathroom">#REF!</definedName>
    <definedName name="HEIGHT_Gaurd_house">#REF!</definedName>
    <definedName name="HEIGHT_GBA">#REF!</definedName>
    <definedName name="HEIGHT_GBA___excl._Offices">#REF!</definedName>
    <definedName name="HEIGHT_GLA">#REF!</definedName>
    <definedName name="HEIGHT_Glass">#REF!</definedName>
    <definedName name="HEIGHT_Glue_Area">#REF!</definedName>
    <definedName name="HEIGHT_Ground_Floor___220mm_external_walls">#REF!</definedName>
    <definedName name="HEIGHT_Ground_Floor___230mm_External_walls">#REF!</definedName>
    <definedName name="HEIGHT_Ground_Floor___230mm_external_walls___Existing">#REF!</definedName>
    <definedName name="HEIGHT_Ground_Floor___230mm_internal_wall___New">#REF!</definedName>
    <definedName name="HEIGHT_Ground_Floor___230mm_Internal_Walls">#REF!</definedName>
    <definedName name="HEIGHT_Ground_Floor___230mm_Internal_walls___Existing">#REF!</definedName>
    <definedName name="HEIGHT_Ground_Floor___Back_Entrance">#REF!</definedName>
    <definedName name="HEIGHT_Ground_Floor___Concrete_wall">#REF!</definedName>
    <definedName name="HEIGHT_Ground_Floor___Corridor">#REF!</definedName>
    <definedName name="HEIGHT_Ground_Floor___Demolish_115mm_internal_walls">#REF!</definedName>
    <definedName name="HEIGHT_Ground_Floor___Demolish_230mm_internal_wall">#REF!</definedName>
    <definedName name="HEIGHT_Ground_Floor___Demolish_drywall">#REF!</definedName>
    <definedName name="HEIGHT_Ground_Floor___Double_Doors___New_to_Lift_Lobby">#REF!</definedName>
    <definedName name="HEIGHT_Ground_floor___Ducts">#REF!</definedName>
    <definedName name="HEIGHT_Ground_Floor___Electrical_DB_Room">#REF!</definedName>
    <definedName name="HEIGHT_Ground_Floor___Entrance_to_Madison_Lofts">#REF!</definedName>
    <definedName name="HEIGHT_Ground_Floor___Existing_Electrical_Substation">#REF!</definedName>
    <definedName name="HEIGHT_Ground_Floor___Existing_Fire_Escape">#REF!</definedName>
    <definedName name="HEIGHT_Ground_Floor___Existing_Fire_Escape_Lobby">#REF!</definedName>
    <definedName name="HEIGHT_Ground_Floor___Existing_Lifts">#REF!</definedName>
    <definedName name="HEIGHT_Ground_Floor___Existing_Staff_Toilets">#REF!</definedName>
    <definedName name="HEIGHT_Ground_Floor___Existing_Stairs">#REF!</definedName>
    <definedName name="HEIGHT_Ground_Floor___External_Columns">#REF!</definedName>
    <definedName name="HEIGHT_Ground_Floor___Fire_Double_Doors_to_Fire_Escape">#REF!</definedName>
    <definedName name="HEIGHT_Ground_Floor___Fire_Escape">#REF!</definedName>
    <definedName name="HEIGHT_Ground_Floor___GBA">#REF!</definedName>
    <definedName name="HEIGHT_Ground_Floor___GBA1">#REF!</definedName>
    <definedName name="HEIGHT_Ground_Floor___Internal_Columns">#REF!</definedName>
    <definedName name="HEIGHT_Ground_Floor___Internal_doors__Single_">#REF!</definedName>
    <definedName name="HEIGHT_Ground_Floor___internal_stairs">#REF!</definedName>
    <definedName name="HEIGHT_Ground_Floor___Lift_Area">#REF!</definedName>
    <definedName name="HEIGHT_Ground_Floor___Lift_Lobby">#REF!</definedName>
    <definedName name="HEIGHT_Ground_Floor___New_Fire_Escape_Stairs">#REF!</definedName>
    <definedName name="HEIGHT_Ground_Floor___Number_of_Windows___Ablutions">#REF!</definedName>
    <definedName name="HEIGHT_Ground_Floor___Number_of_Windows___Offices">#REF!</definedName>
    <definedName name="HEIGHT_Ground_Floor___Number_of_Windows___Stairs">#REF!</definedName>
    <definedName name="HEIGHT_Ground_Floor___Open_Refuse_Area">#REF!</definedName>
    <definedName name="HEIGHT_Ground_Floor___Pep">#REF!</definedName>
    <definedName name="HEIGHT_Ground_Floor___Pep_Entrance">#REF!</definedName>
    <definedName name="HEIGHT_Ground_Floor___Remove_Demolish_doors">#REF!</definedName>
    <definedName name="HEIGHT_Ground_Floor___Remove_Existing_geyser__seal_piping_">#REF!</definedName>
    <definedName name="HEIGHT_Ground_Floor___Remove_existing_shopfront">#REF!</definedName>
    <definedName name="HEIGHT_Ground_Floor___Remove_existing_window">#REF!</definedName>
    <definedName name="HEIGHT_Ground_Floor___Roller_Shutter_Doors">#REF!</definedName>
    <definedName name="HEIGHT_Ground_Floor___Security_Booth">#REF!</definedName>
    <definedName name="HEIGHT_Ground_Floor___Shower_Doors">#REF!</definedName>
    <definedName name="HEIGHT_Ground_Floor___Stair_Lobby">#REF!</definedName>
    <definedName name="HEIGHT_Ground_Floor___Stairs">#REF!</definedName>
    <definedName name="HEIGHT_Ground_Floor___Telkom_Room">#REF!</definedName>
    <definedName name="HEIGHT_Ground_Floor___Toilet_Cubicle_Doors">#REF!</definedName>
    <definedName name="HEIGHT_Ground_Floor___Windows__Lenth_">#REF!</definedName>
    <definedName name="HEIGHT_Ground_Floor___Windows_Ablutions__Length_">#REF!</definedName>
    <definedName name="HEIGHT_Ground_Floor___Windows_Stairs__Length_">#REF!</definedName>
    <definedName name="HEIGHT_Ground_Floor__110mm_external_walls__For_New_Porch_">#REF!</definedName>
    <definedName name="HEIGHT_Ground_Floor__110mm_internal_walls__Existing_">#REF!</definedName>
    <definedName name="HEIGHT_Ground_Floor__110mm_internal_walls__New_">#REF!</definedName>
    <definedName name="HEIGHT_Ground_Floor__220mm_external_walls__Existing_">#REF!</definedName>
    <definedName name="HEIGHT_Ground_Floor__220mm_external_walls__New_">#REF!</definedName>
    <definedName name="HEIGHT_Ground_Floor__Brick_Piers__For_new_Porch_">#REF!</definedName>
    <definedName name="HEIGHT_Ground_Floor__D1__New_">#REF!</definedName>
    <definedName name="HEIGHT_Ground_Floor__D2__New_">#REF!</definedName>
    <definedName name="HEIGHT_Ground_Floor__Demolish_110mm_external_walls">#REF!</definedName>
    <definedName name="HEIGHT_Ground_Floor__Demolish_110mm_internal_walls">#REF!</definedName>
    <definedName name="HEIGHT_Ground_Floor__Demolish_220mm_external_walls">#REF!</definedName>
    <definedName name="HEIGHT_Ground_Floor__Entance_Double_Door">#REF!</definedName>
    <definedName name="HEIGHT_Ground_Floor__New_Porch_Area">#REF!</definedName>
    <definedName name="HEIGHT_Ground_Floor__Number_of_Brick_Piers__For_new_Porch_">#REF!</definedName>
    <definedName name="HEIGHT_Ground_Floor__Passage">#REF!</definedName>
    <definedName name="HEIGHT_Ground_Floor__Remove_Existing_Window">#REF!</definedName>
    <definedName name="HEIGHT_Ground_Floor__Remove_Single_External_glass_door">#REF!</definedName>
    <definedName name="HEIGHT_Ground_Floor__Remove_Single_External_Timber_Door">#REF!</definedName>
    <definedName name="HEIGHT_Ground_Floor__Remove_Single_Internal_timber_door">#REF!</definedName>
    <definedName name="HEIGHT_Ground_Floor__Roof_to_entrance_porch">#REF!</definedName>
    <definedName name="HEIGHT_Ground_Floor__Unit__no.3___Bathroom">#REF!</definedName>
    <definedName name="HEIGHT_Ground_Floor__Unit_1___Bedroom_2">#REF!</definedName>
    <definedName name="HEIGHT_Ground_Floor__Unit_no.1">#REF!</definedName>
    <definedName name="HEIGHT_Ground_Floor__Unit_no.1___Bathroom">#REF!</definedName>
    <definedName name="HEIGHT_Ground_Floor__Unit_no.1___Open_plan_kitchen_lounge">#REF!</definedName>
    <definedName name="HEIGHT_Ground_Floor__Unit_no.2">#REF!</definedName>
    <definedName name="HEIGHT_Ground_Floor__Unit_no.2___Bathroom">#REF!</definedName>
    <definedName name="HEIGHT_Ground_Floor__Unit_no.2___Bedroom_1">#REF!</definedName>
    <definedName name="HEIGHT_Ground_Floor__Unit_no.2___Bedroom_2">#REF!</definedName>
    <definedName name="HEIGHT_Ground_Floor__Unit_no.2___Open_plan_kitchen_lounge">#REF!</definedName>
    <definedName name="HEIGHT_Ground_Floor__Unit_no.3">#REF!</definedName>
    <definedName name="HEIGHT_Ground_Floor__Unit_no.3___Bedroom_1">#REF!</definedName>
    <definedName name="HEIGHT_Ground_Floor__Unit_no.3___Bedroom_2">#REF!</definedName>
    <definedName name="HEIGHT_Ground_Floor__Unit_no.3___Open_plan__Kitchen_Lounge">#REF!</definedName>
    <definedName name="HEIGHT_Ground_Floor__Unit_no.4">#REF!</definedName>
    <definedName name="HEIGHT_Ground_Floor__Unit_no.4___Bathrooms">#REF!</definedName>
    <definedName name="HEIGHT_Ground_Floor__Unit_no.4___Bedroom_1">#REF!</definedName>
    <definedName name="HEIGHT_Ground_Floor__Unit_no.4___Bedroom_2">#REF!</definedName>
    <definedName name="HEIGHT_Ground_Floor__Unit_no.4___Open_plan__Kitchen_Lounge">#REF!</definedName>
    <definedName name="HEIGHT_Ground_Floor__W1__1200x1200_">#REF!</definedName>
    <definedName name="HEIGHT_Ground_Floor__W2__1500_x_1200_">#REF!</definedName>
    <definedName name="HEIGHT_Ground_Floor__W3__600_x_900_">#REF!</definedName>
    <definedName name="HEIGHT_Ground_Floor__W4__600_x_1200_">#REF!</definedName>
    <definedName name="HEIGHT_Ground_Floor_Areas">#REF!</definedName>
    <definedName name="HEIGHT_Ground_Floor_GBA">#REF!</definedName>
    <definedName name="HEIGHT_Ground_Floor_Patios">#REF!</definedName>
    <definedName name="HEIGHT_Ground_Floor_Stairs">#REF!</definedName>
    <definedName name="HEIGHT_Ground_floor_Unit_1.">#REF!</definedName>
    <definedName name="HEIGHT_Ground_Floor_Unit_1___Bedroom_1">#REF!</definedName>
    <definedName name="HEIGHT_Ground_Floor_unit_2">#REF!</definedName>
    <definedName name="HEIGHT_Ground_Floor_unit_3">#REF!</definedName>
    <definedName name="HEIGHT_Ground_floor_unit_4">#REF!</definedName>
    <definedName name="HEIGHT_Grounf_Floor_Unit_5">#REF!</definedName>
    <definedName name="HEIGHT_Hygiene_and_Sanitation">#REF!</definedName>
    <definedName name="HEIGHT_int_glass">#REF!</definedName>
    <definedName name="HEIGHT_Internal_Columns">#REF!</definedName>
    <definedName name="HEIGHT_Internal_Columns___Number">#REF!</definedName>
    <definedName name="HEIGHT_Internal_corridors">#REF!</definedName>
    <definedName name="HEIGHT_Internal_Doors___Penthouse">#REF!</definedName>
    <definedName name="HEIGHT_Internal_Double_Doors___First_Floor">#REF!</definedName>
    <definedName name="HEIGHT_Internal_Single_Doors___Entrance_Doors">#REF!</definedName>
    <definedName name="HEIGHT_Internal_Single_Doors___First_Floor">#REF!</definedName>
    <definedName name="HEIGHT_Internal_Single_Doors___First_Floor___Units">#REF!</definedName>
    <definedName name="HEIGHT_Kitchen_cupboards">#REF!</definedName>
    <definedName name="HEIGHT_Lab">#REF!</definedName>
    <definedName name="HEIGHT_Lift_Lobby">#REF!</definedName>
    <definedName name="HEIGHT_Lift_Lobby___2nd_12th_floor">#REF!</definedName>
    <definedName name="HEIGHT_Lift_Motor_Room">#REF!</definedName>
    <definedName name="HEIGHT_Lift_Motor_Room_Length_East_Elevation">#REF!</definedName>
    <definedName name="HEIGHT_Loading_area">#REF!</definedName>
    <definedName name="HEIGHT_Male_Ablution">#REF!</definedName>
    <definedName name="HEIGHT_Manufacturing_Line">#REF!</definedName>
    <definedName name="HEIGHT_New_Balustrades">#REF!</definedName>
    <definedName name="HEIGHT_No_of_parking_Bays">#REF!</definedName>
    <definedName name="HEIGHT_Office">#REF!</definedName>
    <definedName name="HEIGHT_Oxidising_Chemical_Store">#REF!</definedName>
    <definedName name="HEIGHT_Parking___230mm_External_Concrete_Wall">#REF!</definedName>
    <definedName name="HEIGHT_Parking___230mm_External_walls">#REF!</definedName>
    <definedName name="HEIGHT_Parking___230mm_internal_walls">#REF!</definedName>
    <definedName name="HEIGHT_Parking_Areas">#REF!</definedName>
    <definedName name="HEIGHT_Parking_GBA">#REF!</definedName>
    <definedName name="HEIGHT_Passage">#REF!</definedName>
    <definedName name="HEIGHT_Passage___2nd_12th_Floor">#REF!</definedName>
    <definedName name="HEIGHT_Passage___Penthouse_Floor">#REF!</definedName>
    <definedName name="HEIGHT_Paving_apron">#REF!</definedName>
    <definedName name="HEIGHT_Penthouse___GBA">#REF!</definedName>
    <definedName name="HEIGHT_Prking_and_Roadways">#REF!</definedName>
    <definedName name="HEIGHT_Raw_Materials">#REF!</definedName>
    <definedName name="HEIGHT_Receiving">#REF!</definedName>
    <definedName name="HEIGHT_Remove_100mm_high_steel_balustrade">#REF!</definedName>
    <definedName name="HEIGHT_Remove_Double_Doors___Penthouse_Floor">#REF!</definedName>
    <definedName name="HEIGHT_Remove_internal_doors">#REF!</definedName>
    <definedName name="HEIGHT_Remove_Sanitary_Fittings___Penthouse_Floor">#REF!</definedName>
    <definedName name="HEIGHT_Remove_Single_Doors___Penthouse_Floor">#REF!</definedName>
    <definedName name="HEIGHT_Rof_Plan___110mm_internal_walls">#REF!</definedName>
    <definedName name="HEIGHT_Roof">#REF!</definedName>
    <definedName name="HEIGHT_Roof___Plan___Unit_7b">#REF!</definedName>
    <definedName name="HEIGHT_Roof_Area___Grid_Line_1_2">#REF!</definedName>
    <definedName name="HEIGHT_Roof_Area__Grid_Line_2_3">#REF!</definedName>
    <definedName name="HEIGHT_Roof_Area__Grid_Line_3_4">#REF!</definedName>
    <definedName name="HEIGHT_Roof_Area__Grid_Line_4_5">#REF!</definedName>
    <definedName name="HEIGHT_Roof_Area__Grid_Line_5_6">#REF!</definedName>
    <definedName name="HEIGHT_Roof_Area__Grid_Line_6_7">#REF!</definedName>
    <definedName name="HEIGHT_Roof_Plan___220mm_external_wall">#REF!</definedName>
    <definedName name="HEIGHT_Roof_Plan___220mm_internal_walls">#REF!</definedName>
    <definedName name="HEIGHT_Roof_Plan___Ablution_Block">#REF!</definedName>
    <definedName name="HEIGHT_Roof_Plan___Concrete_wall">#REF!</definedName>
    <definedName name="HEIGHT_Roof_Plan___Corridor_Passage">#REF!</definedName>
    <definedName name="HEIGHT_Roof_Plan___Ducts">#REF!</definedName>
    <definedName name="HEIGHT_Roof_Plan___Unit_7a">#REF!</definedName>
    <definedName name="HEIGHT_Roof_Plan___Unit_7c">#REF!</definedName>
    <definedName name="HEIGHT_Roof_Plan___Unit_7d">#REF!</definedName>
    <definedName name="HEIGHT_Roof_Plan___Unit_7e">#REF!</definedName>
    <definedName name="HEIGHT_Roof_Plan___Unit_7f">#REF!</definedName>
    <definedName name="HEIGHT_Roof_Plan___Unit_7g">#REF!</definedName>
    <definedName name="HEIGHT_Roof_Plan___Unit_7h">#REF!</definedName>
    <definedName name="HEIGHT_Roof_Plan___Unit_7i">#REF!</definedName>
    <definedName name="HEIGHT_Roof_Plan___Unit_7i__single_room_">#REF!</definedName>
    <definedName name="HEIGHT_Roof_Plan___unit_7i_Bathroom">#REF!</definedName>
    <definedName name="HEIGHT_Roof_Plan___Unit_7i_Bedroom">#REF!</definedName>
    <definedName name="HEIGHT_Roof_Plan___Unit_7i_Duct">#REF!</definedName>
    <definedName name="HEIGHT_Roof_Plan___unit_7i_Kitcthen_Lounge">#REF!</definedName>
    <definedName name="HEIGHT_Roof_Plan___Unit_7i_Passage">#REF!</definedName>
    <definedName name="HEIGHT_Roof_Plan___Unit_7k">#REF!</definedName>
    <definedName name="HEIGHT_Roof_Plan___Unit_7k_Bathroom">#REF!</definedName>
    <definedName name="HEIGHT_Roof_Plan___unit_7k_Bedroom">#REF!</definedName>
    <definedName name="HEIGHT_Roof_Plan___Unit_7k_Kitche_Lounge">#REF!</definedName>
    <definedName name="HEIGHT_Roof_Plan___unit_7k_Passage">#REF!</definedName>
    <definedName name="HEIGHT_Roof_Plan___Unit_7L">#REF!</definedName>
    <definedName name="HEIGHT_Roof_Plan___Unit_7L_Bathroom">#REF!</definedName>
    <definedName name="HEIGHT_Roof_Plan___Unit_7L_Bedroom">#REF!</definedName>
    <definedName name="HEIGHT_Roof_Plan___Unit_7L_Kitchen_Lounge">#REF!</definedName>
    <definedName name="HEIGHT_Roof_Plan___Unit_7L_Passage">#REF!</definedName>
    <definedName name="HEIGHT_Roof_Plan___Washing_area">#REF!</definedName>
    <definedName name="HEIGHT_Secomd___Sixth_Floor___Unit_1b_Bedroom_2">#REF!</definedName>
    <definedName name="HEIGHT_Second___Sixth_Floor___110mm_internal_walls">#REF!</definedName>
    <definedName name="HEIGHT_Second___Sixth_Floor___1e_Bathroom">#REF!</definedName>
    <definedName name="HEIGHT_Second___Sixth_Floor___1G_Kitchen_Lounge">#REF!</definedName>
    <definedName name="HEIGHT_Second___Sixth_Floor___220mm_external_walls">#REF!</definedName>
    <definedName name="HEIGHT_Second___Sixth_Floor___220mm_internal_walls">#REF!</definedName>
    <definedName name="HEIGHT_Second___Sixth_Floor___Allowance_for_beam">#REF!</definedName>
    <definedName name="HEIGHT_Second___Sixth_Floor___Bedroom">#REF!</definedName>
    <definedName name="HEIGHT_Second___Sixth_Floor___Concrete_Wall">#REF!</definedName>
    <definedName name="HEIGHT_Second___Sixth_Floor___External_walls_to_be_demolished">#REF!</definedName>
    <definedName name="HEIGHT_Second___Sixth_Floor___Passage">#REF!</definedName>
    <definedName name="HEIGHT_Second___Sixth_Floor___Slabs_to_be_demolished">#REF!</definedName>
    <definedName name="HEIGHT_Second___Sixth_Floor___Stair_Lift_Lobby">#REF!</definedName>
    <definedName name="HEIGHT_Second___Sixth_Floor___Unit_1a">#REF!</definedName>
    <definedName name="HEIGHT_Second___Sixth_Floor___Unit_1a_Bathroom">#REF!</definedName>
    <definedName name="HEIGHT_Second___Sixth_Floor___Unit_1a_Bedroom">#REF!</definedName>
    <definedName name="HEIGHT_Second___Sixth_Floor___Unit_1a_Kitchen_Lounge">#REF!</definedName>
    <definedName name="HEIGHT_Second___Sixth_Floor___Unit_1a_Passage">#REF!</definedName>
    <definedName name="HEIGHT_Second___Sixth_Floor___Unit_1b">#REF!</definedName>
    <definedName name="HEIGHT_Second___Sixth_Floor___Unit_1b_Bathroom">#REF!</definedName>
    <definedName name="HEIGHT_Second___Sixth_Floor___Unit_1b_Bedroom_1">#REF!</definedName>
    <definedName name="HEIGHT_Second___Sixth_Floor___Unit_1b_Kitchen_Lounge">#REF!</definedName>
    <definedName name="HEIGHT_Second___Sixth_Floor___Unit_1b_Passage">#REF!</definedName>
    <definedName name="HEIGHT_Second___Sixth_Floor___Unit_1c">#REF!</definedName>
    <definedName name="HEIGHT_Second___Sixth_Floor___Unit_1c_Bathroom">#REF!</definedName>
    <definedName name="HEIGHT_Second___Sixth_Floor___Unit_1c_Bedroom_Kitchen">#REF!</definedName>
    <definedName name="HEIGHT_Second___Sixth_Floor___Unit_1d">#REF!</definedName>
    <definedName name="HEIGHT_Second___Sixth_Floor___Unit_1d_Bathroom">#REF!</definedName>
    <definedName name="HEIGHT_Second___Sixth_Floor___Unit_1d_Bedroom">#REF!</definedName>
    <definedName name="HEIGHT_Second___Sixth_Floor___Unit_1d_Kitchen_Lounge">#REF!</definedName>
    <definedName name="HEIGHT_Second___Sixth_Floor___Unit_1d_Passage">#REF!</definedName>
    <definedName name="HEIGHT_Second___Sixth_Floor___Unit_1e">#REF!</definedName>
    <definedName name="HEIGHT_Second___Sixth_Floor___Unit_1e_Kitchen_Lounge">#REF!</definedName>
    <definedName name="HEIGHT_Second___Sixth_Floor___Unit_1e_Passage">#REF!</definedName>
    <definedName name="HEIGHT_Second___Sixth_Floor___Unit_1f_Bathroom">#REF!</definedName>
    <definedName name="HEIGHT_Second___Sixth_Floor___Unit_1f_Bedroom">#REF!</definedName>
    <definedName name="HEIGHT_Second___Sixth_Floor___Unit_1f_Kitchen_Lounge">#REF!</definedName>
    <definedName name="HEIGHT_Second___Sixth_Floor___Unit_1f_Passage">#REF!</definedName>
    <definedName name="HEIGHT_Second___Sixth_Floor___Unit_1g">#REF!</definedName>
    <definedName name="HEIGHT_Second___Sixth_Floor___Unit_1G_Balcony">#REF!</definedName>
    <definedName name="HEIGHT_Second___Sixth_Floor___Unit_1G_Bathroom">#REF!</definedName>
    <definedName name="HEIGHT_Second___Sixth_Floor___Unit_1G_Bedroom_1">#REF!</definedName>
    <definedName name="HEIGHT_Second___Sixth_Floor___Unit_1G_Bedroom_2">#REF!</definedName>
    <definedName name="HEIGHT_Second___Sixth_Floor___Unit_1G_Passage">#REF!</definedName>
    <definedName name="HEIGHT_Second___Sixth_Floor___Unit_1h">#REF!</definedName>
    <definedName name="HEIGHT_Second___Sixth_Floor___Unit_1h_Bathroom">#REF!</definedName>
    <definedName name="HEIGHT_Second___Sixth_Floor___Unit_1h_Bedroom">#REF!</definedName>
    <definedName name="HEIGHT_Second___Sixth_Floor___Unit_1h_Kitchen_Lounge">#REF!</definedName>
    <definedName name="HEIGHT_Second___Sixth_Floor___Unit_1h_Passage">#REF!</definedName>
    <definedName name="HEIGHT_Second___Sixth_Floor__Unit_1f">#REF!</definedName>
    <definedName name="HEIGHT_Second___Sixth_Floor_Ducts">#REF!</definedName>
    <definedName name="HEIGHT_Second___Twelfth_Floor_GBA">#REF!</definedName>
    <definedName name="HEIGHT_Service_Roads">#REF!</definedName>
    <definedName name="HEIGHT_Sink__WC___WHB">#REF!</definedName>
    <definedName name="HEIGHT_Site_Area">#REF!</definedName>
    <definedName name="HEIGHT_Staff_and_Visitor_Parking">#REF!</definedName>
    <definedName name="HEIGHT_Stair_Lobby">#REF!</definedName>
    <definedName name="HEIGHT_Stair_Lobby_to_existing_fire_escape">#REF!</definedName>
    <definedName name="HEIGHT_Stair_lobby_to_existing_fire_escape___First_Floor">#REF!</definedName>
    <definedName name="HEIGHT_Stair_Lobby_to_existing_staircase">#REF!</definedName>
    <definedName name="HEIGHT_Stairs">#REF!</definedName>
    <definedName name="HEIGHT_Stairs___New___First_Floor">#REF!</definedName>
    <definedName name="HEIGHT_Stairs___Penthouse_Floor">#REF!</definedName>
    <definedName name="HEIGHT_Steel_structure_for_wooden_cladding">#REF!</definedName>
    <definedName name="HEIGHT_Stock_Control">#REF!</definedName>
    <definedName name="HEIGHT_Store">#REF!</definedName>
    <definedName name="HEIGHT_Store_Room">#REF!</definedName>
    <definedName name="HEIGHT_Store_Room___2nd_12th_Floor">#REF!</definedName>
    <definedName name="HEIGHT_Swimming_Pool">#REF!</definedName>
    <definedName name="HEIGHT_Terrace">#REF!</definedName>
    <definedName name="HEIGHT_Unit_101">#REF!</definedName>
    <definedName name="HEIGHT_Unit_101___Bathroom">#REF!</definedName>
    <definedName name="HEIGHT_Unit_101___Bedroom">#REF!</definedName>
    <definedName name="HEIGHT_Unit_101___Kitchen">#REF!</definedName>
    <definedName name="HEIGHT_Unit_101___Living_Room">#REF!</definedName>
    <definedName name="HEIGHT_Unit_102">#REF!</definedName>
    <definedName name="HEIGHT_Unit_102___Bathroom">#REF!</definedName>
    <definedName name="HEIGHT_Unit_102___Bedroom">#REF!</definedName>
    <definedName name="HEIGHT_Unit_102___Kitchen">#REF!</definedName>
    <definedName name="HEIGHT_Unit_102___Living_Room">#REF!</definedName>
    <definedName name="HEIGHT_Unit_103">#REF!</definedName>
    <definedName name="HEIGHT_Unit_103___Bathroom">#REF!</definedName>
    <definedName name="HEIGHT_Unit_103___Kitchen">#REF!</definedName>
    <definedName name="HEIGHT_Unit_103___Living_Room">#REF!</definedName>
    <definedName name="HEIGHT_Unit_104">#REF!</definedName>
    <definedName name="HEIGHT_Unit_104___Bathroom">#REF!</definedName>
    <definedName name="HEIGHT_Unit_104___Kitchen">#REF!</definedName>
    <definedName name="HEIGHT_Unit_104___Living_Room_Bedroom___Copy">#REF!</definedName>
    <definedName name="HEIGHT_Unit_105">#REF!</definedName>
    <definedName name="HEIGHT_Unit_105___Bathroom">#REF!</definedName>
    <definedName name="HEIGHT_Unit_105___Duct">#REF!</definedName>
    <definedName name="HEIGHT_Unit_105___Entrance_Foyer">#REF!</definedName>
    <definedName name="HEIGHT_Unit_105___Kitchen">#REF!</definedName>
    <definedName name="HEIGHT_Unit_105___Living_Room_Bedroom">#REF!</definedName>
    <definedName name="HEIGHT_Unit_106">#REF!</definedName>
    <definedName name="HEIGHT_Unit_106___Bathroom">#REF!</definedName>
    <definedName name="HEIGHT_Unit_106___Duct">#REF!</definedName>
    <definedName name="HEIGHT_Unit_106___Kitchen">#REF!</definedName>
    <definedName name="HEIGHT_Unit_106___Lounge_Bedroom">#REF!</definedName>
    <definedName name="HEIGHT_Unit_107">#REF!</definedName>
    <definedName name="HEIGHT_Unit_107___Bathroom">#REF!</definedName>
    <definedName name="HEIGHT_Unit_107___Kitchen">#REF!</definedName>
    <definedName name="HEIGHT_Unit_107___Lounge_Bedroom">#REF!</definedName>
    <definedName name="HEIGHT_Unit_108">#REF!</definedName>
    <definedName name="HEIGHT_Unit_108___Bathroom">#REF!</definedName>
    <definedName name="HEIGHT_Unit_108___Bedroom">#REF!</definedName>
    <definedName name="HEIGHT_Unit_108___Duct">#REF!</definedName>
    <definedName name="HEIGHT_Unit_108__Kitchen">#REF!</definedName>
    <definedName name="HEIGHT_Unit_108__Living_Room">#REF!</definedName>
    <definedName name="HEIGHT_Unit_1301">#REF!</definedName>
    <definedName name="HEIGHT_Unit_1301___Bathroom">#REF!</definedName>
    <definedName name="HEIGHT_Unit_1301___Bedroom">#REF!</definedName>
    <definedName name="HEIGHT_Unit_1301___Kitchen">#REF!</definedName>
    <definedName name="HEIGHT_Unit_1301___Living_Room">#REF!</definedName>
    <definedName name="HEIGHT_Unit_1302">#REF!</definedName>
    <definedName name="HEIGHT_Unit_1302___Bathroom">#REF!</definedName>
    <definedName name="HEIGHT_Unit_1302___Duct">#REF!</definedName>
    <definedName name="HEIGHT_Unit_1302___Kitchen">#REF!</definedName>
    <definedName name="HEIGHT_Unit_1302___Living_Room_Bedroom">#REF!</definedName>
    <definedName name="HEIGHT_Unit_1303">#REF!</definedName>
    <definedName name="HEIGHT_Unit_1303___Bathroom">#REF!</definedName>
    <definedName name="HEIGHT_Unit_1303___Duct">#REF!</definedName>
    <definedName name="HEIGHT_Unit_1303___Kitchen">#REF!</definedName>
    <definedName name="HEIGHT_Unit_1303___Living_Room_Bedroom">#REF!</definedName>
    <definedName name="HEIGHT_Unit_1304">#REF!</definedName>
    <definedName name="HEIGHT_Unit_1304___Bathroom">#REF!</definedName>
    <definedName name="HEIGHT_Unit_1304___Kitchen">#REF!</definedName>
    <definedName name="HEIGHT_Unit_1304___Living_Room_Bedroom">#REF!</definedName>
    <definedName name="HEIGHT_Unit_1305">#REF!</definedName>
    <definedName name="HEIGHT_Unit_1305___Bathroom">#REF!</definedName>
    <definedName name="HEIGHT_Unit_1305___Bedroom">#REF!</definedName>
    <definedName name="HEIGHT_Unit_1305___Kitchen">#REF!</definedName>
    <definedName name="HEIGHT_Unit_1305___Living_Room">#REF!</definedName>
    <definedName name="HEIGHT_Unit_601">#REF!</definedName>
    <definedName name="HEIGHT_Unit_601___Bathroom">#REF!</definedName>
    <definedName name="HEIGHT_Unit_601___Bedroom">#REF!</definedName>
    <definedName name="HEIGHT_Unit_601___Kitchen">#REF!</definedName>
    <definedName name="HEIGHT_Unit_601___Living_Room">#REF!</definedName>
    <definedName name="HEIGHT_Unit_602">#REF!</definedName>
    <definedName name="HEIGHT_Unit_602___Bathroom">#REF!</definedName>
    <definedName name="HEIGHT_Unit_602___Bedroom">#REF!</definedName>
    <definedName name="HEIGHT_Unit_602___Kitchen">#REF!</definedName>
    <definedName name="HEIGHT_Unit_602___Living_Room">#REF!</definedName>
    <definedName name="HEIGHT_Unit_603">#REF!</definedName>
    <definedName name="HEIGHT_Unit_603___Bathroom">#REF!</definedName>
    <definedName name="HEIGHT_Unit_603___Bedroom">#REF!</definedName>
    <definedName name="HEIGHT_Unit_603___Kitchen">#REF!</definedName>
    <definedName name="HEIGHT_Unit_603___Living_Room">#REF!</definedName>
    <definedName name="HEIGHT_Unit_604">#REF!</definedName>
    <definedName name="HEIGHT_Unit_604___Bathroom">#REF!</definedName>
    <definedName name="HEIGHT_Unit_604___Bedroom">#REF!</definedName>
    <definedName name="HEIGHT_Unit_604___Kitchen">#REF!</definedName>
    <definedName name="HEIGHT_Unit_604___Living_Room">#REF!</definedName>
    <definedName name="HEIGHT_Unit_605">#REF!</definedName>
    <definedName name="HEIGHT_Unit_605___Bathroom">#REF!</definedName>
    <definedName name="HEIGHT_Unit_605___Duct">#REF!</definedName>
    <definedName name="HEIGHT_Unit_605___Kitchen">#REF!</definedName>
    <definedName name="HEIGHT_Unit_605___Living_Room_Bedroom">#REF!</definedName>
    <definedName name="HEIGHT_Unit_606">#REF!</definedName>
    <definedName name="HEIGHT_Unit_606___Bathroom">#REF!</definedName>
    <definedName name="HEIGHT_Unit_606___Duct">#REF!</definedName>
    <definedName name="HEIGHT_Unit_606___Kitchen">#REF!</definedName>
    <definedName name="HEIGHT_Unit_606___Lounge_Bedroom">#REF!</definedName>
    <definedName name="HEIGHT_Unit_607">#REF!</definedName>
    <definedName name="HEIGHT_Unit_607___Bathroom">#REF!</definedName>
    <definedName name="HEIGHT_Unit_607___Kitchen">#REF!</definedName>
    <definedName name="HEIGHT_Unit_607__Lounge_Bedroom">#REF!</definedName>
    <definedName name="HEIGHT_Unit_608">#REF!</definedName>
    <definedName name="HEIGHT_Unit_608___Bathroom">#REF!</definedName>
    <definedName name="HEIGHT_Unit_608___Bedroom">#REF!</definedName>
    <definedName name="HEIGHT_Unit_608___Duct">#REF!</definedName>
    <definedName name="HEIGHT_Unit_608___Kitchen">#REF!</definedName>
    <definedName name="HEIGHT_Unit_608__Lounge">#REF!</definedName>
    <definedName name="HEIGHT_Wash_Bay">#REF!</definedName>
    <definedName name="HEIGHT_Window___Unit_102___Bedroom_Window">#REF!</definedName>
    <definedName name="HEIGHT_Window___Unit_102___Living_Room">#REF!</definedName>
    <definedName name="HEIGHT_Window___Unit_104_Bedroom_Living_Room">#REF!</definedName>
    <definedName name="HEIGHT_Windows___Unit_1_Corner_Bedroom_Window">#REF!</definedName>
    <definedName name="HEIGHT_Windows___Unit_1_Lounge">#REF!</definedName>
    <definedName name="HEIGHT_Windows___Unit_101">#REF!</definedName>
    <definedName name="HEIGHT_Windows___Unit_101_Second_Window">#REF!</definedName>
    <definedName name="HEIGHT_Windows___Unit_103___Kitchen">#REF!</definedName>
    <definedName name="HEIGHT_Windows___Unit_103_living_Room">#REF!</definedName>
    <definedName name="HEIGHT_Windows___Unit_1035_Bedroom">#REF!</definedName>
    <definedName name="HEIGHT_Windows___Unit_105___Lounge">#REF!</definedName>
    <definedName name="HEIGHT_Windows___Unit_105_Bedroom_Living_Room">#REF!</definedName>
    <definedName name="HEIGHT_Windows___Unit_106___Bedroom">#REF!</definedName>
    <definedName name="HEIGHT_Windows___Unit_106_Kitchen">#REF!</definedName>
    <definedName name="HEIGHT_Windows___Unit_106_Lounge_Corner_Window">#REF!</definedName>
    <definedName name="HEIGHT_Windows___Unit_107_Lounge_Bedroom_Window">#REF!</definedName>
    <definedName name="HEIGHT_Windows___Unit_108_Bedroom">#REF!</definedName>
    <definedName name="HEIGHT_Windows___Unit_108_Corner_Window_Lounge">#REF!</definedName>
    <definedName name="HEIGHT_Windows___Unit_108_Lounge">#REF!</definedName>
    <definedName name="HEIGHT_Windows___Unit_1301_Bedroom">#REF!</definedName>
    <definedName name="HEIGHT_Windows___Unit_1301_Bedroom_Corner">#REF!</definedName>
    <definedName name="HEIGHT_Windows___Unit_1302_Bedroom_Lounge">#REF!</definedName>
    <definedName name="HEIGHT_Windows___Unit_1303_Bedroom">#REF!</definedName>
    <definedName name="HEIGHT_Windows___Unit_1303_Lounge">#REF!</definedName>
    <definedName name="HEIGHT_Windows___Unit_1304_Lounge_Bedroom_Corner_window">#REF!</definedName>
    <definedName name="HEIGHT_Windows___Unit_1305_Lounge">#REF!</definedName>
    <definedName name="HEIGHT_Windows___Unit_2_Bedroom_Corner_Window">#REF!</definedName>
    <definedName name="HEIGHT_Windows___Unit_2_Lounge">#REF!</definedName>
    <definedName name="HEIGHT_Windows___Unit_3_Bedroom_Lounge">#REF!</definedName>
    <definedName name="HEIGHT_Windows___Unit_4_Bedroom_Lounge">#REF!</definedName>
    <definedName name="HEIGHT_Windows___Unit_5_Bedroom_Lounge">#REF!</definedName>
    <definedName name="HEIGHT_Windows___Unit_6_Bedroom">#REF!</definedName>
    <definedName name="HEIGHT_Windows___Unit_6_Corner_Lounge_Window">#REF!</definedName>
    <definedName name="HEIGHT_Windows___Unit_6_Kitchen">#REF!</definedName>
    <definedName name="HEIGHT_Windows___Unit_7_Bedroom_Lounge">#REF!</definedName>
    <definedName name="HEIGHT_Windows___Unit_8_Corner_Lounge_Window">#REF!</definedName>
    <definedName name="HEIGHT_Windows___Unit_8_Lounge">#REF!</definedName>
    <definedName name="HEIGHT_Windows__Unit_108_Bedroom">#REF!</definedName>
    <definedName name="HEIGHT_Windows_1950mm">#REF!</definedName>
    <definedName name="HEIGHT_Wood_cladding">#REF!</definedName>
    <definedName name="HEIGHT_Yard">#REF!</definedName>
    <definedName name="hello" localSheetId="12">[6]Equip!#REF!</definedName>
    <definedName name="hello" localSheetId="11">[6]Equip!#REF!</definedName>
    <definedName name="hello">[6]Equip!#REF!</definedName>
    <definedName name="Help_List" localSheetId="12">OFFSET(#REF!,1,0,COUNTA(#REF!)-1,1)</definedName>
    <definedName name="Help_List">OFFSET(#REF!,1,0,COUNTA(#REF!)-1,1)</definedName>
    <definedName name="HERE" localSheetId="12">[69]Uniliever!#REF!</definedName>
    <definedName name="HERE" localSheetId="11">[69]Uniliever!#REF!</definedName>
    <definedName name="HERE">[69]Uniliever!#REF!</definedName>
    <definedName name="here2" localSheetId="12">[69]Uniliever!#REF!</definedName>
    <definedName name="here2" localSheetId="11">[69]Uniliever!#REF!</definedName>
    <definedName name="here2">[69]Uniliever!#REF!</definedName>
    <definedName name="HERITAGE">[38]SUMMARY!$AM$17</definedName>
    <definedName name="heunis" localSheetId="12">[6]Equip!#REF!</definedName>
    <definedName name="heunis" localSheetId="11">[6]Equip!#REF!</definedName>
    <definedName name="heunis">[6]Equip!#REF!</definedName>
    <definedName name="hg" localSheetId="12">#REF!</definedName>
    <definedName name="hg" localSheetId="11">#REF!</definedName>
    <definedName name="hg">#REF!</definedName>
    <definedName name="hgddsjseshj">[57]AREAS!$A$1:$I$5</definedName>
    <definedName name="hgdjyr">[57]AREAS!$A$6:$I$47</definedName>
    <definedName name="HGEW">[107]AREAS!$A$6:$I$41</definedName>
    <definedName name="hgfhf" localSheetId="12">#REF!</definedName>
    <definedName name="hgfhf" localSheetId="11">#REF!</definedName>
    <definedName name="hgfhf">#REF!</definedName>
    <definedName name="hgfy" localSheetId="12">[55]INDEX!#REF!</definedName>
    <definedName name="hgfy" localSheetId="11">[55]INDEX!#REF!</definedName>
    <definedName name="hgfy">[55]INDEX!#REF!</definedName>
    <definedName name="HGHG">[57]AREAS!$A$1:$I$5</definedName>
    <definedName name="hgj" localSheetId="12">#REF!</definedName>
    <definedName name="hgj" localSheetId="11">#REF!</definedName>
    <definedName name="hgj">#REF!</definedName>
    <definedName name="hgjhj" localSheetId="12">[55]INDEX!#REF!</definedName>
    <definedName name="hgjhj" localSheetId="11">[55]INDEX!#REF!</definedName>
    <definedName name="hgjhj">[55]INDEX!#REF!</definedName>
    <definedName name="hgljg" localSheetId="12">[55]COVER!#REF!</definedName>
    <definedName name="hgljg" localSheetId="11">[55]COVER!#REF!</definedName>
    <definedName name="hgljg">[55]COVER!#REF!</definedName>
    <definedName name="hgllk" localSheetId="12">#REF!</definedName>
    <definedName name="hgllk" localSheetId="11">#REF!</definedName>
    <definedName name="hgllk">#REF!</definedName>
    <definedName name="hh" localSheetId="12">#REF!</definedName>
    <definedName name="hh" localSheetId="11">#REF!</definedName>
    <definedName name="hh">#REF!</definedName>
    <definedName name="hhgyu" localSheetId="12">#REF!</definedName>
    <definedName name="hhgyu" localSheetId="11">#REF!</definedName>
    <definedName name="hhgyu">#REF!</definedName>
    <definedName name="hhsgge">[86]WORKINGS!$A$1:$M$3</definedName>
    <definedName name="hhssd">[86]AREAS!$A$6:$I$50</definedName>
    <definedName name="hi" localSheetId="12">#REF!</definedName>
    <definedName name="hi" localSheetId="11">#REF!</definedName>
    <definedName name="hi">#REF!</definedName>
    <definedName name="HiddenRows" localSheetId="12" hidden="1">#REF!</definedName>
    <definedName name="HiddenRows" hidden="1">#REF!</definedName>
    <definedName name="high_res_area" localSheetId="12">#REF!,#REF!</definedName>
    <definedName name="high_res_area" localSheetId="11">#REF!,#REF!</definedName>
    <definedName name="high_res_area">#REF!,#REF!</definedName>
    <definedName name="hikhybjkjkfgjk" localSheetId="12">[6]Equip!#REF!</definedName>
    <definedName name="hikhybjkjkfgjk" localSheetId="11">[6]Equip!#REF!</definedName>
    <definedName name="hikhybjkjkfgjk">[6]Equip!#REF!</definedName>
    <definedName name="hjg" localSheetId="12">#REF!</definedName>
    <definedName name="hjg" localSheetId="11">#REF!</definedName>
    <definedName name="hjg">#REF!</definedName>
    <definedName name="hkhglyfl">[56]AREAS!$A$6:$I$47</definedName>
    <definedName name="HL2accom" localSheetId="12">#REF!</definedName>
    <definedName name="HL2accom" localSheetId="11">#REF!</definedName>
    <definedName name="HL2accom">#REF!</definedName>
    <definedName name="HL2ehs" localSheetId="12">#REF!</definedName>
    <definedName name="HL2ehs" localSheetId="11">#REF!</definedName>
    <definedName name="HL2ehs">#REF!</definedName>
    <definedName name="HL2hoists" localSheetId="12">#REF!</definedName>
    <definedName name="HL2hoists" localSheetId="11">#REF!</definedName>
    <definedName name="HL2hoists">#REF!</definedName>
    <definedName name="HL2it" localSheetId="12">#REF!</definedName>
    <definedName name="HL2it" localSheetId="11">#REF!</definedName>
    <definedName name="HL2it">#REF!</definedName>
    <definedName name="HL2rates" localSheetId="12">#REF!</definedName>
    <definedName name="HL2rates" localSheetId="11">#REF!</definedName>
    <definedName name="HL2rates">#REF!</definedName>
    <definedName name="HL2version" localSheetId="12">#REF!</definedName>
    <definedName name="HL2version" localSheetId="11">#REF!</definedName>
    <definedName name="HL2version">#REF!</definedName>
    <definedName name="HLdaycharge1" localSheetId="12">[69]Uniliever!#REF!</definedName>
    <definedName name="HLdaycharge1" localSheetId="11">[69]Uniliever!#REF!</definedName>
    <definedName name="HLdaycharge1">[69]Uniliever!#REF!</definedName>
    <definedName name="hlkjh" localSheetId="12">[55]COVER!#REF!</definedName>
    <definedName name="hlkjh" localSheetId="11">[55]COVER!#REF!</definedName>
    <definedName name="hlkjh">[55]COVER!#REF!</definedName>
    <definedName name="Hoistcalcprnt" localSheetId="12">#REF!</definedName>
    <definedName name="Hoistcalcprnt" localSheetId="11">#REF!</definedName>
    <definedName name="Hoistcalcprnt">#REF!</definedName>
    <definedName name="Hoistinputprnt" localSheetId="12">#REF!</definedName>
    <definedName name="Hoistinputprnt" localSheetId="11">#REF!</definedName>
    <definedName name="Hoistinputprnt">#REF!</definedName>
    <definedName name="HOME" localSheetId="12">#REF!</definedName>
    <definedName name="HOME">#REF!</definedName>
    <definedName name="Home_curr" localSheetId="12">#REF!</definedName>
    <definedName name="Home_curr" localSheetId="11">#REF!</definedName>
    <definedName name="Home_curr">#REF!</definedName>
    <definedName name="HOOP" localSheetId="12">#REF!</definedName>
    <definedName name="HOOP" localSheetId="11">#REF!</definedName>
    <definedName name="HOOP">#REF!</definedName>
    <definedName name="Hotel">#REF!</definedName>
    <definedName name="Hotel_Rate" localSheetId="12">#REF!</definedName>
    <definedName name="Hotel_Rate" localSheetId="11">#REF!</definedName>
    <definedName name="Hotel_Rate">#REF!</definedName>
    <definedName name="house_value_dv" localSheetId="12">[108]Sensitivities!#REF!</definedName>
    <definedName name="house_value_dv" localSheetId="11">[108]Sensitivities!#REF!</definedName>
    <definedName name="house_value_dv">[108]Sensitivities!#REF!</definedName>
    <definedName name="house_value_dv_check" localSheetId="12">[108]Sensitivities!#REF!</definedName>
    <definedName name="house_value_dv_check" localSheetId="11">[108]Sensitivities!#REF!</definedName>
    <definedName name="house_value_dv_check">[108]Sensitivities!#REF!</definedName>
    <definedName name="HSC">[59]Re!$D$94:$D$145</definedName>
    <definedName name="htfjtf">[56]AREAS!$A$1:$I$5</definedName>
    <definedName name="HTML_CodePage" hidden="1">1252</definedName>
    <definedName name="HTML_Control" localSheetId="12" hidden="1">{"'Sheet2'!$A$1:$D$37"}</definedName>
    <definedName name="HTML_Control" localSheetId="11" hidden="1">{"'Sheet2'!$A$1:$D$37"}</definedName>
    <definedName name="HTML_Control"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hu74wraedfb" localSheetId="12">[6]Equip!#REF!</definedName>
    <definedName name="hu74wraedfb" localSheetId="11">[6]Equip!#REF!</definedName>
    <definedName name="hu74wraedfb">[6]Equip!#REF!</definedName>
    <definedName name="hugi" localSheetId="12">#REF!</definedName>
    <definedName name="hugi" localSheetId="11">#REF!</definedName>
    <definedName name="hugi">#REF!</definedName>
    <definedName name="huts" localSheetId="12">[67]offices!#REF!</definedName>
    <definedName name="huts" localSheetId="11">[67]offices!#REF!</definedName>
    <definedName name="huts">[67]offices!#REF!</definedName>
    <definedName name="I" localSheetId="12">'[109] Data'!#REF!</definedName>
    <definedName name="I">'[109] Data'!#REF!</definedName>
    <definedName name="I_Steel" localSheetId="12">#REF!</definedName>
    <definedName name="I_Steel" localSheetId="11">#REF!</definedName>
    <definedName name="I_Steel">#REF!</definedName>
    <definedName name="IC" localSheetId="12">#REF!</definedName>
    <definedName name="IC" localSheetId="11">#REF!</definedName>
    <definedName name="IC">#REF!</definedName>
    <definedName name="Icurry" localSheetId="12">#REF!</definedName>
    <definedName name="Icurry" localSheetId="11">#REF!</definedName>
    <definedName name="Icurry">#REF!</definedName>
    <definedName name="idays" localSheetId="12">#REF!</definedName>
    <definedName name="idays" localSheetId="11">#REF!</definedName>
    <definedName name="idays">#REF!</definedName>
    <definedName name="ih" localSheetId="12">#REF!</definedName>
    <definedName name="ih" localSheetId="11">#REF!</definedName>
    <definedName name="ih">#REF!</definedName>
    <definedName name="ikey" localSheetId="12">#REF!</definedName>
    <definedName name="ikey" localSheetId="11">#REF!</definedName>
    <definedName name="ikey">#REF!</definedName>
    <definedName name="IMP" localSheetId="12">#REF!</definedName>
    <definedName name="IMP">#REF!</definedName>
    <definedName name="Impact_Codes">#REF!</definedName>
    <definedName name="IMPORTS">[110]Imports!$A$9:$A$28</definedName>
    <definedName name="IMPROVEMENTS" localSheetId="12">#REF!</definedName>
    <definedName name="IMPROVEMENTS" localSheetId="11">#REF!</definedName>
    <definedName name="IMPROVEMENTS">#REF!</definedName>
    <definedName name="Inc" localSheetId="12">#REF!</definedName>
    <definedName name="Inc" localSheetId="11">#REF!</definedName>
    <definedName name="Inc">#REF!</definedName>
    <definedName name="Inc_Tax_Payable" localSheetId="12">#REF!</definedName>
    <definedName name="Inc_Tax_Payable" localSheetId="11">#REF!</definedName>
    <definedName name="Inc_Tax_Payable">#REF!</definedName>
    <definedName name="income" localSheetId="12">#REF!</definedName>
    <definedName name="income" localSheetId="11">#REF!</definedName>
    <definedName name="income">#REF!</definedName>
    <definedName name="income_sens" localSheetId="12">'[61]Devco Cashflow'!#REF!</definedName>
    <definedName name="income_sens" localSheetId="11">'[61]Devco Cashflow'!#REF!</definedName>
    <definedName name="income_sens">'[61]Devco Cashflow'!#REF!</definedName>
    <definedName name="Income2">[103]ESTIMATE!$A$1:$M$615</definedName>
    <definedName name="Ind_ERV" localSheetId="12">#REF!</definedName>
    <definedName name="Ind_ERV" localSheetId="11">#REF!</definedName>
    <definedName name="Ind_ERV">#REF!</definedName>
    <definedName name="INDEX" localSheetId="12">[78]Cover!#REF!</definedName>
    <definedName name="INDEX" localSheetId="11">[78]Cover!#REF!</definedName>
    <definedName name="INDEX">[78]Cover!#REF!</definedName>
    <definedName name="Inflation_rate" localSheetId="12">#REF!</definedName>
    <definedName name="Inflation_rate" localSheetId="11">#REF!</definedName>
    <definedName name="Inflation_rate">#REF!</definedName>
    <definedName name="InflationRate" localSheetId="12">#REF!</definedName>
    <definedName name="InflationRate" localSheetId="11">#REF!</definedName>
    <definedName name="InflationRate">#REF!</definedName>
    <definedName name="infra_rates" localSheetId="12">#REF!</definedName>
    <definedName name="infra_rates" localSheetId="11">#REF!</definedName>
    <definedName name="infra_rates">#REF!</definedName>
    <definedName name="Initial_Net_ERV" localSheetId="12">#REF!</definedName>
    <definedName name="Initial_Net_ERV" localSheetId="11">#REF!</definedName>
    <definedName name="Initial_Net_ERV">#REF!</definedName>
    <definedName name="Initial_Net_Passing_Rent" localSheetId="12">#REF!</definedName>
    <definedName name="Initial_Net_Passing_Rent" localSheetId="11">#REF!</definedName>
    <definedName name="Initial_Net_Passing_Rent">#REF!</definedName>
    <definedName name="Initial_T_o_rent" localSheetId="12">#REF!</definedName>
    <definedName name="Initial_T_o_rent" localSheetId="11">#REF!</definedName>
    <definedName name="Initial_T_o_rent">#REF!</definedName>
    <definedName name="Input" localSheetId="12">#REF!</definedName>
    <definedName name="Input" localSheetId="11">#REF!</definedName>
    <definedName name="Input">#REF!</definedName>
    <definedName name="INSERTROW" localSheetId="12">#REF!</definedName>
    <definedName name="INSERTROW" localSheetId="11">#REF!</definedName>
    <definedName name="INSERTROW">#REF!</definedName>
    <definedName name="Instr" localSheetId="12">#REF!</definedName>
    <definedName name="Instr" localSheetId="11">#REF!</definedName>
    <definedName name="Instr">#REF!</definedName>
    <definedName name="Insul" localSheetId="12">#REF!</definedName>
    <definedName name="Insul" localSheetId="11">#REF!</definedName>
    <definedName name="Insul">#REF!</definedName>
    <definedName name="Insurance" localSheetId="12">#REF!</definedName>
    <definedName name="Insurance" localSheetId="11">#REF!</definedName>
    <definedName name="Insurance">#REF!</definedName>
    <definedName name="Int" localSheetId="12">#REF!</definedName>
    <definedName name="INT" localSheetId="11">'[17]SECTION D'!$F$20:$F$20</definedName>
    <definedName name="INT">'[2]8.0 CAPITALISED INT'!$F$20:$F$20</definedName>
    <definedName name="intb4" localSheetId="12">#REF!</definedName>
    <definedName name="intb4" localSheetId="11">#REF!</definedName>
    <definedName name="intb4">#REF!</definedName>
    <definedName name="intb5" localSheetId="12">#REF!</definedName>
    <definedName name="intb5" localSheetId="11">#REF!</definedName>
    <definedName name="intb5">#REF!</definedName>
    <definedName name="intbp1" localSheetId="12">#REF!</definedName>
    <definedName name="intbp1" localSheetId="11">#REF!</definedName>
    <definedName name="intbp1">#REF!</definedName>
    <definedName name="intbp2" localSheetId="12">#REF!</definedName>
    <definedName name="intbp2" localSheetId="11">#REF!</definedName>
    <definedName name="intbp2">#REF!</definedName>
    <definedName name="intbp3" localSheetId="12">#REF!</definedName>
    <definedName name="intbp3" localSheetId="11">#REF!</definedName>
    <definedName name="intbp3">#REF!</definedName>
    <definedName name="intds1" localSheetId="12">#REF!</definedName>
    <definedName name="intds1" localSheetId="11">#REF!</definedName>
    <definedName name="intds1">#REF!</definedName>
    <definedName name="intds2" localSheetId="12">#REF!</definedName>
    <definedName name="intds2" localSheetId="11">#REF!</definedName>
    <definedName name="intds2">#REF!</definedName>
    <definedName name="intds3" localSheetId="12">#REF!</definedName>
    <definedName name="intds3" localSheetId="11">#REF!</definedName>
    <definedName name="intds3">#REF!</definedName>
    <definedName name="intds4" localSheetId="12">#REF!</definedName>
    <definedName name="intds4" localSheetId="11">#REF!</definedName>
    <definedName name="intds4">#REF!</definedName>
    <definedName name="intds5" localSheetId="12">#REF!</definedName>
    <definedName name="intds5" localSheetId="11">#REF!</definedName>
    <definedName name="intds5">#REF!</definedName>
    <definedName name="intds6" localSheetId="12">#REF!</definedName>
    <definedName name="intds6" localSheetId="11">#REF!</definedName>
    <definedName name="intds6">#REF!</definedName>
    <definedName name="intds8p" localSheetId="12">#REF!</definedName>
    <definedName name="intds8p" localSheetId="11">#REF!</definedName>
    <definedName name="intds8p">#REF!</definedName>
    <definedName name="intds8r" localSheetId="12">#REF!</definedName>
    <definedName name="intds8r" localSheetId="11">#REF!</definedName>
    <definedName name="intds8r">#REF!</definedName>
    <definedName name="Interest_Rate" localSheetId="12">#REF!</definedName>
    <definedName name="Interest_Rate" localSheetId="11">#REF!</definedName>
    <definedName name="Interest_Rate">#REF!</definedName>
    <definedName name="InterestOnBond" localSheetId="12">#REF!</definedName>
    <definedName name="InterestOnBond" localSheetId="11">#REF!</definedName>
    <definedName name="InterestOnBond">#REF!</definedName>
    <definedName name="INTERNAL_DIVISI" localSheetId="12">#REF!</definedName>
    <definedName name="INTERNAL_DIVISI" localSheetId="11">#REF!</definedName>
    <definedName name="INTERNAL_DIVISI">#REF!</definedName>
    <definedName name="inthq1" localSheetId="12">#REF!</definedName>
    <definedName name="inthq1" localSheetId="11">#REF!</definedName>
    <definedName name="inthq1">#REF!</definedName>
    <definedName name="inthq2" localSheetId="12">#REF!</definedName>
    <definedName name="inthq2" localSheetId="11">#REF!</definedName>
    <definedName name="inthq2">#REF!</definedName>
    <definedName name="inthq3" localSheetId="12">#REF!</definedName>
    <definedName name="inthq3" localSheetId="11">#REF!</definedName>
    <definedName name="inthq3">#REF!</definedName>
    <definedName name="inthq4a" localSheetId="12">#REF!</definedName>
    <definedName name="inthq4a" localSheetId="11">#REF!</definedName>
    <definedName name="inthq4a">#REF!</definedName>
    <definedName name="inthq5" localSheetId="12">#REF!</definedName>
    <definedName name="inthq5" localSheetId="11">#REF!</definedName>
    <definedName name="inthq5">#REF!</definedName>
    <definedName name="intr" localSheetId="12">[93]feasibility!#REF!</definedName>
    <definedName name="intr" localSheetId="11">[93]feasibility!#REF!</definedName>
    <definedName name="intr">[93]feasibility!#REF!</definedName>
    <definedName name="INTRA" localSheetId="12">'[111]BYLAAE K EN L'!#REF!</definedName>
    <definedName name="INTRA">'[111]BYLAAE K EN L'!#REF!</definedName>
    <definedName name="IntRate" localSheetId="12">#REF!</definedName>
    <definedName name="IntRate" localSheetId="11">#REF!</definedName>
    <definedName name="IntRate">#REF!</definedName>
    <definedName name="IntroPrintArea" hidden="1">#REF!</definedName>
    <definedName name="intrt2p" localSheetId="12">#REF!</definedName>
    <definedName name="intrt2p" localSheetId="11">#REF!</definedName>
    <definedName name="intrt2p">#REF!</definedName>
    <definedName name="intrt2r" localSheetId="12">#REF!</definedName>
    <definedName name="intrt2r" localSheetId="11">#REF!</definedName>
    <definedName name="intrt2r">#REF!</definedName>
    <definedName name="intwf9" localSheetId="12">#REF!</definedName>
    <definedName name="intwf9" localSheetId="11">#REF!</definedName>
    <definedName name="intwf9">#REF!</definedName>
    <definedName name="Inv_Pack" localSheetId="12">#REF!</definedName>
    <definedName name="Inv_Pack" localSheetId="11">#REF!</definedName>
    <definedName name="Inv_Pack">#REF!</definedName>
    <definedName name="invdr" localSheetId="12">#REF!</definedName>
    <definedName name="invdr" localSheetId="11">#REF!</definedName>
    <definedName name="invdr">#REF!</definedName>
    <definedName name="InvPrio" localSheetId="12">#REF!</definedName>
    <definedName name="InvPrio" localSheetId="11">#REF!</definedName>
    <definedName name="InvPrio">#REF!</definedName>
    <definedName name="Invst_Total_LY" localSheetId="12">#REF!</definedName>
    <definedName name="Invst_Total_LY" localSheetId="11">#REF!</definedName>
    <definedName name="Invst_Total_LY">#REF!</definedName>
    <definedName name="iop" localSheetId="12" hidden="1">{#N/A,#N/A,TRUE,"COVER";#N/A,#N/A,TRUE,"DETAILS";#N/A,#N/A,TRUE,"SUMMARY";#N/A,#N/A,TRUE,"EXP MON";#N/A,#N/A,TRUE,"APPENDIX A";#N/A,#N/A,TRUE,"APPENDIX B";#N/A,#N/A,TRUE,"APPENDIX C";#N/A,#N/A,TRUE,"APPENDIX D";#N/A,#N/A,TRUE,"APPENDIX E";#N/A,#N/A,TRUE,"APPENDIX F";#N/A,#N/A,TRUE,"APPENDIX G"}</definedName>
    <definedName name="iop" localSheetId="11" hidden="1">{#N/A,#N/A,TRUE,"COVER";#N/A,#N/A,TRUE,"DETAILS";#N/A,#N/A,TRUE,"SUMMARY";#N/A,#N/A,TRUE,"EXP MON";#N/A,#N/A,TRUE,"APPENDIX A";#N/A,#N/A,TRUE,"APPENDIX B";#N/A,#N/A,TRUE,"APPENDIX C";#N/A,#N/A,TRUE,"APPENDIX D";#N/A,#N/A,TRUE,"APPENDIX E";#N/A,#N/A,TRUE,"APPENDIX F";#N/A,#N/A,TRUE,"APPENDIX G"}</definedName>
    <definedName name="iop" hidden="1">{#N/A,#N/A,TRUE,"COVER";#N/A,#N/A,TRUE,"DETAILS";#N/A,#N/A,TRUE,"SUMMARY";#N/A,#N/A,TRUE,"EXP MON";#N/A,#N/A,TRUE,"APPENDIX A";#N/A,#N/A,TRUE,"APPENDIX B";#N/A,#N/A,TRUE,"APPENDIX C";#N/A,#N/A,TRUE,"APPENDIX D";#N/A,#N/A,TRUE,"APPENDIX E";#N/A,#N/A,TRUE,"APPENDIX F";#N/A,#N/A,TRUE,"APPENDIX G"}</definedName>
    <definedName name="IPD_benchmark" localSheetId="12">#REF!</definedName>
    <definedName name="IPD_benchmark" localSheetId="11">#REF!</definedName>
    <definedName name="IPD_benchmark">#REF!</definedName>
    <definedName name="IPD_growth_Rate" localSheetId="12">#REF!</definedName>
    <definedName name="IPD_growth_Rate" localSheetId="11">#REF!</definedName>
    <definedName name="IPD_growth_Rate">#REF!</definedName>
    <definedName name="Ironomng">[48]BOQ!$C$381</definedName>
    <definedName name="irp" localSheetId="12">#REF!</definedName>
    <definedName name="irp" localSheetId="11">#REF!</definedName>
    <definedName name="irp">#REF!</definedName>
    <definedName name="irpd" localSheetId="12">#REF!</definedName>
    <definedName name="irpd" localSheetId="11">#REF!</definedName>
    <definedName name="irpd">#REF!</definedName>
    <definedName name="IRR" localSheetId="12">#REF!</definedName>
    <definedName name="IRR" localSheetId="11">#REF!</definedName>
    <definedName name="IRR">#REF!</definedName>
    <definedName name="issue" localSheetId="12">#REF!</definedName>
    <definedName name="issue" localSheetId="11">#REF!</definedName>
    <definedName name="issue">#REF!</definedName>
    <definedName name="Issue_Date" localSheetId="12">[6]Equip!#REF!</definedName>
    <definedName name="Issue_Date" localSheetId="11">[6]Equip!#REF!</definedName>
    <definedName name="Issue_Date">[6]Equip!#REF!</definedName>
    <definedName name="Issued_for" localSheetId="12">#REF!</definedName>
    <definedName name="Issued_for" localSheetId="11">#REF!</definedName>
    <definedName name="Issued_for">#REF!</definedName>
    <definedName name="IT" localSheetId="12">#REF!</definedName>
    <definedName name="IT" localSheetId="11">#REF!</definedName>
    <definedName name="IT">#REF!</definedName>
    <definedName name="ITALLOC" localSheetId="12">#REF!</definedName>
    <definedName name="ITALLOC" localSheetId="11">#REF!</definedName>
    <definedName name="ITALLOC">#REF!</definedName>
    <definedName name="ITEM_NOI2____DETAILS_OF_SAVINGS" localSheetId="12">'[25]FR-PROVSNL-SUM-DETAIL'!#REF!</definedName>
    <definedName name="ITEM_NOI2____DETAILS_OF_SAVINGS" localSheetId="18">'[25]FR-PROVSNL-SUM-DETAIL'!#REF!</definedName>
    <definedName name="ITEM_NOI2____DETAILS_OF_SAVINGS" localSheetId="20">'[25]FR-PROVSNL-SUM-DETAIL'!#REF!</definedName>
    <definedName name="ITEM_NOI2____DETAILS_OF_SAVINGS" localSheetId="21">'[25]FR-PROVSNL-SUM-DETAIL'!#REF!</definedName>
    <definedName name="ITEM_NOI2____DETAILS_OF_SAVINGS" localSheetId="19">'[25]FR-PROVSNL-SUM-DETAIL'!#REF!</definedName>
    <definedName name="ITEM_NOI2____DETAILS_OF_SAVINGS" localSheetId="11">'[25]FR-PROVSNL-SUM-DETAIL'!#REF!</definedName>
    <definedName name="ITEM_NOI2____DETAILS_OF_SAVINGS" localSheetId="10">'[25]FR-PROVSNL-SUM-DETAIL'!#REF!</definedName>
    <definedName name="ITEM_NOI2____DETAILS_OF_SAVINGS" localSheetId="8">'[25]FR-PROVSNL-SUM-DETAIL'!#REF!</definedName>
    <definedName name="ITEM_NOI2____DETAILS_OF_SAVINGS">'[25]FR-PROVSNL-SUM-DETAIL'!#REF!</definedName>
    <definedName name="ITEM4" localSheetId="12">#REF!</definedName>
    <definedName name="ITEM4" localSheetId="11">#REF!</definedName>
    <definedName name="ITEM4">#N/A</definedName>
    <definedName name="ITEMI" localSheetId="12">#REF!</definedName>
    <definedName name="ITEMI">#N/A</definedName>
    <definedName name="ITL" localSheetId="12">#REF!</definedName>
    <definedName name="ITL" localSheetId="11">#REF!</definedName>
    <definedName name="ITL">#REF!</definedName>
    <definedName name="iutryu" localSheetId="12">#REF!</definedName>
    <definedName name="iutryu" localSheetId="11">#REF!</definedName>
    <definedName name="iutryu">#REF!</definedName>
    <definedName name="J_Metalwork" localSheetId="12">#REF!</definedName>
    <definedName name="J_Metalwork">#REF!</definedName>
    <definedName name="JBJKH" localSheetId="12">#REF!</definedName>
    <definedName name="JBJKH" localSheetId="11">#REF!</definedName>
    <definedName name="JBJKH">#REF!</definedName>
    <definedName name="JCT_WORDS" localSheetId="12">[69]Uniliever!#REF!</definedName>
    <definedName name="JCT_WORDS" localSheetId="11">[69]Uniliever!#REF!</definedName>
    <definedName name="JCT_WORDS">[69]Uniliever!#REF!</definedName>
    <definedName name="JCTCODE" localSheetId="12">[69]Uniliever!#REF!</definedName>
    <definedName name="JCTCODE" localSheetId="11">[69]Uniliever!#REF!</definedName>
    <definedName name="JCTCODE">[69]Uniliever!#REF!</definedName>
    <definedName name="JCTMENU" localSheetId="12">[69]Uniliever!#REF!</definedName>
    <definedName name="JCTMENU" localSheetId="11">[69]Uniliever!#REF!</definedName>
    <definedName name="JCTMENU">[69]Uniliever!#REF!</definedName>
    <definedName name="jekeel" localSheetId="12" hidden="1">[112]PRELIMIN!#REF!</definedName>
    <definedName name="jekeel" localSheetId="11" hidden="1">[112]PRELIMIN!#REF!</definedName>
    <definedName name="jekeel" hidden="1">[112]PRELIMIN!#REF!</definedName>
    <definedName name="jff" localSheetId="12">[55]INDEX!#REF!</definedName>
    <definedName name="jff" localSheetId="11">[55]INDEX!#REF!</definedName>
    <definedName name="jff">[55]INDEX!#REF!</definedName>
    <definedName name="jgf">[106]AREAS!$A$6:$I$47</definedName>
    <definedName name="jgfuygl" localSheetId="12">#REF!</definedName>
    <definedName name="jgfuygl" localSheetId="11">#REF!</definedName>
    <definedName name="jgfuygl">#REF!</definedName>
    <definedName name="jggkg" localSheetId="12">[55]INDEX!#REF!</definedName>
    <definedName name="jggkg" localSheetId="11">[55]INDEX!#REF!</definedName>
    <definedName name="jggkg">[55]INDEX!#REF!</definedName>
    <definedName name="JGHKGK">'[113]SALES &amp; RETURNS'!$A$1:$J$5</definedName>
    <definedName name="jgjg" localSheetId="12">[55]INDEX!#REF!</definedName>
    <definedName name="jgjg" localSheetId="11">[55]INDEX!#REF!</definedName>
    <definedName name="jgjg">[55]INDEX!#REF!</definedName>
    <definedName name="JHBJKG">[113]WORKINGS!$A$1:$Q$3</definedName>
    <definedName name="JHFFFK">[114]WORKINGS!$A$1:$O$3</definedName>
    <definedName name="jhfiyteiy5ej">[57]WORKINGS!$A$1:$N$3</definedName>
    <definedName name="jhfjf" localSheetId="12">#REF!</definedName>
    <definedName name="jhfjf" localSheetId="11">#REF!</definedName>
    <definedName name="jhfjf">#REF!</definedName>
    <definedName name="JHFLYUF">[57]WORKINGS!$A$1:$N$3</definedName>
    <definedName name="jhfyukf">[56]AREAS!$A$1:$I$5</definedName>
    <definedName name="jhgfghdk">[57]AREAS!$A$6:$I$47</definedName>
    <definedName name="jhgjhfgl">[115]WORKINGS!$A$1:$N$3</definedName>
    <definedName name="jhgljyfly">[57]AREAS!$A$1:$I$5</definedName>
    <definedName name="JHH">'[114]SALES &amp; RETURNS'!$A$4:$I$39</definedName>
    <definedName name="jhhihy" localSheetId="12">#REF!</definedName>
    <definedName name="jhhihy" localSheetId="11">#REF!</definedName>
    <definedName name="jhhihy">#REF!</definedName>
    <definedName name="jhjh" localSheetId="12">[55]INDEX!#REF!</definedName>
    <definedName name="jhjh" localSheetId="11">[55]INDEX!#REF!</definedName>
    <definedName name="jhjh">[55]INDEX!#REF!</definedName>
    <definedName name="jhjk" localSheetId="12">#REF!</definedName>
    <definedName name="jhjk" localSheetId="11">#REF!</definedName>
    <definedName name="jhjk">#REF!</definedName>
    <definedName name="JHJKL">'[113]SALES &amp; RETURNS'!$A$6:$J$44</definedName>
    <definedName name="jhyfhktfiytk">[107]AREAS!$A$6:$I$41</definedName>
    <definedName name="jj" localSheetId="12">#REF!</definedName>
    <definedName name="jj" localSheetId="11">#REF!</definedName>
    <definedName name="jj">#REF!</definedName>
    <definedName name="jjb3wdkjb" localSheetId="12">#REF!</definedName>
    <definedName name="jjb3wdkjb" localSheetId="11">#REF!</definedName>
    <definedName name="jjb3wdkjb">#REF!</definedName>
    <definedName name="jjhh" localSheetId="12">[55]INDEX!#REF!</definedName>
    <definedName name="jjhh" localSheetId="11">[55]INDEX!#REF!</definedName>
    <definedName name="jjhh">[55]INDEX!#REF!</definedName>
    <definedName name="jkbkjgk">[56]AREAS!$A$6:$I$47</definedName>
    <definedName name="jkgjgk" localSheetId="12">[55]COVER!#REF!</definedName>
    <definedName name="jkgjgk" localSheetId="11">[55]COVER!#REF!</definedName>
    <definedName name="jkgjgk">[55]COVER!#REF!</definedName>
    <definedName name="jkglg">[100]AREAS!$A$6:$I$74</definedName>
    <definedName name="jkldasfowsfsdafosdf" localSheetId="12">#REF!</definedName>
    <definedName name="jkldasfowsfsdafosdf" localSheetId="11">#REF!</definedName>
    <definedName name="jkldasfowsfsdafosdf">#REF!</definedName>
    <definedName name="Job_No." localSheetId="12">[6]Equip!#REF!</definedName>
    <definedName name="Job_No." localSheetId="11">[6]Equip!#REF!</definedName>
    <definedName name="Job_No.">[6]Equip!#REF!</definedName>
    <definedName name="john" localSheetId="12" hidden="1">{#N/A,#N/A,TRUE,"COVER";#N/A,#N/A,TRUE,"DETAILS";#N/A,#N/A,TRUE,"SUMMARY";#N/A,#N/A,TRUE,"EXP MON";#N/A,#N/A,TRUE,"APPENDIX A";#N/A,#N/A,TRUE,"APPENDIX B";#N/A,#N/A,TRUE,"APPENDIX C";#N/A,#N/A,TRUE,"APPENDIX D";#N/A,#N/A,TRUE,"APPENDIX E";#N/A,#N/A,TRUE,"APPENDIX F";#N/A,#N/A,TRUE,"APPENDIX G"}</definedName>
    <definedName name="john" localSheetId="11" hidden="1">{#N/A,#N/A,TRUE,"COVER";#N/A,#N/A,TRUE,"DETAILS";#N/A,#N/A,TRUE,"SUMMARY";#N/A,#N/A,TRUE,"EXP MON";#N/A,#N/A,TRUE,"APPENDIX A";#N/A,#N/A,TRUE,"APPENDIX B";#N/A,#N/A,TRUE,"APPENDIX C";#N/A,#N/A,TRUE,"APPENDIX D";#N/A,#N/A,TRUE,"APPENDIX E";#N/A,#N/A,TRUE,"APPENDIX F";#N/A,#N/A,TRUE,"APPENDIX G"}</definedName>
    <definedName name="john" hidden="1">{#N/A,#N/A,TRUE,"COVER";#N/A,#N/A,TRUE,"DETAILS";#N/A,#N/A,TRUE,"SUMMARY";#N/A,#N/A,TRUE,"EXP MON";#N/A,#N/A,TRUE,"APPENDIX A";#N/A,#N/A,TRUE,"APPENDIX B";#N/A,#N/A,TRUE,"APPENDIX C";#N/A,#N/A,TRUE,"APPENDIX D";#N/A,#N/A,TRUE,"APPENDIX E";#N/A,#N/A,TRUE,"APPENDIX F";#N/A,#N/A,TRUE,"APPENDIX G"}</definedName>
    <definedName name="JOResProf" localSheetId="12">#REF!</definedName>
    <definedName name="JOResProf" localSheetId="11">#REF!</definedName>
    <definedName name="JOResProf">#REF!</definedName>
    <definedName name="JOSupProf" localSheetId="12">#REF!</definedName>
    <definedName name="JOSupProf" localSheetId="11">#REF!</definedName>
    <definedName name="JOSupProf">#REF!</definedName>
    <definedName name="JPY" localSheetId="12">#REF!</definedName>
    <definedName name="JPY" localSheetId="11">#REF!</definedName>
    <definedName name="JPY">#REF!</definedName>
    <definedName name="JYYFYR" localSheetId="12">#REF!</definedName>
    <definedName name="JYYFYR" localSheetId="11">#REF!</definedName>
    <definedName name="JYYFYR">#REF!</definedName>
    <definedName name="k">#REF!</definedName>
    <definedName name="K_Factor" localSheetId="12">#REF!</definedName>
    <definedName name="K_Factor">#REF!</definedName>
    <definedName name="K_Plastering" localSheetId="12">#REF!</definedName>
    <definedName name="K_Plastering">#REF!</definedName>
    <definedName name="Keith" localSheetId="12" hidden="1">{#N/A,#N/A,TRUE,"COVER";#N/A,#N/A,TRUE,"DETAILS";#N/A,#N/A,TRUE,"SUMMARY";#N/A,#N/A,TRUE,"EXP MON";#N/A,#N/A,TRUE,"APPENDIX A";#N/A,#N/A,TRUE,"APPENDIX B";#N/A,#N/A,TRUE,"APPENDIX C";#N/A,#N/A,TRUE,"APPENDIX D";#N/A,#N/A,TRUE,"APPENDIX E";#N/A,#N/A,TRUE,"APPENDIX F";#N/A,#N/A,TRUE,"APPENDIX G"}</definedName>
    <definedName name="Keith" localSheetId="11" hidden="1">{#N/A,#N/A,TRUE,"COVER";#N/A,#N/A,TRUE,"DETAILS";#N/A,#N/A,TRUE,"SUMMARY";#N/A,#N/A,TRUE,"EXP MON";#N/A,#N/A,TRUE,"APPENDIX A";#N/A,#N/A,TRUE,"APPENDIX B";#N/A,#N/A,TRUE,"APPENDIX C";#N/A,#N/A,TRUE,"APPENDIX D";#N/A,#N/A,TRUE,"APPENDIX E";#N/A,#N/A,TRUE,"APPENDIX F";#N/A,#N/A,TRUE,"APPENDIX G"}</definedName>
    <definedName name="Keith" hidden="1">{#N/A,#N/A,TRUE,"COVER";#N/A,#N/A,TRUE,"DETAILS";#N/A,#N/A,TRUE,"SUMMARY";#N/A,#N/A,TRUE,"EXP MON";#N/A,#N/A,TRUE,"APPENDIX A";#N/A,#N/A,TRUE,"APPENDIX B";#N/A,#N/A,TRUE,"APPENDIX C";#N/A,#N/A,TRUE,"APPENDIX D";#N/A,#N/A,TRUE,"APPENDIX E";#N/A,#N/A,TRUE,"APPENDIX F";#N/A,#N/A,TRUE,"APPENDIX G"}</definedName>
    <definedName name="KeyCode" localSheetId="12">#REF!</definedName>
    <definedName name="KeyCode" localSheetId="11">#REF!</definedName>
    <definedName name="KeyCode">#REF!</definedName>
    <definedName name="keyworker_value_dv" localSheetId="12">[108]Sensitivities!#REF!</definedName>
    <definedName name="keyworker_value_dv" localSheetId="11">[108]Sensitivities!#REF!</definedName>
    <definedName name="keyworker_value_dv">[108]Sensitivities!#REF!</definedName>
    <definedName name="keyworker_value_dv_check" localSheetId="12">[108]Sensitivities!#REF!</definedName>
    <definedName name="keyworker_value_dv_check" localSheetId="11">[108]Sensitivities!#REF!</definedName>
    <definedName name="keyworker_value_dv_check">[108]Sensitivities!#REF!</definedName>
    <definedName name="kgg" localSheetId="12">#REF!</definedName>
    <definedName name="kgg" localSheetId="11">#REF!</definedName>
    <definedName name="kgg">#REF!</definedName>
    <definedName name="kgkg" localSheetId="12">#REF!</definedName>
    <definedName name="kgkg" localSheetId="11">#REF!</definedName>
    <definedName name="kgkg">#REF!</definedName>
    <definedName name="kgytgyitg">[107]WORKINGS!$A$1:$N$3</definedName>
    <definedName name="khgjhfljfj">[57]AREAS!$A$1:$I$5</definedName>
    <definedName name="KHGVK.H">[57]AREAS!$A$6:$I$47</definedName>
    <definedName name="kjgj" localSheetId="12">#REF!</definedName>
    <definedName name="kjgj" localSheetId="11">#REF!</definedName>
    <definedName name="kjgj">#REF!</definedName>
    <definedName name="kjhkug">[56]WORKINGS!$A$1:$N$3</definedName>
    <definedName name="KJLKH">'[114]SALES &amp; RETURNS'!$A$1:$I$3</definedName>
    <definedName name="KK" localSheetId="12">#REF!</definedName>
    <definedName name="KK" localSheetId="11">#REF!</definedName>
    <definedName name="KK">#REF!</definedName>
    <definedName name="kkk">[54]AREAS!$A$1:$I$5</definedName>
    <definedName name="kllkh" localSheetId="12">#REF!</definedName>
    <definedName name="kllkh" localSheetId="11">#REF!</definedName>
    <definedName name="kllkh">#REF!</definedName>
    <definedName name="l" localSheetId="12" hidden="1">[15]PRELIMIN!#REF!</definedName>
    <definedName name="l" localSheetId="11" hidden="1">[15]PRELIMIN!#REF!</definedName>
    <definedName name="l" hidden="1">[15]PRELIMIN!#REF!</definedName>
    <definedName name="L." localSheetId="12">#REF!</definedName>
    <definedName name="L." localSheetId="11">#REF!</definedName>
    <definedName name="L.">#REF!</definedName>
    <definedName name="L_Tiling" localSheetId="12">#REF!</definedName>
    <definedName name="L_Tiling">#REF!</definedName>
    <definedName name="LabourApplyYronYr">'[43]Labour Efficiency'!$AM$5</definedName>
    <definedName name="LabourEffSourceSheet">'[43]Labour Efficiency'!$A$1</definedName>
    <definedName name="LabourPercentageGap">'[43]Labour Efficiency'!$A$2</definedName>
    <definedName name="LabourYronYr">'[43]Labour Efficiency'!$AM$6</definedName>
    <definedName name="LAND" localSheetId="12">[16]INFO!$I$51</definedName>
    <definedName name="LAND" localSheetId="11">[17]INFO!$I$51</definedName>
    <definedName name="LAND">[2]INFO!$I$51</definedName>
    <definedName name="LAND_" localSheetId="12">#REF!</definedName>
    <definedName name="LAND_" localSheetId="11">#REF!</definedName>
    <definedName name="LAND_">#REF!</definedName>
    <definedName name="land_cost">[116]Control!$K$15</definedName>
    <definedName name="land_rate" localSheetId="12">#REF!</definedName>
    <definedName name="land_rate" localSheetId="11">#REF!</definedName>
    <definedName name="land_rate">#REF!</definedName>
    <definedName name="land_value_switch">[116]Control!$K$18</definedName>
    <definedName name="LandArea" localSheetId="12">#REF!</definedName>
    <definedName name="LandArea" localSheetId="11">#REF!</definedName>
    <definedName name="LandArea">#REF!</definedName>
    <definedName name="LandCost" localSheetId="12">#REF!</definedName>
    <definedName name="LandCost">#REF!</definedName>
    <definedName name="Landings1" localSheetId="12">#REF!</definedName>
    <definedName name="Landings1" localSheetId="11">#REF!</definedName>
    <definedName name="Landings1">#REF!</definedName>
    <definedName name="Landings123" localSheetId="12">#REF!</definedName>
    <definedName name="Landings123" localSheetId="11">#REF!</definedName>
    <definedName name="Landings123">#REF!</definedName>
    <definedName name="Landings2" localSheetId="12">#REF!</definedName>
    <definedName name="Landings2" localSheetId="11">#REF!</definedName>
    <definedName name="Landings2">#REF!</definedName>
    <definedName name="Landings3" localSheetId="12">#REF!</definedName>
    <definedName name="Landings3" localSheetId="11">#REF!</definedName>
    <definedName name="Landings3">#REF!</definedName>
    <definedName name="LandRate" localSheetId="12">#REF!</definedName>
    <definedName name="LandRate" localSheetId="11">#REF!</definedName>
    <definedName name="LandRate">#REF!</definedName>
    <definedName name="Landscaping">[48]BOQ!$C$441</definedName>
    <definedName name="Landside_Airfield_Pvements" localSheetId="12">#REF!</definedName>
    <definedName name="Landside_Airfield_Pvements" localSheetId="11">#REF!</definedName>
    <definedName name="Landside_Airfield_Pvements">#REF!</definedName>
    <definedName name="Landside_Baggage" localSheetId="12">#REF!</definedName>
    <definedName name="Landside_Baggage" localSheetId="11">#REF!</definedName>
    <definedName name="Landside_Baggage">#REF!</definedName>
    <definedName name="Landside_Envelope" localSheetId="12">#REF!</definedName>
    <definedName name="Landside_Envelope" localSheetId="11">#REF!</definedName>
    <definedName name="Landside_Envelope">#REF!</definedName>
    <definedName name="Landside_External_Services" localSheetId="12">#REF!</definedName>
    <definedName name="Landside_External_Services" localSheetId="11">#REF!</definedName>
    <definedName name="Landside_External_Services">#REF!</definedName>
    <definedName name="Landside_External_Structure" localSheetId="12">#REF!</definedName>
    <definedName name="Landside_External_Structure" localSheetId="11">#REF!</definedName>
    <definedName name="Landside_External_Structure">#REF!</definedName>
    <definedName name="Landside_Fees" localSheetId="12">#REF!</definedName>
    <definedName name="Landside_Fees" localSheetId="11">#REF!</definedName>
    <definedName name="Landside_Fees">#REF!</definedName>
    <definedName name="Landside_Furn_Fit" localSheetId="12">#REF!</definedName>
    <definedName name="Landside_Furn_Fit" localSheetId="11">#REF!</definedName>
    <definedName name="Landside_Furn_Fit">#REF!</definedName>
    <definedName name="Landside_Interiors" localSheetId="12">#REF!</definedName>
    <definedName name="Landside_Interiors" localSheetId="11">#REF!</definedName>
    <definedName name="Landside_Interiors">#REF!</definedName>
    <definedName name="Landside_Landscaping" localSheetId="12">#REF!</definedName>
    <definedName name="Landside_Landscaping" localSheetId="11">#REF!</definedName>
    <definedName name="Landside_Landscaping">#REF!</definedName>
    <definedName name="Landside_Logistics" localSheetId="12">#REF!</definedName>
    <definedName name="Landside_Logistics" localSheetId="11">#REF!</definedName>
    <definedName name="Landside_Logistics">#REF!</definedName>
    <definedName name="Landside_PAX_Transport" localSheetId="12">#REF!</definedName>
    <definedName name="Landside_PAX_Transport" localSheetId="11">#REF!</definedName>
    <definedName name="Landside_PAX_Transport">#REF!</definedName>
    <definedName name="Landside_Rail" localSheetId="12">#REF!</definedName>
    <definedName name="Landside_Rail" localSheetId="11">#REF!</definedName>
    <definedName name="Landside_Rail">#REF!</definedName>
    <definedName name="Landside_Services" localSheetId="12">#REF!</definedName>
    <definedName name="Landside_Services" localSheetId="11">#REF!</definedName>
    <definedName name="Landside_Services">#REF!</definedName>
    <definedName name="Landside_Site_Works" localSheetId="12">#REF!</definedName>
    <definedName name="Landside_Site_Works" localSheetId="11">#REF!</definedName>
    <definedName name="Landside_Site_Works">#REF!</definedName>
    <definedName name="Landside_Specialist_Electrical" localSheetId="12">#REF!</definedName>
    <definedName name="Landside_Specialist_Electrical" localSheetId="11">#REF!</definedName>
    <definedName name="Landside_Specialist_Electrical">#REF!</definedName>
    <definedName name="Landside_Substructure" localSheetId="12">#REF!</definedName>
    <definedName name="Landside_Substructure" localSheetId="11">#REF!</definedName>
    <definedName name="Landside_Substructure">#REF!</definedName>
    <definedName name="Landside_Superstructure" localSheetId="12">#REF!</definedName>
    <definedName name="Landside_Superstructure" localSheetId="11">#REF!</definedName>
    <definedName name="Landside_Superstructure">#REF!</definedName>
    <definedName name="Landside_Surface_Works" localSheetId="12">#REF!</definedName>
    <definedName name="Landside_Surface_Works" localSheetId="11">#REF!</definedName>
    <definedName name="Landside_Surface_Works">#REF!</definedName>
    <definedName name="Landside_TTS" localSheetId="12">#REF!</definedName>
    <definedName name="Landside_TTS" localSheetId="11">#REF!</definedName>
    <definedName name="Landside_TTS">#REF!</definedName>
    <definedName name="Lanside_Site_Works" localSheetId="12">#REF!</definedName>
    <definedName name="Lanside_Site_Works" localSheetId="11">#REF!</definedName>
    <definedName name="Lanside_Site_Works">#REF!</definedName>
    <definedName name="Last_Row" localSheetId="12">IF('CASHFLOW-CONSTRUCTION CONS'!Values_Entered,'CASHFLOW-CONSTRUCTION CONS'!Header_Row+'CASHFLOW-CONSTRUCTION CONS'!Number_of_Payments,'CASHFLOW-CONSTRUCTION CONS'!Header_Row)</definedName>
    <definedName name="Last_Row" localSheetId="11">IF(Values_Entered,Header_Row+'Monthly Cashflow-Summary'!Number_of_Payments,Header_Row)</definedName>
    <definedName name="Last_Row">IF(Values_Entered,Header_Row+Number_of_Payments,Header_Row)</definedName>
    <definedName name="Legal_Fees" localSheetId="12">#REF!</definedName>
    <definedName name="Legal_Fees" localSheetId="11">#REF!</definedName>
    <definedName name="Legal_Fees">#REF!</definedName>
    <definedName name="legal1" localSheetId="12">'[97]Sales Rates'!#REF!</definedName>
    <definedName name="legal1" localSheetId="11">'[97]Sales Rates'!#REF!</definedName>
    <definedName name="legal1">'[97]Sales Rates'!#REF!</definedName>
    <definedName name="legal11" localSheetId="12">'[97]Sales Rates'!#REF!</definedName>
    <definedName name="legal11" localSheetId="11">'[97]Sales Rates'!#REF!</definedName>
    <definedName name="legal11">'[97]Sales Rates'!#REF!</definedName>
    <definedName name="legal12a" localSheetId="12">'[97]Sales Rates'!#REF!</definedName>
    <definedName name="legal12a" localSheetId="11">'[97]Sales Rates'!#REF!</definedName>
    <definedName name="legal12a">'[97]Sales Rates'!#REF!</definedName>
    <definedName name="legal12b" localSheetId="12">'[97]Sales Rates'!#REF!</definedName>
    <definedName name="legal12b" localSheetId="11">'[97]Sales Rates'!#REF!</definedName>
    <definedName name="legal12b">'[97]Sales Rates'!#REF!</definedName>
    <definedName name="legal2" localSheetId="12">'[97]Sales Rates'!#REF!</definedName>
    <definedName name="legal2" localSheetId="11">'[97]Sales Rates'!#REF!</definedName>
    <definedName name="legal2">'[97]Sales Rates'!#REF!</definedName>
    <definedName name="legal5" localSheetId="12">'[97]Sales Rates'!#REF!</definedName>
    <definedName name="legal5" localSheetId="11">'[97]Sales Rates'!#REF!</definedName>
    <definedName name="legal5">'[97]Sales Rates'!#REF!</definedName>
    <definedName name="legal6" localSheetId="12">'[97]Sales Rates'!#REF!</definedName>
    <definedName name="legal6" localSheetId="11">'[97]Sales Rates'!#REF!</definedName>
    <definedName name="legal6">'[97]Sales Rates'!#REF!</definedName>
    <definedName name="legal7" localSheetId="12">'[97]Sales Rates'!#REF!</definedName>
    <definedName name="legal7" localSheetId="11">'[97]Sales Rates'!#REF!</definedName>
    <definedName name="legal7">'[97]Sales Rates'!#REF!</definedName>
    <definedName name="legal8" localSheetId="12">'[97]Sales Rates'!#REF!</definedName>
    <definedName name="legal8" localSheetId="11">'[97]Sales Rates'!#REF!</definedName>
    <definedName name="legal8">'[97]Sales Rates'!#REF!</definedName>
    <definedName name="legal910" localSheetId="12">'[97]Sales Rates'!#REF!</definedName>
    <definedName name="legal910" localSheetId="11">'[97]Sales Rates'!#REF!</definedName>
    <definedName name="legal910">'[97]Sales Rates'!#REF!</definedName>
    <definedName name="LegalFees" localSheetId="12">#REF!</definedName>
    <definedName name="LegalFees" localSheetId="11">#REF!</definedName>
    <definedName name="LegalFees">#REF!</definedName>
    <definedName name="LegalFeesAmount" localSheetId="12">#REF!</definedName>
    <definedName name="LegalFeesAmount">#REF!</definedName>
    <definedName name="LENGTH__2_1_Bed">#REF!</definedName>
    <definedName name="LENGTH__2_1_Bed_WC">#REF!</definedName>
    <definedName name="LENGTH__2_2_Bed">#REF!</definedName>
    <definedName name="LENGTH__2_2_Bed_WC">#REF!</definedName>
    <definedName name="LENGTH__2_3_Bed">#REF!</definedName>
    <definedName name="LENGTH__2_3_Bed_WC">#REF!</definedName>
    <definedName name="LENGTH__2_Clean_Utility_tTore">#REF!</definedName>
    <definedName name="LENGTH__2_Common_Area">#REF!</definedName>
    <definedName name="LENGTH__2_Ducts">#REF!</definedName>
    <definedName name="LENGTH__2_Duty_Station_Offices">#REF!</definedName>
    <definedName name="LENGTH__2_Elec___Data">#REF!</definedName>
    <definedName name="LENGTH__2_Equipment_Stores">#REF!</definedName>
    <definedName name="LENGTH__2_Female_WC">#REF!</definedName>
    <definedName name="LENGTH__2_Fire_Stair">#REF!</definedName>
    <definedName name="LENGTH__2_Fire_Stair_Passage">#REF!</definedName>
    <definedName name="LENGTH__2_Male_WC">#REF!</definedName>
    <definedName name="LENGTH__2_Paraplegic_WC">#REF!</definedName>
    <definedName name="LENGTH__2_Private_Lift_Lobby">#REF!</definedName>
    <definedName name="LENGTH__2_Private_Lifts">#REF!</definedName>
    <definedName name="LENGTH__2_Public_Lift_Lobby">#REF!</definedName>
    <definedName name="LENGTH__2_Public_Lifts">#REF!</definedName>
    <definedName name="LENGTH__2_Public_Ward_Female">#REF!</definedName>
    <definedName name="LENGTH__2_Public_Ward_Male">#REF!</definedName>
    <definedName name="LENGTH__2_Service_Lift">#REF!</definedName>
    <definedName name="LENGTH__2_Service_Lift_Lobby">#REF!</definedName>
    <definedName name="LENGTH__2_Sluice">#REF!</definedName>
    <definedName name="LENGTH__2_Ward_Kitchen">#REF!</definedName>
    <definedName name="LENGTH__3_Cleaners_Rooms">#REF!</definedName>
    <definedName name="LENGTH__3_Common_Area">#REF!</definedName>
    <definedName name="LENGTH__3_Ducts">#REF!</definedName>
    <definedName name="LENGTH__3_Elec___Data">#REF!</definedName>
    <definedName name="LENGTH__3_Female_Change_Room">#REF!</definedName>
    <definedName name="LENGTH__3_Female_WC">#REF!</definedName>
    <definedName name="LENGTH__3_Fire_Escape_Stairs">#REF!</definedName>
    <definedName name="LENGTH__3_Freezer">#REF!</definedName>
    <definedName name="LENGTH__3_GBA">#REF!</definedName>
    <definedName name="LENGTH__3_IT_Room">#REF!</definedName>
    <definedName name="LENGTH__3_Lifts">#REF!</definedName>
    <definedName name="LENGTH__3_Male_Changeroom">#REF!</definedName>
    <definedName name="LENGTH__3_Male_WC">#REF!</definedName>
    <definedName name="LENGTH__3_Mortuary">#REF!</definedName>
    <definedName name="LENGTH__3_Paraplegic_WC">#REF!</definedName>
    <definedName name="LENGTH__3_Passage">#REF!</definedName>
    <definedName name="LENGTH__3_Public_Lift_Lobby">#REF!</definedName>
    <definedName name="LENGTH__3_Public_Lifts">#REF!</definedName>
    <definedName name="LENGTH__3_Security_Room">#REF!</definedName>
    <definedName name="LENGTH__3_Server_Room">#REF!</definedName>
    <definedName name="LENGTH__3_Service_Lift_Lobby">#REF!</definedName>
    <definedName name="LENGTH__3_Service_Manager">#REF!</definedName>
    <definedName name="LENGTH__3_Staff_Dining___Kitchen">#REF!</definedName>
    <definedName name="LENGTH__3_Supervisor_Rooms">#REF!</definedName>
    <definedName name="LENGTH__3_Tech_Rooms">#REF!</definedName>
    <definedName name="LENGTH_00_Car_Port">#REF!</definedName>
    <definedName name="LENGTH_00_Dining_Room">#REF!</definedName>
    <definedName name="LENGTH_00_Foyer">#REF!</definedName>
    <definedName name="LENGTH_00_GBA">#REF!</definedName>
    <definedName name="LENGTH_00_GLA">#REF!</definedName>
    <definedName name="LENGTH_00_Kitchen">#REF!</definedName>
    <definedName name="LENGTH_00_Lounge">#REF!</definedName>
    <definedName name="LENGTH_00_Patio">#REF!</definedName>
    <definedName name="LENGTH_00_Stairs___Landing">#REF!</definedName>
    <definedName name="LENGTH_00_Water_Closet">#REF!</definedName>
    <definedName name="LENGTH_01_Balcony">#REF!</definedName>
    <definedName name="LENGTH_01_Balcony_2">#REF!</definedName>
    <definedName name="LENGTH_01_Bathrooms">#REF!</definedName>
    <definedName name="LENGTH_01_Bedroom_1">#REF!</definedName>
    <definedName name="LENGTH_01_Common_Area">#REF!</definedName>
    <definedName name="LENGTH_01_GBA">#REF!</definedName>
    <definedName name="LENGTH_01_GLA">#REF!</definedName>
    <definedName name="LENGTH_01_Stairs___Landing">#REF!</definedName>
    <definedName name="LENGTH_01_TV_Room_Study">#REF!</definedName>
    <definedName name="LENGTH_110_ext">#REF!</definedName>
    <definedName name="LENGTH_110_int">#REF!</definedName>
    <definedName name="LENGTH_110mm_internal_walls">#REF!</definedName>
    <definedName name="LENGTH_115_internal_walls___existing___2nd_12th_Floor">#REF!</definedName>
    <definedName name="LENGTH_115mm_internal_walls">#REF!</definedName>
    <definedName name="LENGTH_115mm_internal_walls___New">#REF!</definedName>
    <definedName name="LENGTH_115mm_internal_walls___New___Penthouse_Floor">#REF!</definedName>
    <definedName name="LENGTH_115mm_internal_walls___New_2nd___12th_Floor">#REF!</definedName>
    <definedName name="LENGTH_12_Bed___FLF_231">[40]Collections!#REF!</definedName>
    <definedName name="LENGTH_12bed_door_trim">[40]Collections!#REF!</definedName>
    <definedName name="LENGTH_12bed_shower">[40]Collections!#REF!</definedName>
    <definedName name="LENGTH_12bed_solicon_joint">[40]Collections!#REF!</definedName>
    <definedName name="LENGTH_1F_cut_line___door_trim">[40]Collections!#REF!</definedName>
    <definedName name="LENGTH_1F_cutline___expansion_joint">[40]Collections!#REF!</definedName>
    <definedName name="LENGTH_1F_silicon_joint">[40]Collections!#REF!</definedName>
    <definedName name="LENGTH_1F_stair_edge_trim">[40]Collections!#REF!</definedName>
    <definedName name="LENGTH_1F_T2">[40]Collections!#REF!</definedName>
    <definedName name="LENGTH_1F_T3">[40]Collections!#REF!</definedName>
    <definedName name="LENGTH_1st_Floor___115_internal_walls">#REF!</definedName>
    <definedName name="LENGTH_1st_Floor___230mm_Extenal_wall">#REF!</definedName>
    <definedName name="LENGTH_1st_Floor___230mm_internal_wall">#REF!</definedName>
    <definedName name="LENGTH_1st_Floor_Areas">#REF!</definedName>
    <definedName name="LENGTH_1st_Floor_GBA">#REF!</definedName>
    <definedName name="LENGTH_220_ext_walls">#REF!</definedName>
    <definedName name="LENGTH_220_int">#REF!</definedName>
    <definedName name="LENGTH_220_int_walls">#REF!</definedName>
    <definedName name="LENGTH_220_walls">#REF!</definedName>
    <definedName name="LENGTH_220mm_external_walls___existing___Penthouse_Floor">#REF!</definedName>
    <definedName name="LENGTH_220mm_internal_walls___Existing___Penthouse_Floor">#REF!</definedName>
    <definedName name="LENGTH_220mm_internal_walls___First_Floor">#REF!</definedName>
    <definedName name="LENGTH_220mm_internal_walls__New___Penthouse_Floor">#REF!</definedName>
    <definedName name="LENGTH_230mm_External_Gable_end_at_10323">#REF!</definedName>
    <definedName name="LENGTH_230mm_external_Patio_Gable_ends">#REF!</definedName>
    <definedName name="LENGTH_230mm_external_wall___To_new_fire_escape_first_floor">#REF!</definedName>
    <definedName name="LENGTH_230mm_external_wall_Gable_end_at_9855">#REF!</definedName>
    <definedName name="LENGTH_230mm_external_walls">#REF!</definedName>
    <definedName name="LENGTH_230mm_external_walls___existing___2nd_12th_Floor">#REF!</definedName>
    <definedName name="LENGTH_230mm_external_walls___First_Floor">#REF!</definedName>
    <definedName name="LENGTH_230mm_external_walls___Ground">#REF!</definedName>
    <definedName name="LENGTH_230mm_internal_wall">#REF!</definedName>
    <definedName name="LENGTH_230mm_internal_walls">#REF!</definedName>
    <definedName name="LENGTH_230mm_internal_walls___existing___2nd_12th_Floor">#REF!</definedName>
    <definedName name="LENGTH_230mm_internal_walls___New">#REF!</definedName>
    <definedName name="LENGTH_230mm_internal_walls___New_2nd_12th_floor">#REF!</definedName>
    <definedName name="LENGTH_2nd_Floor_GBA">#REF!</definedName>
    <definedName name="LENGTH_330mm_external_wall">#REF!</definedName>
    <definedName name="LENGTH_330mm_external_wall_above_shopfront">#REF!</definedName>
    <definedName name="LENGTH_330mm_internal_demising_walls">#REF!</definedName>
    <definedName name="LENGTH_330mm_internal_wall_above_shopfront">#REF!</definedName>
    <definedName name="LENGTH_345mm_external_wall___To_new_fire_escape___First_Floor">#REF!</definedName>
    <definedName name="LENGTH_8bed__door_trim">[40]Collections!#REF!</definedName>
    <definedName name="LENGTH_8bed_FLF_231">[40]Collections!#REF!</definedName>
    <definedName name="LENGTH_8Bed_shower">[40]Collections!#REF!</definedName>
    <definedName name="LENGTH_8bed_silicon_soft_joint">[40]Collections!#REF!</definedName>
    <definedName name="LENGTH_Balustrade">#REF!</definedName>
    <definedName name="LENGTH_Bathroom_vanities">#REF!</definedName>
    <definedName name="LENGTH_Block_A__GB1">[41]Summary!#REF!</definedName>
    <definedName name="LENGTH_Block_A_GB2">[41]Summary!#REF!</definedName>
    <definedName name="LENGTH_Block_A_GB3">[41]Summary!#REF!</definedName>
    <definedName name="LENGTH_Block_A_ST1">[41]Summary!#REF!</definedName>
    <definedName name="LENGTH_Block_A_ST2">[41]Summary!#REF!</definedName>
    <definedName name="LENGTH_Block_B_GB3">[41]Summary!#REF!</definedName>
    <definedName name="LENGTH_Block_C__GB1">[41]Summary!#REF!</definedName>
    <definedName name="LENGTH_Block_C_GB2">[41]Summary!#REF!</definedName>
    <definedName name="LENGTH_Block_C_GB3">[41]Summary!#REF!</definedName>
    <definedName name="LENGTH_Block_C_ST1">[41]Summary!#REF!</definedName>
    <definedName name="LENGTH_Block_C_ST3">[41]Summary!#REF!</definedName>
    <definedName name="LENGTH_Bonded_Warehouse">#REF!</definedName>
    <definedName name="LENGTH_Bonded_Warehouse_Dispatch">#REF!</definedName>
    <definedName name="LENGTH_Bonded_Warehouse_Stock_Control">#REF!</definedName>
    <definedName name="LENGTH_Cantilever">#REF!</definedName>
    <definedName name="LENGTH_Chemical_Trading">#REF!</definedName>
    <definedName name="LENGTH_Cladding">#REF!</definedName>
    <definedName name="LENGTH_Common_Area___Penthouse_Floor">#REF!</definedName>
    <definedName name="LENGTH_Container_Wash">#REF!</definedName>
    <definedName name="LENGTH_Containers">#REF!</definedName>
    <definedName name="LENGTH_Cuboards_opposite_Store_Room">#REF!</definedName>
    <definedName name="LENGTH_Cupboard_by_stairs">#REF!</definedName>
    <definedName name="LENGTH_Demolish_115mm_internal_walls">#REF!</definedName>
    <definedName name="LENGTH_Demolish_115mm_internal_walls___Penthouse_Floor">#REF!</definedName>
    <definedName name="LENGTH_Demolish_220mm_internal_walls___Penthouse_Floor">#REF!</definedName>
    <definedName name="LENGTH_Demolish_230mm_internal_walls">#REF!</definedName>
    <definedName name="LENGTH_Demolish_and_remove_saniary_fittings">#REF!</definedName>
    <definedName name="LENGTH_Dispatch">#REF!</definedName>
    <definedName name="LENGTH_Drainage_Duct">#REF!</definedName>
    <definedName name="LENGTH_Duct___Penthouse_Floor">#REF!</definedName>
    <definedName name="LENGTH_Electrical_DB_Cupboard">#REF!</definedName>
    <definedName name="LENGTH_Electrical_DB_Room">#REF!</definedName>
    <definedName name="LENGTH_Engineering">#REF!</definedName>
    <definedName name="LENGTH_Entrance_Doors___First_Floor">#REF!</definedName>
    <definedName name="LENGTH_Existing_115mm_internal_walls">#REF!</definedName>
    <definedName name="LENGTH_Existing_230mm_external_walls">#REF!</definedName>
    <definedName name="LENGTH_Existing_230mm_internal_walls">#REF!</definedName>
    <definedName name="LENGTH_Existing_Fire_Escape___First_Floor">#REF!</definedName>
    <definedName name="LENGTH_Existing_Fire_Escape_Staircase">#REF!</definedName>
    <definedName name="LENGTH_Existing_lift___2nd___6th_Floor">#REF!</definedName>
    <definedName name="LENGTH_Existing_lifts">#REF!</definedName>
    <definedName name="LENGTH_Existing_Lifts___Penthouse">#REF!</definedName>
    <definedName name="LENGTH_Existing_slabs">#REF!</definedName>
    <definedName name="LENGTH_Existing_Slabs__2nd_12th_floor">#REF!</definedName>
    <definedName name="LENGTH_Existing_Staircase">#REF!</definedName>
    <definedName name="LENGTH_ext_glass">#REF!</definedName>
    <definedName name="LENGTH_External_area">#REF!</definedName>
    <definedName name="LENGTH_External_Areas">#REF!</definedName>
    <definedName name="LENGTH_External_Columns">#REF!</definedName>
    <definedName name="LENGTH_External_columns___Number">#REF!</definedName>
    <definedName name="LENGTH_External_columns___washbay">#REF!</definedName>
    <definedName name="LENGTH_External_Doors___Penthouse_Floor">#REF!</definedName>
    <definedName name="LENGTH_External_Double_Doors___Shopfront___Units">#REF!</definedName>
    <definedName name="LENGTH_External_walls___Wash_Bay">#REF!</definedName>
    <definedName name="LENGTH_Female_Ablution">#REF!</definedName>
    <definedName name="LENGTH_FF_Bedroom_2">#REF!</definedName>
    <definedName name="LENGTH_Fire_Door___First_Floor">#REF!</definedName>
    <definedName name="LENGTH_Fire_Door___Penthouse">#REF!</definedName>
    <definedName name="LENGTH_Fire_Escape">#REF!</definedName>
    <definedName name="LENGTH_Fire_Escape___Penthouse_Floor">#REF!</definedName>
    <definedName name="LENGTH_Firehose_Cupboard">#REF!</definedName>
    <definedName name="LENGTH_First__Floor___Unit_1b_Kitchen_Lounge">#REF!</definedName>
    <definedName name="LENGTH_First_floor____Unit_1G_Kitchen_Lounge">#REF!</definedName>
    <definedName name="LENGTH_First_Floor___110mm_internal_walls">#REF!</definedName>
    <definedName name="LENGTH_First_Floor___220mm_External_Walls">#REF!</definedName>
    <definedName name="LENGTH_First_Floor___220mm_Internal_Walls">#REF!</definedName>
    <definedName name="LENGTH_First_Floor___Canteen">#REF!</definedName>
    <definedName name="LENGTH_First_Floor___Concrete_wall">#REF!</definedName>
    <definedName name="LENGTH_First_Floor___GBA">#REF!</definedName>
    <definedName name="LENGTH_First_Floor___Lenth_of_Windows___Canteen">#REF!</definedName>
    <definedName name="LENGTH_First_Floor___Number_of_Windows___Canteen">#REF!</definedName>
    <definedName name="LENGTH_First_Floor___Number_of_windows___Offices">#REF!</definedName>
    <definedName name="LENGTH_First_Floor___Number_of_Windows___Stairs">#REF!</definedName>
    <definedName name="LENGTH_First_Floor___Office">#REF!</definedName>
    <definedName name="LENGTH_First_Floor___Stair_Lift_Lobby">#REF!</definedName>
    <definedName name="LENGTH_First_Floor___Stairs_to_be_closed_up">#REF!</definedName>
    <definedName name="LENGTH_First_Floor___Unit_1a">#REF!</definedName>
    <definedName name="LENGTH_First_Floor___Unit_1a_Bathroom">#REF!</definedName>
    <definedName name="LENGTH_First_Floor___Unit_1a_Bedroom">#REF!</definedName>
    <definedName name="LENGTH_First_Floor___Unit_1a_Passage">#REF!</definedName>
    <definedName name="LENGTH_First_Floor___Unit_1b">#REF!</definedName>
    <definedName name="LENGTH_First_Floor___Unit_1b_Bathroom">#REF!</definedName>
    <definedName name="LENGTH_First_Floor___Unit_1b_Bedroom">#REF!</definedName>
    <definedName name="LENGTH_First_Floor___Unit_1b_Passage">#REF!</definedName>
    <definedName name="LENGTH_First_Floor___Unit_1c">#REF!</definedName>
    <definedName name="LENGTH_First_Floor___Unit_1c_Bathroom">#REF!</definedName>
    <definedName name="LENGTH_First_Floor___Unit_1c_Bedroom">#REF!</definedName>
    <definedName name="LENGTH_First_Floor___Unit_1c_Kitchen">#REF!</definedName>
    <definedName name="LENGTH_First_Floor___Unit_1d">#REF!</definedName>
    <definedName name="LENGTH_First_Floor___Unit_1d_Bedroom">#REF!</definedName>
    <definedName name="LENGTH_First_Floor___Unit_1D_Duct">#REF!</definedName>
    <definedName name="LENGTH_First_Floor___Unit_1D_Kitchen_Lounge">#REF!</definedName>
    <definedName name="LENGTH_First_Floor___Unit_1D_Passage">#REF!</definedName>
    <definedName name="LENGTH_First_Floor___Unit_1e">#REF!</definedName>
    <definedName name="LENGTH_First_Floor___Unit_1e_Bathroom">#REF!</definedName>
    <definedName name="LENGTH_First_Floor___Unit_1e_Bedroom">#REF!</definedName>
    <definedName name="LENGTH_First_Floor___Unit_1e_Kitchen_Lounge">#REF!</definedName>
    <definedName name="LENGTH_First_Floor___Unit_1e_Passage">#REF!</definedName>
    <definedName name="LENGTH_First_Floor___Unit_1f">#REF!</definedName>
    <definedName name="LENGTH_First_Floor___Unit_1f__Bedroom">#REF!</definedName>
    <definedName name="LENGTH_First_Floor___Unit_1f_Bathroom">#REF!</definedName>
    <definedName name="LENGTH_First_Floor___Unit_1f_Kitchen_Lounge">#REF!</definedName>
    <definedName name="LENGTH_First_Floor___Unit_1f_Passage">#REF!</definedName>
    <definedName name="LENGTH_First_Floor___Unit_1G">#REF!</definedName>
    <definedName name="LENGTH_First_Floor___Unit_1G_Balcony">#REF!</definedName>
    <definedName name="LENGTH_First_Floor___Unit_1G_Bathroom">#REF!</definedName>
    <definedName name="LENGTH_First_Floor___Unit_1G_Bedroom_1">#REF!</definedName>
    <definedName name="LENGTH_First_Floor___Unit_1G_Bedroom_2">#REF!</definedName>
    <definedName name="LENGTH_First_Floor___Unit_1G_Passage">#REF!</definedName>
    <definedName name="LENGTH_First_Floor___Unit_1H">#REF!</definedName>
    <definedName name="LENGTH_First_Floor___Unit_1H_Bathroom">#REF!</definedName>
    <definedName name="LENGTH_First_Floor___Unit_1H_Bedroom">#REF!</definedName>
    <definedName name="LENGTH_First_Floor___Unit_1H_Kitchen_Lounge">#REF!</definedName>
    <definedName name="LENGTH_First_Floor___Unit_1H_Passage">#REF!</definedName>
    <definedName name="LENGTH_First_Floor___Windows___Length__Offices">#REF!</definedName>
    <definedName name="LENGTH_First_Floor___Windows_Stairs__Length_">#REF!</definedName>
    <definedName name="LENGTH_First_Floor__110mm_internal_walls__Existing_">#REF!</definedName>
    <definedName name="LENGTH_First_Floor__110mm_internal_walls__New_">#REF!</definedName>
    <definedName name="LENGTH_First_Floor__220mm_external_walls__Existing_">#REF!</definedName>
    <definedName name="LENGTH_First_Floor__220mm_external_walls__New_">#REF!</definedName>
    <definedName name="LENGTH_First_Floor__D1__New_">#REF!</definedName>
    <definedName name="LENGTH_First_Floor__D2__New_">#REF!</definedName>
    <definedName name="LENGTH_First_Floor__Demolish_110mm_external_walls">#REF!</definedName>
    <definedName name="LENGTH_First_Floor__Demolish_110mm_internal_walls">#REF!</definedName>
    <definedName name="LENGTH_First_Floor__Demolish_220mm_external_walls">#REF!</definedName>
    <definedName name="LENGTH_First_Floor__Passage">#REF!</definedName>
    <definedName name="LENGTH_First_Floor__Remove_Existing_Windows">#REF!</definedName>
    <definedName name="LENGTH_First_Floor__Remove_Single_External_Glass_Door">#REF!</definedName>
    <definedName name="LENGTH_First_Floor__Remove_Single_External_Timber_Doors">#REF!</definedName>
    <definedName name="LENGTH_First_Floor__Remove_Single_Internal_Doors">#REF!</definedName>
    <definedName name="LENGTH_First_Floor__Stairs">#REF!</definedName>
    <definedName name="LENGTH_First_Floor__Unit_no._1___Bedroom_2">#REF!</definedName>
    <definedName name="LENGTH_First_Floor__Unit_no._3___Bedroom_2">#REF!</definedName>
    <definedName name="LENGTH_First_Floor__Unit_no.1">#REF!</definedName>
    <definedName name="LENGTH_First_Floor__Unit_no.1___Bathrooms">#REF!</definedName>
    <definedName name="LENGTH_First_Floor__Unit_no.1___Bedroom_1">#REF!</definedName>
    <definedName name="LENGTH_First_Floor__Unit_no.1___Open_Plan__Kitchen_Lounge">#REF!</definedName>
    <definedName name="LENGTH_First_Floor__Unit_no.2">#REF!</definedName>
    <definedName name="LENGTH_First_Floor__Unit_no.2___Bathroom">#REF!</definedName>
    <definedName name="LENGTH_First_Floor__Unit_no.2___Bedroom_1">#REF!</definedName>
    <definedName name="LENGTH_First_Floor__Unit_no.2___Bedroom_2">#REF!</definedName>
    <definedName name="LENGTH_First_Floor__Unit_no.2___Open_plan_Kitchen_Lounge">#REF!</definedName>
    <definedName name="LENGTH_First_Floor__Unit_no.3">#REF!</definedName>
    <definedName name="LENGTH_First_Floor__unit_no.3___Bathroom">#REF!</definedName>
    <definedName name="LENGTH_First_Floor__Unit_no.3___Bedroom_1">#REF!</definedName>
    <definedName name="LENGTH_First_Floor__Unit_no.3___Open_Plan_Kitchen_Lounge">#REF!</definedName>
    <definedName name="LENGTH_First_Floor__Unit_no.4">#REF!</definedName>
    <definedName name="LENGTH_First_Floor__Unit_no.4___Bathroom">#REF!</definedName>
    <definedName name="LENGTH_First_Floor__Unit_no.4___Bedroom_1">#REF!</definedName>
    <definedName name="LENGTH_First_Floor__Unit_no.4___Bedroom_2">#REF!</definedName>
    <definedName name="LENGTH_First_Floor__Unit_no.4___Open_Plan__Kitchen_Lounge">#REF!</definedName>
    <definedName name="LENGTH_First_Floor__W1__1200_x_1200_">#REF!</definedName>
    <definedName name="LENGTH_First_Floor__W2__1500_x_1200_">#REF!</definedName>
    <definedName name="LENGTH_First_Floor__W3__600_x_900_">#REF!</definedName>
    <definedName name="LENGTH_First_Floor__W4__600_x_1200_">#REF!</definedName>
    <definedName name="LENGTH_First_Floor_GBA">#REF!</definedName>
    <definedName name="LENGTH_First_Floor_Passage">#REF!</definedName>
    <definedName name="LENGTH_First_Floor_Unit_1a_Kitchen_Lounge">#REF!</definedName>
    <definedName name="LENGTH_First_Floor_Walls_to_be_demolished">#REF!</definedName>
    <definedName name="LENGTH_First_loor___Unit_1D_Bathroom">#REF!</definedName>
    <definedName name="LENGTH_Gaurd_house">#REF!</definedName>
    <definedName name="LENGTH_GBA">#REF!</definedName>
    <definedName name="LENGTH_GBA___excl._Offices">#REF!</definedName>
    <definedName name="LENGTH_GF_silicon_soft_joint">[40]Collections!#REF!</definedName>
    <definedName name="LENGTH_GF_stair_edge_trim">[40]Collections!#REF!</definedName>
    <definedName name="LENGTH_GF_T1">[40]Collections!#REF!</definedName>
    <definedName name="LENGTH_GF_T2">[40]Collections!#REF!</definedName>
    <definedName name="LENGTH_GF_T3">[40]Collections!#REF!</definedName>
    <definedName name="LENGTH_GLA">#REF!</definedName>
    <definedName name="LENGTH_Glass">#REF!</definedName>
    <definedName name="LENGTH_Glue_Area">#REF!</definedName>
    <definedName name="LENGTH_Ground_Floor___220mm_external_walls">#REF!</definedName>
    <definedName name="LENGTH_Ground_Floor___230mm_External_walls">#REF!</definedName>
    <definedName name="LENGTH_Ground_Floor___230mm_external_walls___Existing">#REF!</definedName>
    <definedName name="LENGTH_Ground_Floor___230mm_internal_wall___New">#REF!</definedName>
    <definedName name="LENGTH_Ground_Floor___230mm_Internal_Walls">#REF!</definedName>
    <definedName name="LENGTH_Ground_Floor___230mm_Internal_walls___Existing">#REF!</definedName>
    <definedName name="LENGTH_Ground_Floor___Back_Entrance">#REF!</definedName>
    <definedName name="LENGTH_Ground_Floor___Concrete_wall">#REF!</definedName>
    <definedName name="LENGTH_Ground_Floor___Corridor">#REF!</definedName>
    <definedName name="LENGTH_Ground_Floor___Demolish_115mm_internal_walls">#REF!</definedName>
    <definedName name="LENGTH_Ground_Floor___Demolish_230mm_internal_wall">#REF!</definedName>
    <definedName name="LENGTH_Ground_Floor___Demolish_drywall">#REF!</definedName>
    <definedName name="LENGTH_Ground_Floor___Double_Doors___New_to_Lift_Lobby">#REF!</definedName>
    <definedName name="LENGTH_Ground_floor___Ducts">#REF!</definedName>
    <definedName name="LENGTH_Ground_Floor___Electrical_DB_Room">#REF!</definedName>
    <definedName name="LENGTH_Ground_Floor___Entrance_to_Madison_Lofts">#REF!</definedName>
    <definedName name="LENGTH_Ground_Floor___Existing_Electrical_Substation">#REF!</definedName>
    <definedName name="LENGTH_Ground_Floor___Existing_Fire_Escape">#REF!</definedName>
    <definedName name="LENGTH_Ground_Floor___Existing_Fire_Escape_Lobby">#REF!</definedName>
    <definedName name="LENGTH_Ground_Floor___Existing_Lifts">#REF!</definedName>
    <definedName name="LENGTH_Ground_Floor___Existing_Staff_Toilets">#REF!</definedName>
    <definedName name="LENGTH_Ground_Floor___Existing_Stairs">#REF!</definedName>
    <definedName name="LENGTH_Ground_Floor___External_Columns">#REF!</definedName>
    <definedName name="LENGTH_Ground_Floor___Fire_Double_Doors_to_Fire_Escape">#REF!</definedName>
    <definedName name="LENGTH_Ground_Floor___Fire_Escape">#REF!</definedName>
    <definedName name="LENGTH_Ground_Floor___GBA">#REF!</definedName>
    <definedName name="LENGTH_Ground_Floor___GBA1">#REF!</definedName>
    <definedName name="LENGTH_Ground_Floor___Internal_Columns">#REF!</definedName>
    <definedName name="LENGTH_Ground_Floor___Internal_doors__Single_">#REF!</definedName>
    <definedName name="LENGTH_Ground_Floor___internal_stairs">#REF!</definedName>
    <definedName name="LENGTH_Ground_Floor___Lift_Area">#REF!</definedName>
    <definedName name="LENGTH_Ground_Floor___Lift_Lobby">#REF!</definedName>
    <definedName name="LENGTH_Ground_Floor___New_Fire_Escape_Stairs">#REF!</definedName>
    <definedName name="LENGTH_Ground_Floor___Number_of_Windows___Ablutions">#REF!</definedName>
    <definedName name="LENGTH_Ground_Floor___Number_of_Windows___Offices">#REF!</definedName>
    <definedName name="LENGTH_Ground_Floor___Number_of_Windows___Stairs">#REF!</definedName>
    <definedName name="LENGTH_Ground_Floor___Open_Refuse_Area">#REF!</definedName>
    <definedName name="LENGTH_Ground_Floor___Pep">#REF!</definedName>
    <definedName name="LENGTH_Ground_Floor___Pep_Entrance">#REF!</definedName>
    <definedName name="LENGTH_Ground_Floor___Remove_Demolish_doors">#REF!</definedName>
    <definedName name="LENGTH_Ground_Floor___Remove_Existing_geyser__seal_piping_">#REF!</definedName>
    <definedName name="LENGTH_Ground_Floor___Remove_existing_shopfront">#REF!</definedName>
    <definedName name="LENGTH_Ground_Floor___Remove_existing_window">#REF!</definedName>
    <definedName name="LENGTH_Ground_Floor___Roller_Shutter_Doors">#REF!</definedName>
    <definedName name="LENGTH_Ground_Floor___Security_Booth">#REF!</definedName>
    <definedName name="LENGTH_Ground_Floor___Shower_Doors">#REF!</definedName>
    <definedName name="LENGTH_Ground_Floor___Stair_Lobby">#REF!</definedName>
    <definedName name="LENGTH_Ground_Floor___Stairs">#REF!</definedName>
    <definedName name="LENGTH_Ground_Floor___Telkom_Room">#REF!</definedName>
    <definedName name="LENGTH_Ground_Floor___Toilet_Cubicle_Doors">#REF!</definedName>
    <definedName name="LENGTH_Ground_Floor___Windows__Lenth_">#REF!</definedName>
    <definedName name="LENGTH_Ground_Floor___Windows_Ablutions__Length_">#REF!</definedName>
    <definedName name="LENGTH_Ground_Floor___Windows_Stairs__Length_">#REF!</definedName>
    <definedName name="LENGTH_Ground_Floor__110mm_external_walls__For_New_Porch_">#REF!</definedName>
    <definedName name="LENGTH_Ground_Floor__110mm_internal_walls__Existing_">#REF!</definedName>
    <definedName name="LENGTH_Ground_Floor__110mm_internal_walls__New_">#REF!</definedName>
    <definedName name="LENGTH_Ground_Floor__220mm_external_walls__Existing_">#REF!</definedName>
    <definedName name="LENGTH_Ground_Floor__220mm_external_walls__New_">#REF!</definedName>
    <definedName name="LENGTH_Ground_Floor__Brick_Piers__For_new_Porch_">#REF!</definedName>
    <definedName name="LENGTH_Ground_Floor__D1__New_">#REF!</definedName>
    <definedName name="LENGTH_Ground_Floor__D2__New_">#REF!</definedName>
    <definedName name="LENGTH_Ground_Floor__Demolish_110mm_external_walls">#REF!</definedName>
    <definedName name="LENGTH_Ground_Floor__Demolish_110mm_internal_walls">#REF!</definedName>
    <definedName name="LENGTH_Ground_Floor__Demolish_220mm_external_walls">#REF!</definedName>
    <definedName name="LENGTH_Ground_Floor__Entance_Double_Door">#REF!</definedName>
    <definedName name="LENGTH_Ground_Floor__New_Porch_Area">#REF!</definedName>
    <definedName name="LENGTH_Ground_Floor__Number_of_Brick_Piers__For_new_Porch_">#REF!</definedName>
    <definedName name="LENGTH_Ground_Floor__Passage">#REF!</definedName>
    <definedName name="LENGTH_Ground_Floor__Remove_Existing_Window">#REF!</definedName>
    <definedName name="LENGTH_Ground_Floor__Remove_Single_External_glass_door">#REF!</definedName>
    <definedName name="LENGTH_Ground_Floor__Remove_Single_External_Timber_Door">#REF!</definedName>
    <definedName name="LENGTH_Ground_Floor__Remove_Single_Internal_timber_door">#REF!</definedName>
    <definedName name="LENGTH_Ground_Floor__Roof_to_entrance_porch">#REF!</definedName>
    <definedName name="LENGTH_Ground_Floor__Unit__no.3___Bathroom">#REF!</definedName>
    <definedName name="LENGTH_Ground_Floor__Unit_1___Bedroom_2">#REF!</definedName>
    <definedName name="LENGTH_Ground_Floor__Unit_no.1">#REF!</definedName>
    <definedName name="LENGTH_Ground_Floor__Unit_no.1___Bathroom">#REF!</definedName>
    <definedName name="LENGTH_Ground_Floor__Unit_no.1___Open_plan_kitchen_lounge">#REF!</definedName>
    <definedName name="LENGTH_Ground_Floor__Unit_no.2">#REF!</definedName>
    <definedName name="LENGTH_Ground_Floor__Unit_no.2___Bathroom">#REF!</definedName>
    <definedName name="LENGTH_Ground_Floor__Unit_no.2___Bedroom_1">#REF!</definedName>
    <definedName name="LENGTH_Ground_Floor__Unit_no.2___Bedroom_2">#REF!</definedName>
    <definedName name="LENGTH_Ground_Floor__Unit_no.2___Open_plan_kitchen_lounge">#REF!</definedName>
    <definedName name="LENGTH_Ground_Floor__Unit_no.3">#REF!</definedName>
    <definedName name="LENGTH_Ground_Floor__Unit_no.3___Bedroom_1">#REF!</definedName>
    <definedName name="LENGTH_Ground_Floor__Unit_no.3___Bedroom_2">#REF!</definedName>
    <definedName name="LENGTH_Ground_Floor__Unit_no.3___Open_plan__Kitchen_Lounge">#REF!</definedName>
    <definedName name="LENGTH_Ground_Floor__Unit_no.4">#REF!</definedName>
    <definedName name="LENGTH_Ground_Floor__Unit_no.4___Bathrooms">#REF!</definedName>
    <definedName name="LENGTH_Ground_Floor__Unit_no.4___Bedroom_1">#REF!</definedName>
    <definedName name="LENGTH_Ground_Floor__Unit_no.4___Bedroom_2">#REF!</definedName>
    <definedName name="LENGTH_Ground_Floor__Unit_no.4___Open_plan__Kitchen_Lounge">#REF!</definedName>
    <definedName name="LENGTH_Ground_Floor__W1__1200x1200_">#REF!</definedName>
    <definedName name="LENGTH_Ground_Floor__W2__1500_x_1200_">#REF!</definedName>
    <definedName name="LENGTH_Ground_Floor__W3__600_x_900_">#REF!</definedName>
    <definedName name="LENGTH_Ground_Floor__W4__600_x_1200_">#REF!</definedName>
    <definedName name="LENGTH_Ground_Floor_Areas">#REF!</definedName>
    <definedName name="LENGTH_Ground_Floor_GBA">#REF!</definedName>
    <definedName name="LENGTH_Ground_Floor_Patios">#REF!</definedName>
    <definedName name="LENGTH_Ground_Floor_Stairs">#REF!</definedName>
    <definedName name="LENGTH_Ground_floor_Unit_1.">#REF!</definedName>
    <definedName name="LENGTH_Ground_Floor_Unit_1___Bedroom_1">#REF!</definedName>
    <definedName name="LENGTH_Ground_Floor_unit_2">#REF!</definedName>
    <definedName name="LENGTH_Ground_Floor_unit_3">#REF!</definedName>
    <definedName name="LENGTH_Ground_floor_unit_4">#REF!</definedName>
    <definedName name="LENGTH_Grounf_Floor_Unit_5">#REF!</definedName>
    <definedName name="LENGTH_Hygiene_and_Sanitation">#REF!</definedName>
    <definedName name="LENGTH_int_glass">#REF!</definedName>
    <definedName name="LENGTH_Internal_Columns">#REF!</definedName>
    <definedName name="LENGTH_Internal_Columns___Number">#REF!</definedName>
    <definedName name="LENGTH_Internal_corridors">#REF!</definedName>
    <definedName name="LENGTH_Internal_Doors___Penthouse">#REF!</definedName>
    <definedName name="LENGTH_Internal_Double_Doors___First_Floor">#REF!</definedName>
    <definedName name="LENGTH_Internal_Single_Doors___Entrance_Doors">#REF!</definedName>
    <definedName name="LENGTH_Internal_Single_Doors___First_Floor">#REF!</definedName>
    <definedName name="LENGTH_Internal_Single_Doors___First_Floor___Units">#REF!</definedName>
    <definedName name="LENGTH_Kitchen_cupboards">#REF!</definedName>
    <definedName name="LENGTH_Lab">#REF!</definedName>
    <definedName name="LENGTH_Lift_Lobby">#REF!</definedName>
    <definedName name="LENGTH_Lift_Lobby___2nd_12th_floor">#REF!</definedName>
    <definedName name="LENGTH_Lift_Motor_Room">#REF!</definedName>
    <definedName name="LENGTH_Lift_Motor_Room_Length_East_Elevation">#REF!</definedName>
    <definedName name="LENGTH_Loading_area">#REF!</definedName>
    <definedName name="LENGTH_Male_Ablution">#REF!</definedName>
    <definedName name="LENGTH_Manufacturing_Line">#REF!</definedName>
    <definedName name="LENGTH_New_Balustrades">#REF!</definedName>
    <definedName name="LENGTH_No_of_parking_Bays">#REF!</definedName>
    <definedName name="LENGTH_Office">#REF!</definedName>
    <definedName name="LENGTH_Oxidising_Chemical_Store">#REF!</definedName>
    <definedName name="LENGTH_Parking___230mm_External_Concrete_Wall">#REF!</definedName>
    <definedName name="LENGTH_Parking___230mm_External_walls">#REF!</definedName>
    <definedName name="LENGTH_Parking___230mm_internal_walls">#REF!</definedName>
    <definedName name="LENGTH_Parking_Areas">#REF!</definedName>
    <definedName name="LENGTH_Parking_GBA">#REF!</definedName>
    <definedName name="LENGTH_Passage">#REF!</definedName>
    <definedName name="LENGTH_Passage___2nd_12th_Floor">#REF!</definedName>
    <definedName name="LENGTH_Passage___Penthouse_Floor">#REF!</definedName>
    <definedName name="LENGTH_Paving_apron">#REF!</definedName>
    <definedName name="LENGTH_Penthouse___GBA">#REF!</definedName>
    <definedName name="LENGTH_Prking_and_Roadways">#REF!</definedName>
    <definedName name="LENGTH_Raw_Materials">#REF!</definedName>
    <definedName name="LENGTH_Receiving">#REF!</definedName>
    <definedName name="LENGTH_Remove_100mm_high_steel_balustrade">#REF!</definedName>
    <definedName name="LENGTH_Remove_Double_Doors___Penthouse_Floor">#REF!</definedName>
    <definedName name="LENGTH_Remove_internal_doors">#REF!</definedName>
    <definedName name="LENGTH_Remove_Sanitary_Fittings___Penthouse_Floor">#REF!</definedName>
    <definedName name="LENGTH_Remove_Single_Doors___Penthouse_Floor">#REF!</definedName>
    <definedName name="LENGTH_Rof_Plan___110mm_internal_walls">#REF!</definedName>
    <definedName name="LENGTH_Roof">#REF!</definedName>
    <definedName name="LENGTH_Roof___Plan___Unit_7b">#REF!</definedName>
    <definedName name="LENGTH_Roof_Area___Grid_Line_1_2">#REF!</definedName>
    <definedName name="LENGTH_Roof_Area__Grid_Line_2_3">#REF!</definedName>
    <definedName name="LENGTH_Roof_Area__Grid_Line_3_4">#REF!</definedName>
    <definedName name="LENGTH_Roof_Area__Grid_Line_4_5">#REF!</definedName>
    <definedName name="LENGTH_Roof_Area__Grid_Line_5_6">#REF!</definedName>
    <definedName name="LENGTH_Roof_Area__Grid_Line_6_7">#REF!</definedName>
    <definedName name="LENGTH_Roof_Plan___220mm_external_wall">#REF!</definedName>
    <definedName name="LENGTH_Roof_Plan___220mm_internal_walls">#REF!</definedName>
    <definedName name="LENGTH_Roof_Plan___Ablution_Block">#REF!</definedName>
    <definedName name="LENGTH_Roof_Plan___Concrete_wall">#REF!</definedName>
    <definedName name="LENGTH_Roof_Plan___Corridor_Passage">#REF!</definedName>
    <definedName name="LENGTH_Roof_Plan___Ducts">#REF!</definedName>
    <definedName name="LENGTH_Roof_Plan___Unit_7a">#REF!</definedName>
    <definedName name="LENGTH_Roof_Plan___Unit_7c">#REF!</definedName>
    <definedName name="LENGTH_Roof_Plan___Unit_7d">#REF!</definedName>
    <definedName name="LENGTH_Roof_Plan___Unit_7e">#REF!</definedName>
    <definedName name="LENGTH_Roof_Plan___Unit_7f">#REF!</definedName>
    <definedName name="LENGTH_Roof_Plan___Unit_7g">#REF!</definedName>
    <definedName name="LENGTH_Roof_Plan___Unit_7h">#REF!</definedName>
    <definedName name="LENGTH_Roof_Plan___Unit_7i">#REF!</definedName>
    <definedName name="LENGTH_Roof_Plan___Unit_7i__single_room_">#REF!</definedName>
    <definedName name="LENGTH_Roof_Plan___unit_7i_Bathroom">#REF!</definedName>
    <definedName name="LENGTH_Roof_Plan___Unit_7i_Bedroom">#REF!</definedName>
    <definedName name="LENGTH_Roof_Plan___Unit_7i_Duct">#REF!</definedName>
    <definedName name="LENGTH_Roof_Plan___unit_7i_Kitcthen_Lounge">#REF!</definedName>
    <definedName name="LENGTH_Roof_Plan___Unit_7i_Passage">#REF!</definedName>
    <definedName name="LENGTH_Roof_Plan___Unit_7k">#REF!</definedName>
    <definedName name="LENGTH_Roof_Plan___Unit_7k_Bathroom">#REF!</definedName>
    <definedName name="LENGTH_Roof_Plan___unit_7k_Bedroom">#REF!</definedName>
    <definedName name="LENGTH_Roof_Plan___Unit_7k_Kitche_Lounge">#REF!</definedName>
    <definedName name="LENGTH_Roof_Plan___unit_7k_Passage">#REF!</definedName>
    <definedName name="LENGTH_Roof_Plan___Unit_7L">#REF!</definedName>
    <definedName name="LENGTH_Roof_Plan___Unit_7L_Bathroom">#REF!</definedName>
    <definedName name="LENGTH_Roof_Plan___Unit_7L_Bedroom">#REF!</definedName>
    <definedName name="LENGTH_Roof_Plan___Unit_7L_Kitchen_Lounge">#REF!</definedName>
    <definedName name="LENGTH_Roof_Plan___Unit_7L_Passage">#REF!</definedName>
    <definedName name="LENGTH_Roof_Plan___Washing_area">#REF!</definedName>
    <definedName name="LENGTH_Secomd___Sixth_Floor___Unit_1b_Bedroom_2">#REF!</definedName>
    <definedName name="LENGTH_Second___Sixth_Floor___110mm_internal_walls">#REF!</definedName>
    <definedName name="LENGTH_Second___Sixth_Floor___1e_Bathroom">#REF!</definedName>
    <definedName name="LENGTH_Second___Sixth_Floor___1G_Kitchen_Lounge">#REF!</definedName>
    <definedName name="LENGTH_Second___Sixth_Floor___220mm_external_walls">#REF!</definedName>
    <definedName name="LENGTH_Second___Sixth_Floor___220mm_internal_walls">#REF!</definedName>
    <definedName name="LENGTH_Second___Sixth_Floor___Allowance_for_beam">#REF!</definedName>
    <definedName name="LENGTH_Second___Sixth_Floor___Bedroom">#REF!</definedName>
    <definedName name="LENGTH_Second___Sixth_Floor___Concrete_Wall">#REF!</definedName>
    <definedName name="LENGTH_Second___Sixth_Floor___External_walls_to_be_demolished">#REF!</definedName>
    <definedName name="LENGTH_Second___Sixth_Floor___Passage">#REF!</definedName>
    <definedName name="LENGTH_Second___Sixth_Floor___Slabs_to_be_demolished">#REF!</definedName>
    <definedName name="LENGTH_Second___Sixth_Floor___Stair_Lift_Lobby">#REF!</definedName>
    <definedName name="LENGTH_Second___Sixth_Floor___Unit_1a">#REF!</definedName>
    <definedName name="LENGTH_Second___Sixth_Floor___Unit_1a_Bathroom">#REF!</definedName>
    <definedName name="LENGTH_Second___Sixth_Floor___Unit_1a_Bedroom">#REF!</definedName>
    <definedName name="LENGTH_Second___Sixth_Floor___Unit_1a_Kitchen_Lounge">#REF!</definedName>
    <definedName name="LENGTH_Second___Sixth_Floor___Unit_1a_Passage">#REF!</definedName>
    <definedName name="LENGTH_Second___Sixth_Floor___Unit_1b">#REF!</definedName>
    <definedName name="LENGTH_Second___Sixth_Floor___Unit_1b_Bathroom">#REF!</definedName>
    <definedName name="LENGTH_Second___Sixth_Floor___Unit_1b_Bedroom_1">#REF!</definedName>
    <definedName name="LENGTH_Second___Sixth_Floor___Unit_1b_Kitchen_Lounge">#REF!</definedName>
    <definedName name="LENGTH_Second___Sixth_Floor___Unit_1b_Passage">#REF!</definedName>
    <definedName name="LENGTH_Second___Sixth_Floor___Unit_1c">#REF!</definedName>
    <definedName name="LENGTH_Second___Sixth_Floor___Unit_1c_Bathroom">#REF!</definedName>
    <definedName name="LENGTH_Second___Sixth_Floor___Unit_1c_Bedroom_Kitchen">#REF!</definedName>
    <definedName name="LENGTH_Second___Sixth_Floor___Unit_1d">#REF!</definedName>
    <definedName name="LENGTH_Second___Sixth_Floor___Unit_1d_Bathroom">#REF!</definedName>
    <definedName name="LENGTH_Second___Sixth_Floor___Unit_1d_Bedroom">#REF!</definedName>
    <definedName name="LENGTH_Second___Sixth_Floor___Unit_1d_Kitchen_Lounge">#REF!</definedName>
    <definedName name="LENGTH_Second___Sixth_Floor___Unit_1d_Passage">#REF!</definedName>
    <definedName name="LENGTH_Second___Sixth_Floor___Unit_1e">#REF!</definedName>
    <definedName name="LENGTH_Second___Sixth_Floor___Unit_1e_Kitchen_Lounge">#REF!</definedName>
    <definedName name="LENGTH_Second___Sixth_Floor___Unit_1e_Passage">#REF!</definedName>
    <definedName name="LENGTH_Second___Sixth_Floor___Unit_1f_Bathroom">#REF!</definedName>
    <definedName name="LENGTH_Second___Sixth_Floor___Unit_1f_Bedroom">#REF!</definedName>
    <definedName name="LENGTH_Second___Sixth_Floor___Unit_1f_Kitchen_Lounge">#REF!</definedName>
    <definedName name="LENGTH_Second___Sixth_Floor___Unit_1f_Passage">#REF!</definedName>
    <definedName name="LENGTH_Second___Sixth_Floor___Unit_1g">#REF!</definedName>
    <definedName name="LENGTH_Second___Sixth_Floor___Unit_1G_Balcony">#REF!</definedName>
    <definedName name="LENGTH_Second___Sixth_Floor___Unit_1G_Bathroom">#REF!</definedName>
    <definedName name="LENGTH_Second___Sixth_Floor___Unit_1G_Bedroom_1">#REF!</definedName>
    <definedName name="LENGTH_Second___Sixth_Floor___Unit_1G_Bedroom_2">#REF!</definedName>
    <definedName name="LENGTH_Second___Sixth_Floor___Unit_1G_Passage">#REF!</definedName>
    <definedName name="LENGTH_Second___Sixth_Floor___Unit_1h">#REF!</definedName>
    <definedName name="LENGTH_Second___Sixth_Floor___Unit_1h_Bathroom">#REF!</definedName>
    <definedName name="LENGTH_Second___Sixth_Floor___Unit_1h_Bedroom">#REF!</definedName>
    <definedName name="LENGTH_Second___Sixth_Floor___Unit_1h_Kitchen_Lounge">#REF!</definedName>
    <definedName name="LENGTH_Second___Sixth_Floor___Unit_1h_Passage">#REF!</definedName>
    <definedName name="LENGTH_Second___Sixth_Floor__Unit_1f">#REF!</definedName>
    <definedName name="LENGTH_Second___Sixth_Floor_Ducts">#REF!</definedName>
    <definedName name="LENGTH_Second___Twelfth_Floor_GBA">#REF!</definedName>
    <definedName name="LENGTH_Service_Roads">#REF!</definedName>
    <definedName name="LENGTH_Sink__WC___WHB">#REF!</definedName>
    <definedName name="LENGTH_Site_Area">#REF!</definedName>
    <definedName name="LENGTH_Staff_and_Visitor_Parking">#REF!</definedName>
    <definedName name="LENGTH_Stair_Lobby">#REF!</definedName>
    <definedName name="LENGTH_Stair_Lobby_to_existing_fire_escape">#REF!</definedName>
    <definedName name="LENGTH_Stair_lobby_to_existing_fire_escape___First_Floor">#REF!</definedName>
    <definedName name="LENGTH_Stair_Lobby_to_existing_staircase">#REF!</definedName>
    <definedName name="LENGTH_Stairs">#REF!</definedName>
    <definedName name="LENGTH_Stairs___New___First_Floor">#REF!</definedName>
    <definedName name="LENGTH_Stairs___Penthouse_Floor">#REF!</definedName>
    <definedName name="LENGTH_Steel_structure_for_wooden_cladding">#REF!</definedName>
    <definedName name="LENGTH_Stock_Control">#REF!</definedName>
    <definedName name="LENGTH_Store">#REF!</definedName>
    <definedName name="LENGTH_Store_Room">#REF!</definedName>
    <definedName name="LENGTH_Store_Room___2nd_12th_Floor">#REF!</definedName>
    <definedName name="LENGTH_Swimming_Pool">#REF!</definedName>
    <definedName name="LENGTH_Terrace">#REF!</definedName>
    <definedName name="LENGTH_Unit_101">#REF!</definedName>
    <definedName name="LENGTH_Unit_101___Bathroom">#REF!</definedName>
    <definedName name="LENGTH_Unit_101___Bedroom">#REF!</definedName>
    <definedName name="LENGTH_Unit_101___Kitchen">#REF!</definedName>
    <definedName name="LENGTH_Unit_101___Living_Room">#REF!</definedName>
    <definedName name="LENGTH_Unit_102">#REF!</definedName>
    <definedName name="LENGTH_Unit_102___Bathroom">#REF!</definedName>
    <definedName name="LENGTH_Unit_102___Bedroom">#REF!</definedName>
    <definedName name="LENGTH_Unit_102___Kitchen">#REF!</definedName>
    <definedName name="LENGTH_Unit_102___Living_Room">#REF!</definedName>
    <definedName name="LENGTH_Unit_103">#REF!</definedName>
    <definedName name="LENGTH_Unit_103___Bathroom">#REF!</definedName>
    <definedName name="LENGTH_Unit_103___Kitchen">#REF!</definedName>
    <definedName name="LENGTH_Unit_103___Living_Room">#REF!</definedName>
    <definedName name="LENGTH_Unit_104">#REF!</definedName>
    <definedName name="LENGTH_Unit_104___Bathroom">#REF!</definedName>
    <definedName name="LENGTH_Unit_104___Kitchen">#REF!</definedName>
    <definedName name="LENGTH_Unit_104___Living_Room_Bedroom___Copy">#REF!</definedName>
    <definedName name="LENGTH_Unit_105">#REF!</definedName>
    <definedName name="LENGTH_Unit_105___Bathroom">#REF!</definedName>
    <definedName name="LENGTH_Unit_105___Duct">#REF!</definedName>
    <definedName name="LENGTH_Unit_105___Entrance_Foyer">#REF!</definedName>
    <definedName name="LENGTH_Unit_105___Kitchen">#REF!</definedName>
    <definedName name="LENGTH_Unit_105___Living_Room_Bedroom">#REF!</definedName>
    <definedName name="LENGTH_Unit_106">#REF!</definedName>
    <definedName name="LENGTH_Unit_106___Bathroom">#REF!</definedName>
    <definedName name="LENGTH_Unit_106___Duct">#REF!</definedName>
    <definedName name="LENGTH_Unit_106___Kitchen">#REF!</definedName>
    <definedName name="LENGTH_Unit_106___Lounge_Bedroom">#REF!</definedName>
    <definedName name="LENGTH_Unit_107">#REF!</definedName>
    <definedName name="LENGTH_Unit_107___Bathroom">#REF!</definedName>
    <definedName name="LENGTH_Unit_107___Kitchen">#REF!</definedName>
    <definedName name="LENGTH_Unit_107___Lounge_Bedroom">#REF!</definedName>
    <definedName name="LENGTH_Unit_108">#REF!</definedName>
    <definedName name="LENGTH_Unit_108___Bathroom">#REF!</definedName>
    <definedName name="LENGTH_Unit_108___Bedroom">#REF!</definedName>
    <definedName name="LENGTH_Unit_108___Duct">#REF!</definedName>
    <definedName name="LENGTH_Unit_108__Kitchen">#REF!</definedName>
    <definedName name="LENGTH_Unit_108__Living_Room">#REF!</definedName>
    <definedName name="LENGTH_Unit_1301">#REF!</definedName>
    <definedName name="LENGTH_Unit_1301___Bathroom">#REF!</definedName>
    <definedName name="LENGTH_Unit_1301___Bedroom">#REF!</definedName>
    <definedName name="LENGTH_Unit_1301___Kitchen">#REF!</definedName>
    <definedName name="LENGTH_Unit_1301___Living_Room">#REF!</definedName>
    <definedName name="LENGTH_Unit_1302">#REF!</definedName>
    <definedName name="LENGTH_Unit_1302___Bathroom">#REF!</definedName>
    <definedName name="LENGTH_Unit_1302___Duct">#REF!</definedName>
    <definedName name="LENGTH_Unit_1302___Kitchen">#REF!</definedName>
    <definedName name="LENGTH_Unit_1302___Living_Room_Bedroom">#REF!</definedName>
    <definedName name="LENGTH_Unit_1303">#REF!</definedName>
    <definedName name="LENGTH_Unit_1303___Bathroom">#REF!</definedName>
    <definedName name="LENGTH_Unit_1303___Duct">#REF!</definedName>
    <definedName name="LENGTH_Unit_1303___Kitchen">#REF!</definedName>
    <definedName name="LENGTH_Unit_1303___Living_Room_Bedroom">#REF!</definedName>
    <definedName name="LENGTH_Unit_1304">#REF!</definedName>
    <definedName name="LENGTH_Unit_1304___Bathroom">#REF!</definedName>
    <definedName name="LENGTH_Unit_1304___Kitchen">#REF!</definedName>
    <definedName name="LENGTH_Unit_1304___Living_Room_Bedroom">#REF!</definedName>
    <definedName name="LENGTH_Unit_1305">#REF!</definedName>
    <definedName name="LENGTH_Unit_1305___Bathroom">#REF!</definedName>
    <definedName name="LENGTH_Unit_1305___Bedroom">#REF!</definedName>
    <definedName name="LENGTH_Unit_1305___Kitchen">#REF!</definedName>
    <definedName name="LENGTH_Unit_1305___Living_Room">#REF!</definedName>
    <definedName name="LENGTH_Unit_601">#REF!</definedName>
    <definedName name="LENGTH_Unit_601___Bathroom">#REF!</definedName>
    <definedName name="LENGTH_Unit_601___Bedroom">#REF!</definedName>
    <definedName name="LENGTH_Unit_601___Kitchen">#REF!</definedName>
    <definedName name="LENGTH_Unit_601___Living_Room">#REF!</definedName>
    <definedName name="LENGTH_Unit_602">#REF!</definedName>
    <definedName name="LENGTH_Unit_602___Bathroom">#REF!</definedName>
    <definedName name="LENGTH_Unit_602___Bedroom">#REF!</definedName>
    <definedName name="LENGTH_Unit_602___Kitchen">#REF!</definedName>
    <definedName name="LENGTH_Unit_602___Living_Room">#REF!</definedName>
    <definedName name="LENGTH_Unit_603">#REF!</definedName>
    <definedName name="LENGTH_Unit_603___Bathroom">#REF!</definedName>
    <definedName name="LENGTH_Unit_603___Bedroom">#REF!</definedName>
    <definedName name="LENGTH_Unit_603___Kitchen">#REF!</definedName>
    <definedName name="LENGTH_Unit_603___Living_Room">#REF!</definedName>
    <definedName name="LENGTH_Unit_604">#REF!</definedName>
    <definedName name="LENGTH_Unit_604___Bathroom">#REF!</definedName>
    <definedName name="LENGTH_Unit_604___Bedroom">#REF!</definedName>
    <definedName name="LENGTH_Unit_604___Kitchen">#REF!</definedName>
    <definedName name="LENGTH_Unit_604___Living_Room">#REF!</definedName>
    <definedName name="LENGTH_Unit_605">#REF!</definedName>
    <definedName name="LENGTH_Unit_605___Bathroom">#REF!</definedName>
    <definedName name="LENGTH_Unit_605___Duct">#REF!</definedName>
    <definedName name="LENGTH_Unit_605___Kitchen">#REF!</definedName>
    <definedName name="LENGTH_Unit_605___Living_Room_Bedroom">#REF!</definedName>
    <definedName name="LENGTH_Unit_606">#REF!</definedName>
    <definedName name="LENGTH_Unit_606___Bathroom">#REF!</definedName>
    <definedName name="LENGTH_Unit_606___Duct">#REF!</definedName>
    <definedName name="LENGTH_Unit_606___Kitchen">#REF!</definedName>
    <definedName name="LENGTH_Unit_606___Lounge_Bedroom">#REF!</definedName>
    <definedName name="LENGTH_Unit_607">#REF!</definedName>
    <definedName name="LENGTH_Unit_607___Bathroom">#REF!</definedName>
    <definedName name="LENGTH_Unit_607___Kitchen">#REF!</definedName>
    <definedName name="LENGTH_Unit_607__Lounge_Bedroom">#REF!</definedName>
    <definedName name="LENGTH_Unit_608">#REF!</definedName>
    <definedName name="LENGTH_Unit_608___Bathroom">#REF!</definedName>
    <definedName name="LENGTH_Unit_608___Bedroom">#REF!</definedName>
    <definedName name="LENGTH_Unit_608___Duct">#REF!</definedName>
    <definedName name="LENGTH_Unit_608___Kitchen">#REF!</definedName>
    <definedName name="LENGTH_Unit_608__Lounge">#REF!</definedName>
    <definedName name="LENGTH_Wash_Bay">#REF!</definedName>
    <definedName name="LENGTH_Window___Unit_102___Bedroom_Window">#REF!</definedName>
    <definedName name="LENGTH_Window___Unit_102___Living_Room">#REF!</definedName>
    <definedName name="LENGTH_Window___Unit_104_Bedroom_Living_Room">#REF!</definedName>
    <definedName name="LENGTH_Windows___Unit_1_Corner_Bedroom_Window">#REF!</definedName>
    <definedName name="LENGTH_Windows___Unit_1_Lounge">#REF!</definedName>
    <definedName name="LENGTH_Windows___Unit_101">#REF!</definedName>
    <definedName name="LENGTH_Windows___Unit_101_Second_Window">#REF!</definedName>
    <definedName name="LENGTH_Windows___Unit_103___Kitchen">#REF!</definedName>
    <definedName name="LENGTH_Windows___Unit_103_living_Room">#REF!</definedName>
    <definedName name="LENGTH_Windows___Unit_1035_Bedroom">#REF!</definedName>
    <definedName name="LENGTH_Windows___Unit_105___Lounge">#REF!</definedName>
    <definedName name="LENGTH_Windows___Unit_105_Bedroom_Living_Room">#REF!</definedName>
    <definedName name="LENGTH_Windows___Unit_106___Bedroom">#REF!</definedName>
    <definedName name="LENGTH_Windows___Unit_106_Kitchen">#REF!</definedName>
    <definedName name="LENGTH_Windows___Unit_106_Lounge_Corner_Window">#REF!</definedName>
    <definedName name="LENGTH_Windows___Unit_107_Lounge_Bedroom_Window">#REF!</definedName>
    <definedName name="LENGTH_Windows___Unit_108_Bedroom">#REF!</definedName>
    <definedName name="LENGTH_Windows___Unit_108_Corner_Window_Lounge">#REF!</definedName>
    <definedName name="LENGTH_Windows___Unit_108_Lounge">#REF!</definedName>
    <definedName name="LENGTH_Windows___Unit_1301_Bedroom">#REF!</definedName>
    <definedName name="LENGTH_Windows___Unit_1301_Bedroom_Corner">#REF!</definedName>
    <definedName name="LENGTH_Windows___Unit_1302_Bedroom_Lounge">#REF!</definedName>
    <definedName name="LENGTH_Windows___Unit_1303_Bedroom">#REF!</definedName>
    <definedName name="LENGTH_Windows___Unit_1303_Lounge">#REF!</definedName>
    <definedName name="LENGTH_Windows___Unit_1304_Lounge_Bedroom_Corner_window">#REF!</definedName>
    <definedName name="LENGTH_Windows___Unit_1305_Lounge">#REF!</definedName>
    <definedName name="LENGTH_Windows___Unit_2_Bedroom_Corner_Window">#REF!</definedName>
    <definedName name="LENGTH_Windows___Unit_2_Lounge">#REF!</definedName>
    <definedName name="LENGTH_Windows___Unit_3_Bedroom_Lounge">#REF!</definedName>
    <definedName name="LENGTH_Windows___Unit_4_Bedroom_Lounge">#REF!</definedName>
    <definedName name="LENGTH_Windows___Unit_5_Bedroom_Lounge">#REF!</definedName>
    <definedName name="LENGTH_Windows___Unit_6_Bedroom">#REF!</definedName>
    <definedName name="LENGTH_Windows___Unit_6_Corner_Lounge_Window">#REF!</definedName>
    <definedName name="LENGTH_Windows___Unit_6_Kitchen">#REF!</definedName>
    <definedName name="LENGTH_Windows___Unit_7_Bedroom_Lounge">#REF!</definedName>
    <definedName name="LENGTH_Windows___Unit_8_Corner_Lounge_Window">#REF!</definedName>
    <definedName name="LENGTH_Windows___Unit_8_Lounge">#REF!</definedName>
    <definedName name="LENGTH_Windows__Unit_108_Bedroom">#REF!</definedName>
    <definedName name="LENGTH_Windows_1950mm">#REF!</definedName>
    <definedName name="LENGTH_Wood_cladding">#REF!</definedName>
    <definedName name="LENGTH_Yard">#REF!</definedName>
    <definedName name="leon" localSheetId="12">[3]Structure!#REF!</definedName>
    <definedName name="leon" localSheetId="11">[3]Structure!#REF!</definedName>
    <definedName name="leon">[3]Structure!#REF!</definedName>
    <definedName name="LET" localSheetId="12">#REF!</definedName>
    <definedName name="LET" localSheetId="11">#REF!</definedName>
    <definedName name="LET">#REF!</definedName>
    <definedName name="Life_Grp" localSheetId="12">#REF!</definedName>
    <definedName name="Life_Grp" localSheetId="11">#REF!</definedName>
    <definedName name="Life_Grp">#REF!</definedName>
    <definedName name="LiftArc">[48]BOQ!$C$429</definedName>
    <definedName name="Lifts">[48]BOQ!$C$427</definedName>
    <definedName name="LINTEL" localSheetId="12">#REF!</definedName>
    <definedName name="LINTEL" localSheetId="11">#REF!</definedName>
    <definedName name="LINTEL">#REF!</definedName>
    <definedName name="LIRA" localSheetId="12">#REF!</definedName>
    <definedName name="LIRA" localSheetId="11">#REF!</definedName>
    <definedName name="LIRA">#REF!</definedName>
    <definedName name="LIST" localSheetId="11">#REF!</definedName>
    <definedName name="LIST">#REF!</definedName>
    <definedName name="LiveWork_Area" localSheetId="12">#REF!</definedName>
    <definedName name="LiveWork_Area" localSheetId="11">#REF!</definedName>
    <definedName name="LiveWork_Area">#REF!</definedName>
    <definedName name="LiveWork_Rate" localSheetId="12">#REF!</definedName>
    <definedName name="LiveWork_Rate" localSheetId="11">#REF!</definedName>
    <definedName name="LiveWork_Rate">#REF!</definedName>
    <definedName name="ll" localSheetId="12">#REF!</definedName>
    <definedName name="ll" localSheetId="11">#REF!</definedName>
    <definedName name="ll">#REF!</definedName>
    <definedName name="lle" localSheetId="12">#REF!</definedName>
    <definedName name="lle" localSheetId="11">#REF!</definedName>
    <definedName name="lle">#REF!</definedName>
    <definedName name="LLE_Holding" localSheetId="12">#REF!</definedName>
    <definedName name="LLE_Holding" localSheetId="11">#REF!</definedName>
    <definedName name="LLE_Holding">#REF!</definedName>
    <definedName name="LLE_Lease" localSheetId="12">#REF!</definedName>
    <definedName name="LLE_Lease" localSheetId="11">#REF!</definedName>
    <definedName name="LLE_Lease">#REF!</definedName>
    <definedName name="LLE_NPV" localSheetId="12">#REF!</definedName>
    <definedName name="LLE_NPV" localSheetId="11">#REF!</definedName>
    <definedName name="LLE_NPV">#REF!</definedName>
    <definedName name="LLE_post_tax_irr" localSheetId="12">#REF!</definedName>
    <definedName name="LLE_post_tax_irr" localSheetId="11">#REF!</definedName>
    <definedName name="LLE_post_tax_irr">#REF!</definedName>
    <definedName name="LLE_Pre_Tax_IRR" localSheetId="12">#REF!</definedName>
    <definedName name="LLE_Pre_Tax_IRR" localSheetId="11">#REF!</definedName>
    <definedName name="LLE_Pre_Tax_IRR">#REF!</definedName>
    <definedName name="LLEH" localSheetId="12">#REF!</definedName>
    <definedName name="LLEH" localSheetId="11">#REF!</definedName>
    <definedName name="LLEH">#REF!</definedName>
    <definedName name="llel" localSheetId="12">#REF!</definedName>
    <definedName name="llel" localSheetId="11">#REF!</definedName>
    <definedName name="llel">#REF!</definedName>
    <definedName name="LLFixFeei" localSheetId="12">#REF!</definedName>
    <definedName name="LLFixFeei" localSheetId="11">#REF!</definedName>
    <definedName name="LLFixFeei">#REF!</definedName>
    <definedName name="LLFixFeeii" localSheetId="12">#REF!</definedName>
    <definedName name="LLFixFeeii" localSheetId="11">#REF!</definedName>
    <definedName name="LLFixFeeii">#REF!</definedName>
    <definedName name="lll" localSheetId="12">#REF!</definedName>
    <definedName name="lll" localSheetId="11">#REF!</definedName>
    <definedName name="lll">#REF!</definedName>
    <definedName name="lllll" localSheetId="12">[117]CAPEX!#REF!</definedName>
    <definedName name="lllll" localSheetId="11">[117]CAPEX!#REF!</definedName>
    <definedName name="lllll">[117]CAPEX!#REF!</definedName>
    <definedName name="lllllllllllll" localSheetId="12">#REF!</definedName>
    <definedName name="lllllllllllll" localSheetId="11">#REF!</definedName>
    <definedName name="lllllllllllll">#REF!</definedName>
    <definedName name="llllllllllllllllllll" localSheetId="12">#REF!</definedName>
    <definedName name="llllllllllllllllllll" localSheetId="11">#REF!</definedName>
    <definedName name="llllllllllllllllllll">#REF!</definedName>
    <definedName name="lllllllllllllllllllllll" localSheetId="12">#REF!</definedName>
    <definedName name="lllllllllllllllllllllll" localSheetId="11">#REF!</definedName>
    <definedName name="lllllllllllllllllllllll">#REF!</definedName>
    <definedName name="lllllllllllllllllllllllllllll" localSheetId="12">#REF!</definedName>
    <definedName name="lllllllllllllllllllllllllllll" localSheetId="11">#REF!</definedName>
    <definedName name="lllllllllllllllllllllllllllll">#REF!</definedName>
    <definedName name="llllllllllllllllllllllllllllll" localSheetId="12">#REF!</definedName>
    <definedName name="llllllllllllllllllllllllllllll" localSheetId="11">#REF!</definedName>
    <definedName name="llllllllllllllllllllllllllllll">#REF!</definedName>
    <definedName name="lllllllllllllllllllllllllllllllllllll" localSheetId="12">#REF!</definedName>
    <definedName name="lllllllllllllllllllllllllllllllllllll" localSheetId="11">#REF!</definedName>
    <definedName name="lllllllllllllllllllllllllllllllllllll">#REF!</definedName>
    <definedName name="LLResProf" localSheetId="12">#REF!</definedName>
    <definedName name="LLResProf" localSheetId="11">#REF!</definedName>
    <definedName name="LLResProf">#REF!</definedName>
    <definedName name="LLSupProf" localSheetId="12">#REF!</definedName>
    <definedName name="LLSupProf" localSheetId="11">#REF!</definedName>
    <definedName name="LLSupProf">#REF!</definedName>
    <definedName name="Loan" localSheetId="12">#REF!</definedName>
    <definedName name="Loan" localSheetId="11">#REF!</definedName>
    <definedName name="Loan">#REF!</definedName>
    <definedName name="Loan_A_margins" localSheetId="12">[44]Assumptions!#REF!</definedName>
    <definedName name="Loan_A_margins" localSheetId="11">[44]Assumptions!#REF!</definedName>
    <definedName name="Loan_A_margins">[44]Assumptions!#REF!</definedName>
    <definedName name="Loan_Amount" localSheetId="12">#REF!</definedName>
    <definedName name="Loan_Amount" localSheetId="11">#REF!</definedName>
    <definedName name="Loan_Amount">#REF!</definedName>
    <definedName name="Loan_Start" localSheetId="12">#REF!</definedName>
    <definedName name="Loan_Start">#REF!</definedName>
    <definedName name="Loan_Years" localSheetId="12">#REF!</definedName>
    <definedName name="Loan_Years">#REF!</definedName>
    <definedName name="Location" localSheetId="12">[6]Equip!#REF!</definedName>
    <definedName name="Location" localSheetId="11">[6]Equip!#REF!</definedName>
    <definedName name="Location">[6]Equip!#REF!</definedName>
    <definedName name="Look1Area">#REF!</definedName>
    <definedName name="Look2Area">#REF!</definedName>
    <definedName name="Look3Area">#REF!</definedName>
    <definedName name="Look4Area">#REF!</definedName>
    <definedName name="Look5Area">#REF!</definedName>
    <definedName name="Loss_of_income" localSheetId="12">#REF!</definedName>
    <definedName name="Loss_of_income" localSheetId="11">#REF!</definedName>
    <definedName name="Loss_of_income">#REF!</definedName>
    <definedName name="Loss_of_income_Pack1" localSheetId="12">#REF!</definedName>
    <definedName name="Loss_of_income_Pack1" localSheetId="11">#REF!</definedName>
    <definedName name="Loss_of_income_Pack1">#REF!</definedName>
    <definedName name="Loss_of_income_Pack2" localSheetId="12">#REF!</definedName>
    <definedName name="Loss_of_income_Pack2" localSheetId="11">#REF!</definedName>
    <definedName name="Loss_of_income_Pack2">#REF!</definedName>
    <definedName name="Loss_of_income_Pack3" localSheetId="12">#REF!</definedName>
    <definedName name="Loss_of_income_Pack3" localSheetId="11">#REF!</definedName>
    <definedName name="Loss_of_income_Pack3">#REF!</definedName>
    <definedName name="LSC">[59]Re!$D$237:$D$248</definedName>
    <definedName name="Lux" localSheetId="12">#REF!</definedName>
    <definedName name="Lux" localSheetId="11">#REF!</definedName>
    <definedName name="Lux">#REF!</definedName>
    <definedName name="LWConstruction" localSheetId="12">#REF!</definedName>
    <definedName name="LWConstruction" localSheetId="11">#REF!</definedName>
    <definedName name="LWConstruction">#REF!</definedName>
    <definedName name="LWOCost" localSheetId="12">#REF!</definedName>
    <definedName name="LWOCost" localSheetId="11">#REF!</definedName>
    <definedName name="LWOCost">#REF!</definedName>
    <definedName name="LWRCost" localSheetId="12">#REF!</definedName>
    <definedName name="LWRCost" localSheetId="11">#REF!</definedName>
    <definedName name="LWRCost">#REF!</definedName>
    <definedName name="LWSales" localSheetId="12">#REF!</definedName>
    <definedName name="LWSales" localSheetId="11">#REF!</definedName>
    <definedName name="LWSales">#REF!</definedName>
    <definedName name="LWValue" localSheetId="12">#REF!</definedName>
    <definedName name="LWValue" localSheetId="11">#REF!</definedName>
    <definedName name="LWValue">#REF!</definedName>
    <definedName name="m" localSheetId="12" hidden="1">[14]PRELIMIN!#REF!</definedName>
    <definedName name="m" localSheetId="11" hidden="1">[14]PRELIMIN!#REF!</definedName>
    <definedName name="m" hidden="1">[14]PRELIMIN!#REF!</definedName>
    <definedName name="M_Paintwork" localSheetId="12">#REF!</definedName>
    <definedName name="M_Paintwork" localSheetId="11">#REF!</definedName>
    <definedName name="M_Paintwork">#REF!</definedName>
    <definedName name="MACROS" localSheetId="12">#REF!</definedName>
    <definedName name="MACROS" localSheetId="11">#REF!</definedName>
    <definedName name="MACROS">#REF!</definedName>
    <definedName name="MAIN" localSheetId="12">#REF!</definedName>
    <definedName name="MAIN">#REF!</definedName>
    <definedName name="MainHeading" localSheetId="12">#REF!</definedName>
    <definedName name="MainHeading">#REF!</definedName>
    <definedName name="major" localSheetId="12">[85]VIABILITY!#REF!</definedName>
    <definedName name="major" localSheetId="18">#REF!</definedName>
    <definedName name="major" localSheetId="20">#REF!</definedName>
    <definedName name="major" localSheetId="21">#REF!</definedName>
    <definedName name="major" localSheetId="19">#REF!</definedName>
    <definedName name="major" localSheetId="11">[85]VIABILITY!#REF!</definedName>
    <definedName name="major" localSheetId="10">#REF!</definedName>
    <definedName name="major" localSheetId="8">#REF!</definedName>
    <definedName name="major">#REF!</definedName>
    <definedName name="MAKEBILLPAGE" localSheetId="12">#REF!</definedName>
    <definedName name="MAKEBILLPAGE" localSheetId="11">#REF!</definedName>
    <definedName name="MAKEBILLPAGE">#REF!</definedName>
    <definedName name="man" localSheetId="12">#REF!</definedName>
    <definedName name="man" localSheetId="11">#REF!</definedName>
    <definedName name="man">#REF!</definedName>
    <definedName name="Mangrade">[47]Mangrade!$A$3:$A$5</definedName>
    <definedName name="MANMENU" localSheetId="12">[69]Uniliever!#REF!</definedName>
    <definedName name="MANMENU" localSheetId="11">[69]Uniliever!#REF!</definedName>
    <definedName name="MANMENU">[69]Uniliever!#REF!</definedName>
    <definedName name="manual_comm">[116]Control!$F$128</definedName>
    <definedName name="margin" localSheetId="12">#REF!</definedName>
    <definedName name="margin" localSheetId="11">#REF!</definedName>
    <definedName name="margin">#REF!</definedName>
    <definedName name="MARK_UP" localSheetId="12">#REF!</definedName>
    <definedName name="MARK_UP" localSheetId="11">#REF!</definedName>
    <definedName name="MARK_UP">#REF!</definedName>
    <definedName name="MarketingAndPromotionAmount" localSheetId="12">#REF!</definedName>
    <definedName name="MarketingAndPromotionAmount">#REF!</definedName>
    <definedName name="MarketingPromotion" localSheetId="12">#REF!</definedName>
    <definedName name="MarketingPromotion">#REF!</definedName>
    <definedName name="MASONRYDIMS" localSheetId="12">#REF!</definedName>
    <definedName name="MASONRYDIMS" localSheetId="11">#REF!</definedName>
    <definedName name="MASONRYDIMS">#REF!</definedName>
    <definedName name="Materials">[48]BOQ!$C$464</definedName>
    <definedName name="MATERIALS_ON_SITE" localSheetId="12">'[25]FR-SUMMERY'!#REF!</definedName>
    <definedName name="MATERIALS_ON_SITE" localSheetId="18">'[25]FR-SUMMERY'!#REF!</definedName>
    <definedName name="MATERIALS_ON_SITE" localSheetId="20">'[25]FR-SUMMERY'!#REF!</definedName>
    <definedName name="MATERIALS_ON_SITE" localSheetId="21">'[25]FR-SUMMERY'!#REF!</definedName>
    <definedName name="MATERIALS_ON_SITE" localSheetId="19">'[25]FR-SUMMERY'!#REF!</definedName>
    <definedName name="MATERIALS_ON_SITE" localSheetId="11">'[25]FR-SUMMERY'!#REF!</definedName>
    <definedName name="MATERIALS_ON_SITE" localSheetId="10">'[25]FR-SUMMERY'!#REF!</definedName>
    <definedName name="MATERIALS_ON_SITE" localSheetId="8">'[25]FR-SUMMERY'!#REF!</definedName>
    <definedName name="MATERIALS_ON_SITE">'[25]FR-SUMMERY'!#REF!</definedName>
    <definedName name="Max_Retension" localSheetId="12">#REF!</definedName>
    <definedName name="Max_Retension" localSheetId="11">#REF!</definedName>
    <definedName name="Max_Retension">#REF!</definedName>
    <definedName name="MaxLotsPerPeriod" localSheetId="12">#REF!</definedName>
    <definedName name="MaxLotsPerPeriod" localSheetId="11">#REF!</definedName>
    <definedName name="MaxLotsPerPeriod">#REF!</definedName>
    <definedName name="maxmonth" localSheetId="12">OFFSET([30]Cashflow!$B$3,0,0,MATCH([30]Cashflow!$I$4,[30]Cashflow!$B$3:$B$40,0),1)</definedName>
    <definedName name="maxmonth">OFFSET([31]Cashflow!$B$3,0,0,MATCH([31]Cashflow!$I$4,[31]Cashflow!$B$3:$B$40,0),1)</definedName>
    <definedName name="mbg" localSheetId="12">#REF!</definedName>
    <definedName name="mbg" localSheetId="11">#REF!</definedName>
    <definedName name="mbg">#REF!</definedName>
    <definedName name="MC" localSheetId="12">'[27]SUPPLEMENTARY SHEETS'!#REF!</definedName>
    <definedName name="MC" localSheetId="11">'[27]SUPPLEMENTARY SHEETS'!#REF!</definedName>
    <definedName name="MC">'[27]SUPPLEMENTARY SHEETS'!#REF!</definedName>
    <definedName name="MCtrades">#N/A</definedName>
    <definedName name="Mcurry" localSheetId="12">#REF!</definedName>
    <definedName name="Mcurry" localSheetId="11">#REF!</definedName>
    <definedName name="Mcurry">#REF!</definedName>
    <definedName name="MECH">[38]SUMMARY!$AA$17</definedName>
    <definedName name="Mechanical">[48]BOQ!$C$431</definedName>
    <definedName name="MECHFIRE" localSheetId="12">#REF!</definedName>
    <definedName name="MECHFIRE" localSheetId="11">#REF!</definedName>
    <definedName name="MECHFIRE">#REF!</definedName>
    <definedName name="Metalwork">[48]BOQ!$C$385</definedName>
    <definedName name="mgjh" localSheetId="12">[55]INDEX!#REF!</definedName>
    <definedName name="mgjh" localSheetId="11">[55]INDEX!#REF!</definedName>
    <definedName name="mgjh">[55]INDEX!#REF!</definedName>
    <definedName name="mkey" localSheetId="12">#REF!</definedName>
    <definedName name="mkey" localSheetId="11">#REF!</definedName>
    <definedName name="mkey">#REF!</definedName>
    <definedName name="mm" localSheetId="12">#REF!</definedName>
    <definedName name="mm" localSheetId="11">#REF!</definedName>
    <definedName name="mm">#REF!</definedName>
    <definedName name="MmExcelLinker_48EFC9ED_A550_40C1_A2F7_886170168388" localSheetId="12">idea 'CASHFLOW-CONSTRUCTION CONS'!gen&amp;[34]eval!$C$15:$C$234</definedName>
    <definedName name="MmExcelLinker_48EFC9ED_A550_40C1_A2F7_886170168388" localSheetId="11">idea 'Monthly Cashflow-Summary'!gen&amp;[34]eval!$C$15:$C$234</definedName>
    <definedName name="MmExcelLinker_48EFC9ED_A550_40C1_A2F7_886170168388">idea gen&amp;[34]eval!$C$15:$C$234</definedName>
    <definedName name="MMM">#REF!</definedName>
    <definedName name="MMMMMM" localSheetId="12">#REF!</definedName>
    <definedName name="MMMMMM" localSheetId="11">#REF!</definedName>
    <definedName name="MMMMMM">#REF!</definedName>
    <definedName name="MNBG">[107]AREAS!$A$1:$I$5</definedName>
    <definedName name="mnbgkfk">[107]AREAS!$A$1:$I$5</definedName>
    <definedName name="mnkl">[106]WORKINGS!$A$1:$N$3</definedName>
    <definedName name="MNTHS" localSheetId="12">#REF!</definedName>
    <definedName name="MNTHS" localSheetId="11">#REF!</definedName>
    <definedName name="MNTHS">#REF!</definedName>
    <definedName name="Module1.CF_Data">[0]!Module1.CF_Data</definedName>
    <definedName name="Module1.Collect_Data">[0]!Module1.Collect_Data</definedName>
    <definedName name="Month">[118]Table!$A$4:$F$15</definedName>
    <definedName name="month1" localSheetId="12">OFFSET([30]Cashflow!$B$3,0,0,COUNTA([30]Cashflow!$B$1:$B$65536),1)</definedName>
    <definedName name="month1">OFFSET([31]Cashflow!$B$3,0,0,COUNTA([31]Cashflow!$B$1:$B$65536),1)</definedName>
    <definedName name="Moreletta_Equipment" localSheetId="12">#REF!</definedName>
    <definedName name="Moreletta_Equipment" localSheetId="11">#REF!</definedName>
    <definedName name="Moreletta_Equipment">#REF!</definedName>
    <definedName name="MotorLocalCost">#REF!</definedName>
    <definedName name="MOVETITLE" localSheetId="12">#REF!</definedName>
    <definedName name="MOVETITLE" localSheetId="11">#REF!</definedName>
    <definedName name="MOVETITLE">#REF!</definedName>
    <definedName name="MOZ" localSheetId="11">#REF!</definedName>
    <definedName name="MOZ">#REF!</definedName>
    <definedName name="MPI" localSheetId="12">[6]Equip!#REF!</definedName>
    <definedName name="MPI" localSheetId="11">[6]Equip!#REF!</definedName>
    <definedName name="MPI">[6]Equip!#REF!</definedName>
    <definedName name="MW" localSheetId="12">#REF!</definedName>
    <definedName name="MW" localSheetId="11">#REF!</definedName>
    <definedName name="MW">#REF!</definedName>
    <definedName name="MWS" localSheetId="12">#REF!</definedName>
    <definedName name="MWS">#REF!</definedName>
    <definedName name="MXXX">'[13]10'!$F$13:$F$64</definedName>
    <definedName name="n" localSheetId="12">#REF!</definedName>
    <definedName name="n" localSheetId="11">#REF!</definedName>
    <definedName name="n">#REF!</definedName>
    <definedName name="N_ExternalWork" localSheetId="12">#REF!</definedName>
    <definedName name="N_ExternalWork">#REF!</definedName>
    <definedName name="name" localSheetId="12">#REF!</definedName>
    <definedName name="name" localSheetId="11">#REF!</definedName>
    <definedName name="name">#REF!</definedName>
    <definedName name="nbfkhgdjydkj">[57]AREAS!$A$6:$I$47</definedName>
    <definedName name="nbhjfl">[57]WORKINGS!$A$1:$N$3</definedName>
    <definedName name="nbkb" localSheetId="12">[55]COVER!#REF!</definedName>
    <definedName name="nbkb" localSheetId="11">[55]COVER!#REF!</definedName>
    <definedName name="nbkb">[55]COVER!#REF!</definedName>
    <definedName name="NDDEV" localSheetId="12">#REF!</definedName>
    <definedName name="NDDEV" localSheetId="11">#REF!</definedName>
    <definedName name="NDDEV">#REF!</definedName>
    <definedName name="NDSTOPE" localSheetId="12">#REF!</definedName>
    <definedName name="NDSTOPE">#REF!</definedName>
    <definedName name="Neels" localSheetId="12" hidden="1">{#N/A,#N/A,TRUE,"COVER";#N/A,#N/A,TRUE,"DETAILS";#N/A,#N/A,TRUE,"SUMMARY";#N/A,#N/A,TRUE,"EXP MON";#N/A,#N/A,TRUE,"APPENDIX A";#N/A,#N/A,TRUE,"APPENDIX B";#N/A,#N/A,TRUE,"APPENDIX C";#N/A,#N/A,TRUE,"APPENDIX D";#N/A,#N/A,TRUE,"APPENDIX E";#N/A,#N/A,TRUE,"APPENDIX F";#N/A,#N/A,TRUE,"APPENDIX G"}</definedName>
    <definedName name="Neels" localSheetId="11" hidden="1">{#N/A,#N/A,TRUE,"COVER";#N/A,#N/A,TRUE,"DETAILS";#N/A,#N/A,TRUE,"SUMMARY";#N/A,#N/A,TRUE,"EXP MON";#N/A,#N/A,TRUE,"APPENDIX A";#N/A,#N/A,TRUE,"APPENDIX B";#N/A,#N/A,TRUE,"APPENDIX C";#N/A,#N/A,TRUE,"APPENDIX D";#N/A,#N/A,TRUE,"APPENDIX E";#N/A,#N/A,TRUE,"APPENDIX F";#N/A,#N/A,TRUE,"APPENDIX G"}</definedName>
    <definedName name="Neels" hidden="1">{#N/A,#N/A,TRUE,"COVER";#N/A,#N/A,TRUE,"DETAILS";#N/A,#N/A,TRUE,"SUMMARY";#N/A,#N/A,TRUE,"EXP MON";#N/A,#N/A,TRUE,"APPENDIX A";#N/A,#N/A,TRUE,"APPENDIX B";#N/A,#N/A,TRUE,"APPENDIX C";#N/A,#N/A,TRUE,"APPENDIX D";#N/A,#N/A,TRUE,"APPENDIX E";#N/A,#N/A,TRUE,"APPENDIX F";#N/A,#N/A,TRUE,"APPENDIX G"}</definedName>
    <definedName name="NegotiationValue" localSheetId="12">#REF!</definedName>
    <definedName name="NegotiationValue" localSheetId="11">#REF!</definedName>
    <definedName name="NegotiationValue">#REF!</definedName>
    <definedName name="Net_Profit_HY" localSheetId="12">#REF!</definedName>
    <definedName name="Net_Profit_HY" localSheetId="11">#REF!</definedName>
    <definedName name="Net_Profit_HY">#REF!</definedName>
    <definedName name="Net_Profit_LY" localSheetId="12">#REF!</definedName>
    <definedName name="Net_Profit_LY" localSheetId="11">#REF!</definedName>
    <definedName name="Net_Profit_LY">#REF!</definedName>
    <definedName name="Net_sale_proceeds" localSheetId="12">#REF!</definedName>
    <definedName name="Net_sale_proceeds" localSheetId="11">#REF!</definedName>
    <definedName name="Net_sale_proceeds">#REF!</definedName>
    <definedName name="Net_Sales_Area" localSheetId="12">#REF!</definedName>
    <definedName name="Net_Sales_Area" localSheetId="11">#REF!</definedName>
    <definedName name="Net_Sales_Area">#REF!</definedName>
    <definedName name="NetOpeningCash">'[32]Opening Cash Position'!$D$24</definedName>
    <definedName name="nettoday" localSheetId="12">#REF!</definedName>
    <definedName name="nettoday" localSheetId="11">#REF!</definedName>
    <definedName name="nettoday">#REF!</definedName>
    <definedName name="new" localSheetId="12">#REF!</definedName>
    <definedName name="new" localSheetId="11">#REF!</definedName>
    <definedName name="new">#REF!</definedName>
    <definedName name="NEWBILLSHEET" localSheetId="12">#REF!</definedName>
    <definedName name="NEWBILLSHEET" localSheetId="11">#REF!</definedName>
    <definedName name="NEWBILLSHEET">#REF!</definedName>
    <definedName name="nfchdf">[106]AREAS!$A$1:$I$5</definedName>
    <definedName name="nffgl" localSheetId="12">#REF!</definedName>
    <definedName name="nffgl" localSheetId="11">#REF!</definedName>
    <definedName name="nffgl">#REF!</definedName>
    <definedName name="ngfvmgf">[107]AREAS!$A$6:$I$41</definedName>
    <definedName name="NGN">'[53]5.0 INCOME'!$X$16</definedName>
    <definedName name="nh" localSheetId="12" hidden="1">{#N/A,#N/A,TRUE,"COVER";#N/A,#N/A,TRUE,"DETAILS";#N/A,#N/A,TRUE,"SUMMARY";#N/A,#N/A,TRUE,"EXP MON";#N/A,#N/A,TRUE,"APPENDIX A";#N/A,#N/A,TRUE,"APPENDIX B";#N/A,#N/A,TRUE,"APPENDIX C";#N/A,#N/A,TRUE,"APPENDIX D";#N/A,#N/A,TRUE,"APPENDIX E";#N/A,#N/A,TRUE,"APPENDIX F";#N/A,#N/A,TRUE,"APPENDIX G"}</definedName>
    <definedName name="nh" localSheetId="11" hidden="1">{#N/A,#N/A,TRUE,"COVER";#N/A,#N/A,TRUE,"DETAILS";#N/A,#N/A,TRUE,"SUMMARY";#N/A,#N/A,TRUE,"EXP MON";#N/A,#N/A,TRUE,"APPENDIX A";#N/A,#N/A,TRUE,"APPENDIX B";#N/A,#N/A,TRUE,"APPENDIX C";#N/A,#N/A,TRUE,"APPENDIX D";#N/A,#N/A,TRUE,"APPENDIX E";#N/A,#N/A,TRUE,"APPENDIX F";#N/A,#N/A,TRUE,"APPENDIX G"}</definedName>
    <definedName name="nh" hidden="1">{#N/A,#N/A,TRUE,"COVER";#N/A,#N/A,TRUE,"DETAILS";#N/A,#N/A,TRUE,"SUMMARY";#N/A,#N/A,TRUE,"EXP MON";#N/A,#N/A,TRUE,"APPENDIX A";#N/A,#N/A,TRUE,"APPENDIX B";#N/A,#N/A,TRUE,"APPENDIX C";#N/A,#N/A,TRUE,"APPENDIX D";#N/A,#N/A,TRUE,"APPENDIX E";#N/A,#N/A,TRUE,"APPENDIX F";#N/A,#N/A,TRUE,"APPENDIX G"}</definedName>
    <definedName name="Nicol" localSheetId="12">#REF!</definedName>
    <definedName name="Nicol" localSheetId="11">#REF!</definedName>
    <definedName name="Nicol">#REF!</definedName>
    <definedName name="NINE" localSheetId="12">#REF!</definedName>
    <definedName name="NINE" localSheetId="11">#REF!</definedName>
    <definedName name="NINE">#REF!</definedName>
    <definedName name="NINEM" localSheetId="12">#REF!</definedName>
    <definedName name="NINEM" localSheetId="11">#REF!</definedName>
    <definedName name="NINEM">#REF!</definedName>
    <definedName name="NINENTN" localSheetId="12">#REF!</definedName>
    <definedName name="NINENTN" localSheetId="11">#REF!</definedName>
    <definedName name="NINENTN">#REF!</definedName>
    <definedName name="NINENTNW" localSheetId="12">#REF!</definedName>
    <definedName name="NINENTNW" localSheetId="11">#REF!</definedName>
    <definedName name="NINENTNW">#REF!</definedName>
    <definedName name="NINETNM" localSheetId="12">#REF!</definedName>
    <definedName name="NINETNM" localSheetId="11">#REF!</definedName>
    <definedName name="NINETNM">#REF!</definedName>
    <definedName name="NINETY" localSheetId="12">#REF!</definedName>
    <definedName name="NINETY" localSheetId="11">#REF!</definedName>
    <definedName name="NINETY">#REF!</definedName>
    <definedName name="NINETY1" localSheetId="12">#REF!</definedName>
    <definedName name="NINETY1" localSheetId="11">#REF!</definedName>
    <definedName name="NINETY1">#REF!</definedName>
    <definedName name="NINETY1M" localSheetId="12">#REF!</definedName>
    <definedName name="NINETY1M" localSheetId="11">#REF!</definedName>
    <definedName name="NINETY1M">#REF!</definedName>
    <definedName name="NINETY1W" localSheetId="12">#REF!</definedName>
    <definedName name="NINETY1W" localSheetId="11">#REF!</definedName>
    <definedName name="NINETY1W">#REF!</definedName>
    <definedName name="NINETYM" localSheetId="12">#REF!</definedName>
    <definedName name="NINETYM" localSheetId="11">#REF!</definedName>
    <definedName name="NINETYM">#REF!</definedName>
    <definedName name="NINETYW" localSheetId="12">#REF!</definedName>
    <definedName name="NINETYW" localSheetId="11">#REF!</definedName>
    <definedName name="NINETYW">#REF!</definedName>
    <definedName name="NINEW" localSheetId="12">#REF!</definedName>
    <definedName name="NINEW" localSheetId="11">#REF!</definedName>
    <definedName name="NINEW">#REF!</definedName>
    <definedName name="Nira">[88]INFO!$D$81</definedName>
    <definedName name="NLG" localSheetId="12">#REF!</definedName>
    <definedName name="NLG" localSheetId="11">#REF!</definedName>
    <definedName name="NLG">#REF!</definedName>
    <definedName name="nmbkjgk" localSheetId="12">#REF!</definedName>
    <definedName name="nmbkjgk" localSheetId="11">#REF!</definedName>
    <definedName name="nmbkjgk">#REF!</definedName>
    <definedName name="nmchgf">[106]AREAS!$A$1:$I$5</definedName>
    <definedName name="nn" localSheetId="12">[55]INDEX!#REF!</definedName>
    <definedName name="nn" localSheetId="11">[55]INDEX!#REF!</definedName>
    <definedName name="nn">[55]INDEX!#REF!</definedName>
    <definedName name="nnn">[119]AREAS!$A$1:$I$5</definedName>
    <definedName name="NNNNN">[107]WORKINGS!$A$1:$N$3</definedName>
    <definedName name="nnnnnn" localSheetId="12">#REF!</definedName>
    <definedName name="nnnnnn" localSheetId="11">#REF!</definedName>
    <definedName name="nnnnnn">#REF!</definedName>
    <definedName name="NNNOPOOP">[57]AREAS!$A$1:$I$5</definedName>
    <definedName name="Non_tA1_Anchor" localSheetId="12">#REF!</definedName>
    <definedName name="Non_tA1_Anchor" localSheetId="11">#REF!</definedName>
    <definedName name="Non_tA1_Anchor">#REF!</definedName>
    <definedName name="NonRecoverableOperatingExpenses" localSheetId="12">#REF!</definedName>
    <definedName name="NonRecoverableOperatingExpenses" localSheetId="11">#REF!</definedName>
    <definedName name="NonRecoverableOperatingExpenses">#REF!</definedName>
    <definedName name="NOTAPPVO" localSheetId="12">#REF!</definedName>
    <definedName name="NOTAPPVO">#REF!</definedName>
    <definedName name="NOTES">#REF!</definedName>
    <definedName name="NPV" localSheetId="12">#REF!</definedName>
    <definedName name="NPV" localSheetId="11">#REF!</definedName>
    <definedName name="NPV">#REF!</definedName>
    <definedName name="Num_Pmt_Per_Year" localSheetId="12">#REF!</definedName>
    <definedName name="Num_Pmt_Per_Year" localSheetId="11">#REF!</definedName>
    <definedName name="Num_Pmt_Per_Year">#REF!</definedName>
    <definedName name="Number_of_Payments" localSheetId="12">MATCH(0.01,'CASHFLOW-CONSTRUCTION CONS'!End_Bal,-1)+1</definedName>
    <definedName name="Number_of_Payments" localSheetId="11">MATCH(0.01,'Monthly Cashflow-Summary'!End_Bal,-1)+1</definedName>
    <definedName name="Number_of_Payments">MATCH(0.01,End_Bal,-1)+1</definedName>
    <definedName name="nv" localSheetId="12">#REF!</definedName>
    <definedName name="nv" localSheetId="11">#REF!</definedName>
    <definedName name="nv">#REF!</definedName>
    <definedName name="o">[120]BREAKDOWN!$AS$13</definedName>
    <definedName name="OB_4" localSheetId="12">#REF!</definedName>
    <definedName name="OB_4" localSheetId="11">#REF!</definedName>
    <definedName name="OB_4">#REF!</definedName>
    <definedName name="OB2P2" localSheetId="12">'[121]FORM OB 2'!#REF!</definedName>
    <definedName name="OB2P2" localSheetId="11">'[121]FORM OB 2'!#REF!</definedName>
    <definedName name="OB2P2">'[121]FORM OB 2'!#REF!</definedName>
    <definedName name="OB2P3" localSheetId="12">'[121]FORM OB 2'!#REF!</definedName>
    <definedName name="OB2P3" localSheetId="11">'[121]FORM OB 2'!#REF!</definedName>
    <definedName name="OB2P3">'[121]FORM OB 2'!#REF!</definedName>
    <definedName name="OB2P4" localSheetId="12">'[121]FORM OB 2'!#REF!</definedName>
    <definedName name="OB2P4" localSheetId="11">'[121]FORM OB 2'!#REF!</definedName>
    <definedName name="OB2P4">'[121]FORM OB 2'!#REF!</definedName>
    <definedName name="OB2P5" localSheetId="12">'[121]FORM OB 2'!#REF!</definedName>
    <definedName name="OB2P5" localSheetId="11">'[121]FORM OB 2'!#REF!</definedName>
    <definedName name="OB2P5">'[121]FORM OB 2'!#REF!</definedName>
    <definedName name="OB2P6" localSheetId="12">'[121]FORM OB 2'!#REF!</definedName>
    <definedName name="OB2P6" localSheetId="11">'[121]FORM OB 2'!#REF!</definedName>
    <definedName name="OB2P6">'[121]FORM OB 2'!#REF!</definedName>
    <definedName name="Office" localSheetId="12">[6]Equip!#REF!</definedName>
    <definedName name="Office" localSheetId="11">[6]Equip!#REF!</definedName>
    <definedName name="Office">[6]Equip!#REF!</definedName>
    <definedName name="Office_Rate" localSheetId="12">#REF!</definedName>
    <definedName name="Office_Rate" localSheetId="11">#REF!</definedName>
    <definedName name="Office_Rate">#REF!</definedName>
    <definedName name="OfficeConstruction" localSheetId="12">#REF!</definedName>
    <definedName name="OfficeConstruction" localSheetId="11">#REF!</definedName>
    <definedName name="OfficeConstruction">#REF!</definedName>
    <definedName name="OfficeCost" localSheetId="12">#REF!</definedName>
    <definedName name="OfficeCost" localSheetId="11">#REF!</definedName>
    <definedName name="OfficeCost">#REF!</definedName>
    <definedName name="offices" localSheetId="12">'[97]Summary of Areas'!#REF!</definedName>
    <definedName name="offices" localSheetId="11">'[97]Summary of Areas'!#REF!</definedName>
    <definedName name="offices">'[97]Summary of Areas'!#REF!</definedName>
    <definedName name="OfficeSales" localSheetId="12">#REF!</definedName>
    <definedName name="OfficeSales" localSheetId="11">#REF!</definedName>
    <definedName name="OfficeSales">#REF!</definedName>
    <definedName name="OfficeValue" localSheetId="12">#REF!</definedName>
    <definedName name="OfficeValue" localSheetId="11">#REF!</definedName>
    <definedName name="OfficeValue">#REF!</definedName>
    <definedName name="ohl" localSheetId="12">#REF!</definedName>
    <definedName name="ohl">#REF!</definedName>
    <definedName name="OHS">[38]SUMMARY!$AJ$17</definedName>
    <definedName name="omm" localSheetId="12">#REF!</definedName>
    <definedName name="omm" localSheetId="11">#REF!</definedName>
    <definedName name="omm">#REF!</definedName>
    <definedName name="ONCOST1" localSheetId="12">#REF!</definedName>
    <definedName name="ONCOST1" localSheetId="11">#REF!</definedName>
    <definedName name="ONCOST1">#REF!</definedName>
    <definedName name="ONCOST2" localSheetId="12">#REF!</definedName>
    <definedName name="ONCOST2" localSheetId="11">#REF!</definedName>
    <definedName name="ONCOST2">#REF!</definedName>
    <definedName name="ONE" localSheetId="12">#REF!</definedName>
    <definedName name="ONE" localSheetId="11">#REF!</definedName>
    <definedName name="ONE">#REF!</definedName>
    <definedName name="onebed_area" localSheetId="12">#REF!</definedName>
    <definedName name="onebed_area" localSheetId="11">#REF!</definedName>
    <definedName name="onebed_area">#REF!</definedName>
    <definedName name="Onebed_rate" localSheetId="12">#REF!</definedName>
    <definedName name="Onebed_rate" localSheetId="11">#REF!</definedName>
    <definedName name="Onebed_rate">#REF!</definedName>
    <definedName name="ONEM" localSheetId="12">#REF!</definedName>
    <definedName name="ONEM" localSheetId="11">#REF!</definedName>
    <definedName name="ONEM">#REF!</definedName>
    <definedName name="ONEW" localSheetId="12">#REF!</definedName>
    <definedName name="ONEW" localSheetId="11">#REF!</definedName>
    <definedName name="ONEW">#REF!</definedName>
    <definedName name="oooo" localSheetId="12">#REF!</definedName>
    <definedName name="oooo" localSheetId="11">#REF!</definedName>
    <definedName name="oooo">#REF!</definedName>
    <definedName name="oopeer">[86]AREAS!$A$6:$I$50</definedName>
    <definedName name="Operating_Instructions">#REF!</definedName>
    <definedName name="OpInst">#REF!</definedName>
    <definedName name="OpportunityCostsTotalAmount" localSheetId="12">#REF!</definedName>
    <definedName name="OpportunityCostsTotalAmount" localSheetId="11">#REF!</definedName>
    <definedName name="OpportunityCostsTotalAmount">#REF!</definedName>
    <definedName name="oppps">#REF!</definedName>
    <definedName name="OPS" localSheetId="12">'[16]INC-PH3 (4)'!#REF!</definedName>
    <definedName name="OPS" localSheetId="11">'[1]INC-PH3 (4)'!#REF!</definedName>
    <definedName name="OPS">'[2]INC-PH3 (4)'!#REF!</definedName>
    <definedName name="ops_hide_flag">[74]Operations!$CP$21:$CP$34,[74]Operations!$CP$38:$CP$57,[74]Operations!$CP$61:$CP$62,[74]Operations!$CP$61:$CP$66,[74]Operations!$CP$77:$CP$90,[74]Operations!$CP$101:$CP$120,[74]Operations!$CP$124:$CP$129</definedName>
    <definedName name="OPST" localSheetId="12">#REF!</definedName>
    <definedName name="OPST" localSheetId="11">#REF!</definedName>
    <definedName name="OPST">#REF!</definedName>
    <definedName name="ord" localSheetId="12">#REF!</definedName>
    <definedName name="ord" localSheetId="11">#REF!</definedName>
    <definedName name="ord">#REF!</definedName>
    <definedName name="OrderTable" localSheetId="12" hidden="1">#REF!</definedName>
    <definedName name="OrderTable" localSheetId="11" hidden="1">#REF!</definedName>
    <definedName name="OrderTable" hidden="1">#REF!</definedName>
    <definedName name="Other_serv_LY" localSheetId="12">#REF!</definedName>
    <definedName name="Other_serv_LY" localSheetId="11">#REF!</definedName>
    <definedName name="Other_serv_LY">#REF!</definedName>
    <definedName name="OtherApplyYronYr">'[43]Other Efficiency'!$AM$5</definedName>
    <definedName name="OtherEffSourceSheet">'[43]Other Efficiency'!$A$1</definedName>
    <definedName name="OtherPercentageGap">'[43]Other Efficiency'!$A$2</definedName>
    <definedName name="OtherYronYr">'[43]Other Efficiency'!$AM$6</definedName>
    <definedName name="Outgoings" localSheetId="12">#REF!</definedName>
    <definedName name="Outgoings" localSheetId="11">#REF!</definedName>
    <definedName name="Outgoings">#REF!</definedName>
    <definedName name="outputs_dv" localSheetId="12">[108]Sensitivities!#REF!</definedName>
    <definedName name="outputs_dv" localSheetId="11">[108]Sensitivities!#REF!</definedName>
    <definedName name="outputs_dv">[108]Sensitivities!#REF!</definedName>
    <definedName name="outputs_dv_check" localSheetId="12">[108]Sensitivities!#REF!</definedName>
    <definedName name="outputs_dv_check" localSheetId="11">[108]Sensitivities!#REF!</definedName>
    <definedName name="outputs_dv_check">[108]Sensitivities!#REF!</definedName>
    <definedName name="outputs_value_dv" localSheetId="12">[108]Sensitivities!#REF!</definedName>
    <definedName name="outputs_value_dv" localSheetId="11">[108]Sensitivities!#REF!</definedName>
    <definedName name="outputs_value_dv">[108]Sensitivities!#REF!</definedName>
    <definedName name="outputs_value_dv_check" localSheetId="12">[108]Sensitivities!#REF!</definedName>
    <definedName name="outputs_value_dv_check" localSheetId="11">[108]Sensitivities!#REF!</definedName>
    <definedName name="outputs_value_dv_check">[108]Sensitivities!#REF!</definedName>
    <definedName name="outputs_value_dv_check_house" localSheetId="12">[108]Sensitivities!#REF!</definedName>
    <definedName name="outputs_value_dv_check_house" localSheetId="11">[108]Sensitivities!#REF!</definedName>
    <definedName name="outputs_value_dv_check_house">[108]Sensitivities!#REF!</definedName>
    <definedName name="outputs_value_dv_check_salary" localSheetId="12">[108]Sensitivities!#REF!</definedName>
    <definedName name="outputs_value_dv_check_salary" localSheetId="11">[108]Sensitivities!#REF!</definedName>
    <definedName name="outputs_value_dv_check_salary">[108]Sensitivities!#REF!</definedName>
    <definedName name="outputs_value_dv_house" localSheetId="12">[108]Sensitivities!#REF!</definedName>
    <definedName name="outputs_value_dv_house" localSheetId="11">[108]Sensitivities!#REF!</definedName>
    <definedName name="outputs_value_dv_house">[108]Sensitivities!#REF!</definedName>
    <definedName name="outputs_value_dv_keyworker_salary" localSheetId="12">[108]Sensitivities!#REF!</definedName>
    <definedName name="outputs_value_dv_keyworker_salary" localSheetId="11">[108]Sensitivities!#REF!</definedName>
    <definedName name="outputs_value_dv_keyworker_salary">[108]Sensitivities!#REF!</definedName>
    <definedName name="overage_value_dv" localSheetId="12">[108]Sensitivities!#REF!</definedName>
    <definedName name="overage_value_dv" localSheetId="11">[108]Sensitivities!#REF!</definedName>
    <definedName name="overage_value_dv">[108]Sensitivities!#REF!</definedName>
    <definedName name="overage_value_dv_check" localSheetId="12">[108]Sensitivities!#REF!</definedName>
    <definedName name="overage_value_dv_check" localSheetId="11">[108]Sensitivities!#REF!</definedName>
    <definedName name="overage_value_dv_check">[108]Sensitivities!#REF!</definedName>
    <definedName name="ozke" localSheetId="12">#REF!</definedName>
    <definedName name="ozke" localSheetId="11">#REF!</definedName>
    <definedName name="ozke">#REF!</definedName>
    <definedName name="P" localSheetId="12" hidden="1">{#N/A,#N/A,TRUE,"COVER";#N/A,#N/A,TRUE,"DETAILS";#N/A,#N/A,TRUE,"SUMMARY";#N/A,#N/A,TRUE,"EXP MON";#N/A,#N/A,TRUE,"APPENDIX A";#N/A,#N/A,TRUE,"APPENDIX B";#N/A,#N/A,TRUE,"APPENDIX C";#N/A,#N/A,TRUE,"APPENDIX D";#N/A,#N/A,TRUE,"APPENDIX E";#N/A,#N/A,TRUE,"APPENDIX F";#N/A,#N/A,TRUE,"APPENDIX G"}</definedName>
    <definedName name="P" localSheetId="11" hidden="1">{#N/A,#N/A,TRUE,"COVER";#N/A,#N/A,TRUE,"DETAILS";#N/A,#N/A,TRUE,"SUMMARY";#N/A,#N/A,TRUE,"EXP MON";#N/A,#N/A,TRUE,"APPENDIX A";#N/A,#N/A,TRUE,"APPENDIX B";#N/A,#N/A,TRUE,"APPENDIX C";#N/A,#N/A,TRUE,"APPENDIX D";#N/A,#N/A,TRUE,"APPENDIX E";#N/A,#N/A,TRUE,"APPENDIX F";#N/A,#N/A,TRUE,"APPENDIX G"}</definedName>
    <definedName name="P" hidden="1">{#N/A,#N/A,TRUE,"COVER";#N/A,#N/A,TRUE,"DETAILS";#N/A,#N/A,TRUE,"SUMMARY";#N/A,#N/A,TRUE,"EXP MON";#N/A,#N/A,TRUE,"APPENDIX A";#N/A,#N/A,TRUE,"APPENDIX B";#N/A,#N/A,TRUE,"APPENDIX C";#N/A,#N/A,TRUE,"APPENDIX D";#N/A,#N/A,TRUE,"APPENDIX E";#N/A,#N/A,TRUE,"APPENDIX F";#N/A,#N/A,TRUE,"APPENDIX G"}</definedName>
    <definedName name="P_FRONT" localSheetId="12">#REF!</definedName>
    <definedName name="P_FRONT">#REF!</definedName>
    <definedName name="P_G" localSheetId="12">#REF!</definedName>
    <definedName name="P_G" localSheetId="11">#REF!</definedName>
    <definedName name="P_G">#REF!</definedName>
    <definedName name="P_PACK" localSheetId="12">#REF!</definedName>
    <definedName name="P_PACK">#REF!</definedName>
    <definedName name="P_SCHA" localSheetId="12">#REF!</definedName>
    <definedName name="P_SCHA">#REF!</definedName>
    <definedName name="P_SCHB" localSheetId="12">#REF!</definedName>
    <definedName name="P_SCHB">#REF!</definedName>
    <definedName name="P_SCHC" localSheetId="12">#REF!</definedName>
    <definedName name="P_SCHC">#REF!</definedName>
    <definedName name="P_SCHC2" localSheetId="12">#REF!</definedName>
    <definedName name="P_SCHC2">#REF!</definedName>
    <definedName name="P_SCHD" localSheetId="12">#REF!</definedName>
    <definedName name="P_SCHD">#REF!</definedName>
    <definedName name="P_SCHE" localSheetId="12">#REF!</definedName>
    <definedName name="P_SCHE">#REF!</definedName>
    <definedName name="P_SCHF" localSheetId="12">#REF!</definedName>
    <definedName name="P_SCHF">#REF!</definedName>
    <definedName name="P_SCHG" localSheetId="12">#REF!</definedName>
    <definedName name="P_SCHG">#REF!</definedName>
    <definedName name="P_TILE" localSheetId="12">#REF!</definedName>
    <definedName name="P_TILE">#REF!</definedName>
    <definedName name="PA" localSheetId="12">'[27]SUPPLEMENTARY SHEETS'!#REF!</definedName>
    <definedName name="PA" localSheetId="11">'[27]SUPPLEMENTARY SHEETS'!#REF!</definedName>
    <definedName name="PA">'[27]SUPPLEMENTARY SHEETS'!#REF!</definedName>
    <definedName name="PACK" localSheetId="12">#REF!</definedName>
    <definedName name="PACK" localSheetId="11">#REF!</definedName>
    <definedName name="PACK">#REF!</definedName>
    <definedName name="Pack1POST" localSheetId="12">#REF!</definedName>
    <definedName name="Pack1POST" localSheetId="11">#REF!</definedName>
    <definedName name="Pack1POST">#REF!</definedName>
    <definedName name="Pack1PRE" localSheetId="12">#REF!</definedName>
    <definedName name="Pack1PRE" localSheetId="11">#REF!</definedName>
    <definedName name="Pack1PRE">#REF!</definedName>
    <definedName name="Pack2POST" localSheetId="12">#REF!</definedName>
    <definedName name="Pack2POST" localSheetId="11">#REF!</definedName>
    <definedName name="Pack2POST">#REF!</definedName>
    <definedName name="Pack2PRE" localSheetId="12">#REF!</definedName>
    <definedName name="Pack2PRE" localSheetId="11">#REF!</definedName>
    <definedName name="Pack2PRE">#REF!</definedName>
    <definedName name="Pack3POST" localSheetId="12">#REF!</definedName>
    <definedName name="Pack3POST" localSheetId="11">#REF!</definedName>
    <definedName name="Pack3POST">#REF!</definedName>
    <definedName name="Pack3PRE" localSheetId="12">#REF!</definedName>
    <definedName name="Pack3PRE" localSheetId="11">#REF!</definedName>
    <definedName name="Pack3PRE">#REF!</definedName>
    <definedName name="Pack4POST" localSheetId="12">#REF!</definedName>
    <definedName name="Pack4POST" localSheetId="11">#REF!</definedName>
    <definedName name="Pack4POST">#REF!</definedName>
    <definedName name="Pack4PRE" localSheetId="12">#REF!</definedName>
    <definedName name="Pack4PRE" localSheetId="11">#REF!</definedName>
    <definedName name="Pack4PRE">#REF!</definedName>
    <definedName name="Pack5POST" localSheetId="12">#REF!</definedName>
    <definedName name="Pack5POST" localSheetId="11">#REF!</definedName>
    <definedName name="Pack5POST">#REF!</definedName>
    <definedName name="Pack5POSTPark" localSheetId="12">#REF!</definedName>
    <definedName name="Pack5POSTPark" localSheetId="11">#REF!</definedName>
    <definedName name="Pack5POSTPark">#REF!</definedName>
    <definedName name="Pack6POST" localSheetId="12">#REF!</definedName>
    <definedName name="Pack6POST" localSheetId="11">#REF!</definedName>
    <definedName name="Pack6POST">#REF!</definedName>
    <definedName name="Pack8POST" localSheetId="12">#REF!</definedName>
    <definedName name="Pack8POST" localSheetId="11">#REF!</definedName>
    <definedName name="Pack8POST">#REF!</definedName>
    <definedName name="Pack8POSTPark" localSheetId="12">#REF!</definedName>
    <definedName name="Pack8POSTPark" localSheetId="11">#REF!</definedName>
    <definedName name="Pack8POSTPark">#REF!</definedName>
    <definedName name="PACKAGE" localSheetId="12">#REF!</definedName>
    <definedName name="PACKAGE" localSheetId="11">#REF!</definedName>
    <definedName name="PACKAGE">#REF!</definedName>
    <definedName name="PACKHEAD" localSheetId="12">#REF!</definedName>
    <definedName name="PACKHEAD">#REF!</definedName>
    <definedName name="PAGE" localSheetId="12">#REF!</definedName>
    <definedName name="Page" localSheetId="11">#REF!</definedName>
    <definedName name="Page">#REF!</definedName>
    <definedName name="Page_total" localSheetId="12">MAX('CASHFLOW-CONSTRUCTION CONS'!PAGE)</definedName>
    <definedName name="Page_total" localSheetId="11">MAX('Monthly Cashflow-Summary'!Page)</definedName>
    <definedName name="Page_total">MAX(Page)</definedName>
    <definedName name="page1" localSheetId="12">#REF!</definedName>
    <definedName name="page1" localSheetId="11">#REF!</definedName>
    <definedName name="page1">#REF!</definedName>
    <definedName name="page2" localSheetId="12">#REF!</definedName>
    <definedName name="page2" localSheetId="11">#REF!</definedName>
    <definedName name="PAGE2">#REF!</definedName>
    <definedName name="PAGE3" localSheetId="12">#REF!</definedName>
    <definedName name="PAGE3" localSheetId="11">#REF!</definedName>
    <definedName name="PAGE3">#REF!</definedName>
    <definedName name="PAGE5" localSheetId="12">#REF!</definedName>
    <definedName name="PAGE5" localSheetId="11">#REF!</definedName>
    <definedName name="PAGE5">#REF!</definedName>
    <definedName name="Paint" localSheetId="12">#REF!</definedName>
    <definedName name="Paint" localSheetId="11">#REF!</definedName>
    <definedName name="Paint">#REF!</definedName>
    <definedName name="PARAMETERS" localSheetId="12">#REF!</definedName>
    <definedName name="PARAMETERS" localSheetId="11">#REF!</definedName>
    <definedName name="PARAMETERS">#REF!</definedName>
    <definedName name="PARAMETIRS" localSheetId="12">#REF!</definedName>
    <definedName name="PARAMETIRS" localSheetId="11">#REF!</definedName>
    <definedName name="PARAMETIRS">#REF!</definedName>
    <definedName name="parking" localSheetId="12">'[97]Summary of Areas'!#REF!</definedName>
    <definedName name="parking" localSheetId="11">'[97]Summary of Areas'!#REF!</definedName>
    <definedName name="parking">'[97]Summary of Areas'!#REF!</definedName>
    <definedName name="ParkingCost" localSheetId="12">#REF!</definedName>
    <definedName name="ParkingCost" localSheetId="11">#REF!</definedName>
    <definedName name="ParkingCost">#REF!</definedName>
    <definedName name="PasteinADSCR" localSheetId="12">'[46]Calculations main'!#REF!</definedName>
    <definedName name="PasteinADSCR" localSheetId="11">'[46]Calculations main'!#REF!</definedName>
    <definedName name="PasteinADSCR">'[46]Calculations main'!#REF!</definedName>
    <definedName name="Pay_Date" localSheetId="12">#REF!</definedName>
    <definedName name="Pay_Date" localSheetId="11">#REF!</definedName>
    <definedName name="Pay_Date">#REF!</definedName>
    <definedName name="Pay_In_December" localSheetId="12">#REF!</definedName>
    <definedName name="Pay_In_December">#REF!</definedName>
    <definedName name="Pay_Num" localSheetId="12">#REF!</definedName>
    <definedName name="Pay_Num">#REF!</definedName>
    <definedName name="Payment_Date" localSheetId="12">DATE(YEAR('CASHFLOW-CONSTRUCTION CONS'!Loan_Start),MONTH('CASHFLOW-CONSTRUCTION CONS'!Loan_Start)+Payment_Number,DAY('CASHFLOW-CONSTRUCTION CONS'!Loan_Start))</definedName>
    <definedName name="Payment_Date" localSheetId="11">DATE(YEAR(Loan_Start),MONTH(Loan_Start)+Payment_Number,DAY(Loan_Start))</definedName>
    <definedName name="Payment_Date">DATE(YEAR(Loan_Start),MONTH(Loan_Start)+Payment_Number,DAY(Loan_Start))</definedName>
    <definedName name="Payments" localSheetId="12">#REF!</definedName>
    <definedName name="Payments" localSheetId="11">#REF!</definedName>
    <definedName name="Payments">#REF!</definedName>
    <definedName name="Payments1" localSheetId="12">#REF!</definedName>
    <definedName name="Payments1">#REF!</definedName>
    <definedName name="pc" localSheetId="12">#REF!</definedName>
    <definedName name="pc" localSheetId="11">#REF!</definedName>
    <definedName name="pc">#REF!</definedName>
    <definedName name="PCDate" localSheetId="12">#REF!</definedName>
    <definedName name="PCDate" localSheetId="11">#REF!</definedName>
    <definedName name="PCDate">#REF!</definedName>
    <definedName name="PCforecastfinal" localSheetId="12">#REF!</definedName>
    <definedName name="PCforecastfinal" localSheetId="11">#REF!</definedName>
    <definedName name="PCforecastfinal">#REF!</definedName>
    <definedName name="Pcurry" localSheetId="12">#REF!</definedName>
    <definedName name="Pcurry" localSheetId="11">#REF!</definedName>
    <definedName name="Pcurry">#REF!</definedName>
    <definedName name="pcv" localSheetId="12">#REF!</definedName>
    <definedName name="pcv" localSheetId="11">#REF!</definedName>
    <definedName name="pcv">#REF!</definedName>
    <definedName name="PD" localSheetId="12">'[27]SUPPLEMENTARY SHEETS'!#REF!</definedName>
    <definedName name="PD" localSheetId="11">'[27]SUPPLEMENTARY SHEETS'!#REF!</definedName>
    <definedName name="PD">'[27]SUPPLEMENTARY SHEETS'!#REF!</definedName>
    <definedName name="PER" localSheetId="12">#REF!</definedName>
    <definedName name="PER" localSheetId="11">#REF!</definedName>
    <definedName name="PER">#REF!</definedName>
    <definedName name="Percentage" localSheetId="12">#REF!</definedName>
    <definedName name="Percentage" localSheetId="11">#REF!</definedName>
    <definedName name="Percentage">#REF!</definedName>
    <definedName name="Performance_Fee" localSheetId="12">#REF!</definedName>
    <definedName name="Performance_Fee" localSheetId="11">#REF!</definedName>
    <definedName name="Performance_Fee">#REF!</definedName>
    <definedName name="Performance_Fee_Cap" localSheetId="12">#REF!</definedName>
    <definedName name="Performance_Fee_Cap" localSheetId="11">#REF!</definedName>
    <definedName name="Performance_Fee_Cap">#REF!</definedName>
    <definedName name="PERIOD" localSheetId="12">[122]Viability!#REF!</definedName>
    <definedName name="PERIOD" localSheetId="11">[122]Viability!#REF!</definedName>
    <definedName name="PERIOD">[122]Viability!#REF!</definedName>
    <definedName name="pf" localSheetId="12">#REF!</definedName>
    <definedName name="pf" localSheetId="11">#REF!</definedName>
    <definedName name="pf">#REF!</definedName>
    <definedName name="pgone" localSheetId="12">#REF!</definedName>
    <definedName name="pgone" localSheetId="11">#REF!</definedName>
    <definedName name="pgone">#REF!</definedName>
    <definedName name="pgtwo" localSheetId="12">#REF!</definedName>
    <definedName name="pgtwo" localSheetId="11">#REF!</definedName>
    <definedName name="pgtwo">#REF!</definedName>
    <definedName name="PH" localSheetId="12">'[27]SUPPLEMENTARY SHEETS'!#REF!</definedName>
    <definedName name="PH" localSheetId="11">'[27]SUPPLEMENTARY SHEETS'!#REF!</definedName>
    <definedName name="PH">'[27]SUPPLEMENTARY SHEETS'!#REF!</definedName>
    <definedName name="phil">[123]OB2!$A$42:$G$49</definedName>
    <definedName name="Phone" localSheetId="12">#REF!</definedName>
    <definedName name="Phone" localSheetId="11">#REF!</definedName>
    <definedName name="Phone">#REF!</definedName>
    <definedName name="Pier_External_Services" localSheetId="12">#REF!</definedName>
    <definedName name="Pier_External_Services" localSheetId="11">#REF!</definedName>
    <definedName name="Pier_External_Services">#REF!</definedName>
    <definedName name="Pier_TTS" localSheetId="12">#REF!</definedName>
    <definedName name="Pier_TTS" localSheetId="11">#REF!</definedName>
    <definedName name="Pier_TTS">#REF!</definedName>
    <definedName name="Piers_Airfield_Pavements" localSheetId="12">#REF!</definedName>
    <definedName name="Piers_Airfield_Pavements" localSheetId="11">#REF!</definedName>
    <definedName name="Piers_Airfield_Pavements">#REF!</definedName>
    <definedName name="Piers_Bag_System" localSheetId="12">#REF!</definedName>
    <definedName name="Piers_Bag_System" localSheetId="11">#REF!</definedName>
    <definedName name="Piers_Bag_System">#REF!</definedName>
    <definedName name="Piers_Envelope" localSheetId="12">#REF!</definedName>
    <definedName name="Piers_Envelope" localSheetId="11">#REF!</definedName>
    <definedName name="Piers_Envelope">#REF!</definedName>
    <definedName name="Piers_External_Structures" localSheetId="12">#REF!</definedName>
    <definedName name="Piers_External_Structures" localSheetId="11">#REF!</definedName>
    <definedName name="Piers_External_Structures">#REF!</definedName>
    <definedName name="Piers_Fees_Supplier_Costs" localSheetId="12">#REF!</definedName>
    <definedName name="Piers_Fees_Supplier_Costs" localSheetId="11">#REF!</definedName>
    <definedName name="Piers_Fees_Supplier_Costs">#REF!</definedName>
    <definedName name="Piers_Furn_Fit" localSheetId="12">#REF!</definedName>
    <definedName name="Piers_Furn_Fit" localSheetId="11">#REF!</definedName>
    <definedName name="Piers_Furn_Fit">#REF!</definedName>
    <definedName name="Piers_Interiors" localSheetId="12">#REF!</definedName>
    <definedName name="Piers_Interiors" localSheetId="11">#REF!</definedName>
    <definedName name="Piers_Interiors">#REF!</definedName>
    <definedName name="Piers_Landscaping" localSheetId="12">#REF!</definedName>
    <definedName name="Piers_Landscaping" localSheetId="11">#REF!</definedName>
    <definedName name="Piers_Landscaping">#REF!</definedName>
    <definedName name="Piers_Logistics" localSheetId="12">#REF!</definedName>
    <definedName name="Piers_Logistics" localSheetId="11">#REF!</definedName>
    <definedName name="Piers_Logistics">#REF!</definedName>
    <definedName name="Piers_PAX_Transportation" localSheetId="12">#REF!</definedName>
    <definedName name="Piers_PAX_Transportation" localSheetId="11">#REF!</definedName>
    <definedName name="Piers_PAX_Transportation">#REF!</definedName>
    <definedName name="Piers_Preliminaries" localSheetId="12">#REF!</definedName>
    <definedName name="Piers_Preliminaries" localSheetId="11">#REF!</definedName>
    <definedName name="Piers_Preliminaries">#REF!</definedName>
    <definedName name="Piers_Rail" localSheetId="12">#REF!</definedName>
    <definedName name="Piers_Rail" localSheetId="11">#REF!</definedName>
    <definedName name="Piers_Rail">#REF!</definedName>
    <definedName name="Piers_Services" localSheetId="12">#REF!</definedName>
    <definedName name="Piers_Services" localSheetId="11">#REF!</definedName>
    <definedName name="Piers_Services">#REF!</definedName>
    <definedName name="Piers_Site_Works" localSheetId="12">#REF!</definedName>
    <definedName name="Piers_Site_Works" localSheetId="11">#REF!</definedName>
    <definedName name="Piers_Site_Works">#REF!</definedName>
    <definedName name="Piers_Specialist_Electrical" localSheetId="12">#REF!</definedName>
    <definedName name="Piers_Specialist_Electrical" localSheetId="11">#REF!</definedName>
    <definedName name="Piers_Specialist_Electrical">#REF!</definedName>
    <definedName name="Piers_Substructure" localSheetId="12">#REF!</definedName>
    <definedName name="Piers_Substructure" localSheetId="11">#REF!</definedName>
    <definedName name="Piers_Substructure">#REF!</definedName>
    <definedName name="Piers_Superstructure" localSheetId="12">#REF!</definedName>
    <definedName name="Piers_Superstructure" localSheetId="11">#REF!</definedName>
    <definedName name="Piers_Superstructure">#REF!</definedName>
    <definedName name="Piers_Surface_Works" localSheetId="12">#REF!</definedName>
    <definedName name="Piers_Surface_Works" localSheetId="11">#REF!</definedName>
    <definedName name="Piers_Surface_Works">#REF!</definedName>
    <definedName name="Pipe" localSheetId="12">#REF!</definedName>
    <definedName name="Pipe" localSheetId="11">#REF!</definedName>
    <definedName name="Pipe">#REF!</definedName>
    <definedName name="PITS" localSheetId="12">#REF!</definedName>
    <definedName name="PITS" localSheetId="11">#REF!</definedName>
    <definedName name="PITS">#REF!</definedName>
    <definedName name="Pivot" localSheetId="12">#REF!</definedName>
    <definedName name="Pivot">#REF!</definedName>
    <definedName name="pkey" localSheetId="12">#REF!</definedName>
    <definedName name="pkey" localSheetId="11">#REF!</definedName>
    <definedName name="pkey">#REF!</definedName>
    <definedName name="PL" localSheetId="12">'[27]SUPPLEMENTARY SHEETS'!#REF!</definedName>
    <definedName name="PL" localSheetId="11">'[27]SUPPLEMENTARY SHEETS'!#REF!</definedName>
    <definedName name="PL">'[27]SUPPLEMENTARY SHEETS'!#REF!</definedName>
    <definedName name="PLAIN" localSheetId="12">[75]Cover!#REF!</definedName>
    <definedName name="PLAIN" localSheetId="11">[75]Cover!#REF!</definedName>
    <definedName name="PLAIN">[75]Cover!#REF!</definedName>
    <definedName name="PlanScrutiny" localSheetId="12">#REF!</definedName>
    <definedName name="PlanScrutiny" localSheetId="11">#REF!</definedName>
    <definedName name="PlanScrutiny">#REF!</definedName>
    <definedName name="PlanScrutinyFeesAmount" localSheetId="12">#REF!</definedName>
    <definedName name="PlanScrutinyFeesAmount">#REF!</definedName>
    <definedName name="PLASTS" localSheetId="12">#REF!</definedName>
    <definedName name="PLASTS" localSheetId="11">#REF!</definedName>
    <definedName name="PLASTS">#REF!</definedName>
    <definedName name="Plumbing">[48]BOQ!$C$419</definedName>
    <definedName name="PLUMBING_INSTAL" localSheetId="12">#REF!</definedName>
    <definedName name="PLUMBING_INSTAL" localSheetId="11">#REF!</definedName>
    <definedName name="PLUMBING_INSTAL">#REF!</definedName>
    <definedName name="PM">[38]SUMMARY!$H$17</definedName>
    <definedName name="PM_Fee" localSheetId="12">#REF!</definedName>
    <definedName name="PM_Fee" localSheetId="11">#REF!</definedName>
    <definedName name="PM_Fee">#REF!</definedName>
    <definedName name="PMB" localSheetId="12">#REF!</definedName>
    <definedName name="PMB" localSheetId="11">#REF!</definedName>
    <definedName name="PMB">#REF!</definedName>
    <definedName name="PMT___Cap_Date" localSheetId="12">#REF!</definedName>
    <definedName name="PMT___Cap_Date">#REF!</definedName>
    <definedName name="PO" localSheetId="12">#REF!</definedName>
    <definedName name="PO" localSheetId="11">#REF!</definedName>
    <definedName name="PO">#REF!</definedName>
    <definedName name="PONE" localSheetId="12">#REF!</definedName>
    <definedName name="PONE" localSheetId="11">#REF!</definedName>
    <definedName name="PONE">#REF!</definedName>
    <definedName name="Pools">[48]BOQ!$C$447</definedName>
    <definedName name="portion1">'[124]ANNEXURE A'!$J$77</definedName>
    <definedName name="portion2">'[124]ANNEXURE A'!$J$78</definedName>
    <definedName name="portion3">'[124]ANNEXURE A'!$J$79</definedName>
    <definedName name="portion4">'[124]ANNEXURE A'!$J$80</definedName>
    <definedName name="portion5">'[124]ANNEXURE A'!$J$81</definedName>
    <definedName name="Post_Area" localSheetId="12">#REF!</definedName>
    <definedName name="Post_Area" localSheetId="11">#REF!</definedName>
    <definedName name="Post_Area">#REF!</definedName>
    <definedName name="Post_DirectERV" localSheetId="12">#REF!</definedName>
    <definedName name="Post_DirectERV" localSheetId="11">#REF!</definedName>
    <definedName name="Post_DirectERV">#REF!</definedName>
    <definedName name="Post_ERV" localSheetId="12">#REF!</definedName>
    <definedName name="Post_ERV" localSheetId="11">#REF!</definedName>
    <definedName name="Post_ERV">#REF!</definedName>
    <definedName name="Post_Fish" localSheetId="12">#REF!</definedName>
    <definedName name="Post_Fish" localSheetId="11">#REF!</definedName>
    <definedName name="Post_Fish">#REF!</definedName>
    <definedName name="Post_GIA" localSheetId="12">#REF!</definedName>
    <definedName name="Post_GIA" localSheetId="11">#REF!</definedName>
    <definedName name="Post_GIA">#REF!</definedName>
    <definedName name="Post_Gross_sales" localSheetId="12">#REF!</definedName>
    <definedName name="Post_Gross_sales" localSheetId="11">#REF!</definedName>
    <definedName name="Post_Gross_sales">#REF!</definedName>
    <definedName name="Post_IndirectERV" localSheetId="12">#REF!</definedName>
    <definedName name="Post_IndirectERV" localSheetId="11">#REF!</definedName>
    <definedName name="Post_IndirectERV">#REF!</definedName>
    <definedName name="Post_Inv_Package" localSheetId="12">#REF!</definedName>
    <definedName name="Post_Inv_Package" localSheetId="11">#REF!</definedName>
    <definedName name="Post_Inv_Package">#REF!</definedName>
    <definedName name="post_net_sales" localSheetId="12">#REF!</definedName>
    <definedName name="post_net_sales" localSheetId="11">#REF!</definedName>
    <definedName name="post_net_sales">#REF!</definedName>
    <definedName name="Post_Occ" localSheetId="12">#REF!</definedName>
    <definedName name="Post_Occ" localSheetId="11">#REF!</definedName>
    <definedName name="Post_Occ">#REF!</definedName>
    <definedName name="Post_Prod" localSheetId="12">#REF!</definedName>
    <definedName name="Post_Prod" localSheetId="11">#REF!</definedName>
    <definedName name="Post_Prod">#REF!</definedName>
    <definedName name="Post_Rent" localSheetId="12">#REF!</definedName>
    <definedName name="Post_Rent" localSheetId="11">#REF!</definedName>
    <definedName name="Post_Rent">#REF!</definedName>
    <definedName name="Post_Sales" localSheetId="12">#REF!</definedName>
    <definedName name="Post_Sales" localSheetId="11">#REF!</definedName>
    <definedName name="Post_Sales">#REF!</definedName>
    <definedName name="post_tax_cf" localSheetId="12">#REF!</definedName>
    <definedName name="post_tax_cf" localSheetId="11">#REF!</definedName>
    <definedName name="post_tax_cf">#REF!</definedName>
    <definedName name="Post10_Sales" localSheetId="12">#REF!</definedName>
    <definedName name="Post10_Sales" localSheetId="11">#REF!</definedName>
    <definedName name="Post10_Sales">#REF!</definedName>
    <definedName name="Post2_Sales" localSheetId="12">#REF!</definedName>
    <definedName name="Post2_Sales" localSheetId="11">#REF!</definedName>
    <definedName name="Post2_Sales">#REF!</definedName>
    <definedName name="Post5_Sales" localSheetId="12">#REF!</definedName>
    <definedName name="Post5_Sales" localSheetId="11">#REF!</definedName>
    <definedName name="Post5_Sales">#REF!</definedName>
    <definedName name="PostContractEscalationPercentPerMonth" localSheetId="12">#REF!</definedName>
    <definedName name="PostContractEscalationPercentPerMonth" localSheetId="11">#REF!</definedName>
    <definedName name="PostContractEscalationPercentPerMonth">#REF!</definedName>
    <definedName name="PostContractPeriod" localSheetId="12">#REF!</definedName>
    <definedName name="PostContractPeriod">#REF!</definedName>
    <definedName name="PostTen">[48]BOQ!$C$341</definedName>
    <definedName name="pp" localSheetId="12">#REF!</definedName>
    <definedName name="pp" localSheetId="11">#REF!</definedName>
    <definedName name="pp">#REF!</definedName>
    <definedName name="pr" localSheetId="12">#REF!</definedName>
    <definedName name="pr" localSheetId="11">#REF!</definedName>
    <definedName name="PR">#REF!</definedName>
    <definedName name="Pre_Area" localSheetId="12">#REF!</definedName>
    <definedName name="Pre_Area" localSheetId="11">#REF!</definedName>
    <definedName name="Pre_Area">#REF!</definedName>
    <definedName name="pre_design" localSheetId="12">#REF!</definedName>
    <definedName name="pre_design" localSheetId="11">#REF!</definedName>
    <definedName name="pre_design">#REF!</definedName>
    <definedName name="Pre_DirectERV" localSheetId="12">#REF!</definedName>
    <definedName name="Pre_DirectERV" localSheetId="11">#REF!</definedName>
    <definedName name="Pre_DirectERV">#REF!</definedName>
    <definedName name="Pre_DirectRent" localSheetId="12">#REF!</definedName>
    <definedName name="Pre_DirectRent" localSheetId="11">#REF!</definedName>
    <definedName name="Pre_DirectRent">#REF!</definedName>
    <definedName name="Pre_ERV" localSheetId="12">#REF!</definedName>
    <definedName name="Pre_ERV" localSheetId="11">#REF!</definedName>
    <definedName name="Pre_ERV">#REF!</definedName>
    <definedName name="Pre_Fish" localSheetId="12">#REF!</definedName>
    <definedName name="Pre_Fish" localSheetId="11">#REF!</definedName>
    <definedName name="Pre_Fish">#REF!</definedName>
    <definedName name="Pre_GIA" localSheetId="12">#REF!</definedName>
    <definedName name="Pre_GIA" localSheetId="11">#REF!</definedName>
    <definedName name="Pre_GIA">#REF!</definedName>
    <definedName name="Pre_Gross_Sales" localSheetId="12">#REF!</definedName>
    <definedName name="Pre_Gross_Sales" localSheetId="11">#REF!</definedName>
    <definedName name="Pre_Gross_Sales">#REF!</definedName>
    <definedName name="Pre_IndirectERV" localSheetId="12">#REF!</definedName>
    <definedName name="Pre_IndirectERV" localSheetId="11">#REF!</definedName>
    <definedName name="Pre_IndirectERV">#REF!</definedName>
    <definedName name="Pre_IndirectRent" localSheetId="12">#REF!</definedName>
    <definedName name="Pre_IndirectRent" localSheetId="11">#REF!</definedName>
    <definedName name="Pre_IndirectRent">#REF!</definedName>
    <definedName name="Pre_Inv_Package" localSheetId="12">#REF!</definedName>
    <definedName name="Pre_Inv_Package" localSheetId="11">#REF!</definedName>
    <definedName name="Pre_Inv_Package">#REF!</definedName>
    <definedName name="Pre_net_sales" localSheetId="12">#REF!</definedName>
    <definedName name="Pre_net_sales" localSheetId="11">#REF!</definedName>
    <definedName name="Pre_net_sales">#REF!</definedName>
    <definedName name="Pre_Net_Sales_area" localSheetId="12">#REF!</definedName>
    <definedName name="Pre_Net_Sales_area" localSheetId="11">#REF!</definedName>
    <definedName name="Pre_Net_Sales_area">#REF!</definedName>
    <definedName name="Pre_Occ" localSheetId="12">#REF!</definedName>
    <definedName name="Pre_Occ" localSheetId="11">#REF!</definedName>
    <definedName name="Pre_Occ">#REF!</definedName>
    <definedName name="Pre_Prod" localSheetId="12">#REF!</definedName>
    <definedName name="Pre_Prod" localSheetId="11">#REF!</definedName>
    <definedName name="Pre_Prod">#REF!</definedName>
    <definedName name="Pre_project_ERVs" localSheetId="12">#REF!</definedName>
    <definedName name="Pre_project_ERVs" localSheetId="11">#REF!</definedName>
    <definedName name="Pre_project_ERVs">#REF!</definedName>
    <definedName name="Pre_Rent" localSheetId="12">#REF!</definedName>
    <definedName name="Pre_Rent" localSheetId="11">#REF!</definedName>
    <definedName name="Pre_Rent">#REF!</definedName>
    <definedName name="Pre_sales" localSheetId="12">#REF!</definedName>
    <definedName name="Pre_sales" localSheetId="11">#REF!</definedName>
    <definedName name="Pre_sales">#REF!</definedName>
    <definedName name="Pre_Sold_Perc" localSheetId="12">#REF!</definedName>
    <definedName name="Pre_Sold_Perc" localSheetId="11">#REF!</definedName>
    <definedName name="Pre_Sold_Perc">#REF!</definedName>
    <definedName name="pre_tax_cf" localSheetId="12">#REF!</definedName>
    <definedName name="pre_tax_cf" localSheetId="11">#REF!</definedName>
    <definedName name="pre_tax_cf">#REF!</definedName>
    <definedName name="PreContractEscalationAmount" localSheetId="12">#REF!</definedName>
    <definedName name="PreContractEscalationAmount" localSheetId="11">#REF!</definedName>
    <definedName name="PreContractEscalationAmount">#REF!</definedName>
    <definedName name="PreContractEscalationPercentPerMonth" localSheetId="12">#REF!</definedName>
    <definedName name="PreContractEscalationPercentPerMonth">#REF!</definedName>
    <definedName name="PreContractPeriod" localSheetId="12">#REF!</definedName>
    <definedName name="PreContractPeriod">#REF!</definedName>
    <definedName name="Prefix" localSheetId="12">[6]Equip!#REF!</definedName>
    <definedName name="Prefix" localSheetId="11">[6]Equip!#REF!</definedName>
    <definedName name="Prefix">[6]Equip!#REF!</definedName>
    <definedName name="Prelims_A" localSheetId="12">#REF!</definedName>
    <definedName name="Prelims_A" localSheetId="11">#REF!</definedName>
    <definedName name="Prelims_A">#REF!</definedName>
    <definedName name="Prelims_B" localSheetId="12">#REF!</definedName>
    <definedName name="Prelims_B" localSheetId="11">#REF!</definedName>
    <definedName name="Prelims_B">#REF!</definedName>
    <definedName name="Prelims_C" localSheetId="12">#REF!</definedName>
    <definedName name="Prelims_C" localSheetId="11">#REF!</definedName>
    <definedName name="Prelims_C">#REF!</definedName>
    <definedName name="Prelims_D" localSheetId="12">#REF!</definedName>
    <definedName name="Prelims_D" localSheetId="11">#REF!</definedName>
    <definedName name="Prelims_D">#REF!</definedName>
    <definedName name="Prelims_E" localSheetId="12">#REF!</definedName>
    <definedName name="Prelims_E" localSheetId="11">#REF!</definedName>
    <definedName name="Prelims_E">#REF!</definedName>
    <definedName name="Prelims_F" localSheetId="12">#REF!</definedName>
    <definedName name="Prelims_F" localSheetId="11">#REF!</definedName>
    <definedName name="Prelims_F">#REF!</definedName>
    <definedName name="Prelims_G" localSheetId="12">#REF!</definedName>
    <definedName name="Prelims_G" localSheetId="11">#REF!</definedName>
    <definedName name="Prelims_G">#REF!</definedName>
    <definedName name="Prelims_H" localSheetId="12">#REF!</definedName>
    <definedName name="Prelims_H" localSheetId="11">#REF!</definedName>
    <definedName name="Prelims_H">#REF!</definedName>
    <definedName name="Prelims_I" localSheetId="12">#REF!</definedName>
    <definedName name="Prelims_I" localSheetId="11">#REF!</definedName>
    <definedName name="Prelims_I">#REF!</definedName>
    <definedName name="Prelims_J" localSheetId="12">#REF!</definedName>
    <definedName name="Prelims_J" localSheetId="11">#REF!</definedName>
    <definedName name="Prelims_J">#REF!</definedName>
    <definedName name="Prelims_Total" localSheetId="12">#REF!</definedName>
    <definedName name="Prelims_Total" localSheetId="11">#REF!</definedName>
    <definedName name="Prelims_Total">#REF!</definedName>
    <definedName name="Prem_Rate" localSheetId="12">#REF!</definedName>
    <definedName name="Prem_Rate" localSheetId="11">#REF!</definedName>
    <definedName name="Prem_Rate">#REF!</definedName>
    <definedName name="PreProj_ERV" localSheetId="12">#REF!</definedName>
    <definedName name="PreProj_ERV" localSheetId="11">#REF!</definedName>
    <definedName name="PreProj_ERV">#REF!</definedName>
    <definedName name="PreProjRent" localSheetId="12">#REF!</definedName>
    <definedName name="PreProjRent" localSheetId="11">#REF!</definedName>
    <definedName name="PreProjRent">#REF!</definedName>
    <definedName name="PREVAL" localSheetId="12">[69]Uniliever!#REF!</definedName>
    <definedName name="PREVAL" localSheetId="11">[69]Uniliever!#REF!</definedName>
    <definedName name="PREVAL">[69]Uniliever!#REF!</definedName>
    <definedName name="PREWKS" localSheetId="12">[69]Uniliever!#REF!</definedName>
    <definedName name="PREWKS" localSheetId="11">[69]Uniliever!#REF!</definedName>
    <definedName name="PREWKS">[69]Uniliever!#REF!</definedName>
    <definedName name="price">'[58]Cash Flows'!$D$8</definedName>
    <definedName name="Price_Fix_Fee" localSheetId="12">#REF!</definedName>
    <definedName name="Price_Fix_Fee" localSheetId="11">#REF!</definedName>
    <definedName name="Price_Fix_Fee">#REF!</definedName>
    <definedName name="PriceBasis" localSheetId="12">[6]Equip!#REF!</definedName>
    <definedName name="PriceBasis" localSheetId="11">[6]Equip!#REF!</definedName>
    <definedName name="PriceBasis">[6]Equip!#REF!</definedName>
    <definedName name="PriceCode" localSheetId="12">#REF!</definedName>
    <definedName name="PriceCode" localSheetId="11">#REF!</definedName>
    <definedName name="PriceCode">#REF!</definedName>
    <definedName name="Princ" localSheetId="12">#REF!</definedName>
    <definedName name="Princ">#REF!</definedName>
    <definedName name="print" localSheetId="12">#REF!</definedName>
    <definedName name="print">#REF!</definedName>
    <definedName name="_xlnm.Print_Area" localSheetId="15">ARCH!$A$1:$N$70</definedName>
    <definedName name="_xlnm.Print_Area" localSheetId="13">BREAKDOWN!$A$1:$AO$77</definedName>
    <definedName name="_xlnm.Print_Area" localSheetId="12">'CASHFLOW-CONSTRUCTION CONS'!$A$1:$L$86</definedName>
    <definedName name="_xlnm.Print_Area" localSheetId="18">CIVIL!$A$1:$N$126</definedName>
    <definedName name="_xlnm.Print_Area" localSheetId="3">Civils!$A$1:$F$43</definedName>
    <definedName name="_xlnm.Print_Area" localSheetId="2">'Designing &amp; Fees'!$A$1:$F$26</definedName>
    <definedName name="_xlnm.Print_Area" localSheetId="20">ELEC!$A$1:$N$88</definedName>
    <definedName name="_xlnm.Print_Area" localSheetId="6">Electrical!$A$1:$G$56</definedName>
    <definedName name="_xlnm.Print_Area" localSheetId="9">'Exchange Rate&amp; Inflation'!$A$1:$K$722</definedName>
    <definedName name="_xlnm.Print_Area" localSheetId="21">FIRE!$A$1:$N$88</definedName>
    <definedName name="_xlnm.Print_Area" localSheetId="19">MECH!$A$1:$N$90</definedName>
    <definedName name="_xlnm.Print_Area" localSheetId="5">Mechanical!$A$1:$F$64</definedName>
    <definedName name="_xlnm.Print_Area" localSheetId="11">'Monthly Cashflow-Summary'!$A$1:$AF$91</definedName>
    <definedName name="_xlnm.Print_Area" localSheetId="14">PM!$A$1:$N$57</definedName>
    <definedName name="_xlnm.Print_Area" localSheetId="16">QS!$A$1:$N$158</definedName>
    <definedName name="_xlnm.Print_Area" localSheetId="10">'STAGE BREAKDOWN'!$A$1:$AQ$53</definedName>
    <definedName name="_xlnm.Print_Area" localSheetId="17">STRUC!$A$1:$M$125</definedName>
    <definedName name="_xlnm.Print_Area" localSheetId="4">Structures!$A$1:$F$44</definedName>
    <definedName name="_xlnm.Print_Area" localSheetId="0">Summary!$A$1:$F$57</definedName>
    <definedName name="_xlnm.Print_Area" localSheetId="8">'SUMMARY (2)'!$A$1:$AR$30</definedName>
    <definedName name="_xlnm.Print_Area" localSheetId="7">'TESTING, COMMISIONING MAINTENAN'!$A$1:$F$51</definedName>
    <definedName name="_xlnm.Print_Area">#REF!</definedName>
    <definedName name="Print_Area_10" localSheetId="12">#REF!</definedName>
    <definedName name="Print_Area_10" localSheetId="11">#REF!</definedName>
    <definedName name="Print_Area_10">#REF!</definedName>
    <definedName name="Print_Area_11" localSheetId="12">#REF!</definedName>
    <definedName name="Print_Area_11" localSheetId="11">#REF!</definedName>
    <definedName name="Print_Area_11">#REF!</definedName>
    <definedName name="Print_Area_12">#REF!</definedName>
    <definedName name="Print_Area_13">#REF!</definedName>
    <definedName name="Print_Area_5">#REF!</definedName>
    <definedName name="Print_Area_6">#REF!</definedName>
    <definedName name="Print_Area_7">#REF!</definedName>
    <definedName name="Print_Area_8">#REF!</definedName>
    <definedName name="Print_Area_9">#REF!</definedName>
    <definedName name="Print_Area_Assmptns" localSheetId="12">#REF!,#REF!</definedName>
    <definedName name="Print_Area_Assmptns" localSheetId="11">#REF!,#REF!</definedName>
    <definedName name="Print_Area_Assmptns">#REF!,#REF!</definedName>
    <definedName name="Print_Area_Costs" localSheetId="12">#REF!,#REF!,#REF!</definedName>
    <definedName name="Print_Area_Costs" localSheetId="11">#REF!,#REF!,#REF!</definedName>
    <definedName name="Print_Area_Costs">#REF!,#REF!,#REF!</definedName>
    <definedName name="Print_Area_DLP" localSheetId="12">#REF!,#REF!,#REF!</definedName>
    <definedName name="Print_Area_DLP" localSheetId="11">#REF!,#REF!,#REF!</definedName>
    <definedName name="Print_Area_DLP">#REF!,#REF!,#REF!</definedName>
    <definedName name="Print_Area_Earnout" localSheetId="12">#REF!,#REF!</definedName>
    <definedName name="Print_Area_Earnout" localSheetId="11">#REF!,#REF!</definedName>
    <definedName name="Print_Area_Earnout">#REF!,#REF!</definedName>
    <definedName name="Print_Area_Funding" localSheetId="12">#REF!,#REF!</definedName>
    <definedName name="Print_Area_Funding" localSheetId="11">#REF!,#REF!</definedName>
    <definedName name="Print_Area_Funding">#REF!,#REF!</definedName>
    <definedName name="PRINT_AREA_MI" localSheetId="12">#REF!</definedName>
    <definedName name="Print_Area_MI" localSheetId="11">#REF!</definedName>
    <definedName name="Print_Area_MI">#REF!</definedName>
    <definedName name="Print_Area_MI_12">"$#REF!.$A$2:$M$487"</definedName>
    <definedName name="Print_Area_MI_18">"$#REF!.$A$1:$N$465"</definedName>
    <definedName name="Print_Area_MI_2">"$#REF!.$A$2:$M$487"</definedName>
    <definedName name="Print_Area_MI_3">"$#REF!.$A$2:$M$487"</definedName>
    <definedName name="Print_Area_MI_38">"$#REF!.$A$2:$L$37"</definedName>
    <definedName name="Print_Area_MI_4">"$#REF!.$A$2:$M$487"</definedName>
    <definedName name="Print_Area_MI_5">"$#REF!.$A$2:$M$487"</definedName>
    <definedName name="Print_Area_MI_6">"$#REF!.$A$2:$M$487"</definedName>
    <definedName name="Print_Area_MI_7">"$#REF!.$A$2:$M$487"</definedName>
    <definedName name="Print_Area_MI_8">"$#REF!.$A$2:$M$487"</definedName>
    <definedName name="Print_Area_MI1">[125]ESTIMATE!$A$1:$M$613</definedName>
    <definedName name="Print_Area_Reset" localSheetId="12">OFFSET('CASHFLOW-CONSTRUCTION CONS'!Full_Print,0,0,'CASHFLOW-CONSTRUCTION CONS'!Last_Row)</definedName>
    <definedName name="Print_Area_Reset" localSheetId="11">OFFSET(Full_Print,0,0,'Monthly Cashflow-Summary'!Last_Row)</definedName>
    <definedName name="Print_Area_Reset">OFFSET(Full_Print,0,0,Last_Row)</definedName>
    <definedName name="Print_Area_Summary" localSheetId="12">#REF!,#REF!,#REF!</definedName>
    <definedName name="Print_Area_Summary" localSheetId="11">#REF!,#REF!,#REF!</definedName>
    <definedName name="Print_Area_Summary">#REF!,#REF!,#REF!</definedName>
    <definedName name="print_area2_mi" localSheetId="12">#REF!</definedName>
    <definedName name="print_area2_mi">#REF!</definedName>
    <definedName name="_xlnm.Print_Titles">#REF!</definedName>
    <definedName name="Print_Titles_12" localSheetId="12">#REF!</definedName>
    <definedName name="Print_Titles_12" localSheetId="11">#REF!</definedName>
    <definedName name="Print_Titles_12">#REF!</definedName>
    <definedName name="Print_Titles_13" localSheetId="12">#REF!</definedName>
    <definedName name="Print_Titles_13" localSheetId="11">#REF!</definedName>
    <definedName name="Print_Titles_13">#REF!</definedName>
    <definedName name="Print_Titles_5">#REF!</definedName>
    <definedName name="Print_Titles_6">#REF!</definedName>
    <definedName name="Print_Titles_7">#REF!</definedName>
    <definedName name="Print_Titles_8">#REF!</definedName>
    <definedName name="Print_Titles_Costs" localSheetId="12">#REF!,#REF!</definedName>
    <definedName name="Print_Titles_Costs" localSheetId="11">#REF!,#REF!</definedName>
    <definedName name="Print_Titles_Costs">#REF!,#REF!</definedName>
    <definedName name="Print_Titles_Costs_Mthly" localSheetId="12">#REF!,#REF!</definedName>
    <definedName name="Print_Titles_Costs_Mthly" localSheetId="11">#REF!,#REF!</definedName>
    <definedName name="Print_Titles_Costs_Mthly">#REF!,#REF!</definedName>
    <definedName name="Print_Titles_DLP" localSheetId="12">#REF!,#REF!</definedName>
    <definedName name="Print_Titles_DLP" localSheetId="11">#REF!,#REF!</definedName>
    <definedName name="Print_Titles_DLP">#REF!,#REF!</definedName>
    <definedName name="Print_Titles_Earnout" localSheetId="12">#REF!,#REF!</definedName>
    <definedName name="Print_Titles_Earnout" localSheetId="11">#REF!,#REF!</definedName>
    <definedName name="Print_Titles_Earnout">#REF!,#REF!</definedName>
    <definedName name="Print_Titles_Funding" localSheetId="12">#REF!,#REF!</definedName>
    <definedName name="Print_Titles_Funding" localSheetId="11">#REF!,#REF!</definedName>
    <definedName name="Print_Titles_Funding">#REF!,#REF!</definedName>
    <definedName name="Print_Titles_InterimFund" localSheetId="12">#REF!,#REF!</definedName>
    <definedName name="Print_Titles_InterimFund" localSheetId="11">#REF!,#REF!</definedName>
    <definedName name="Print_Titles_InterimFund">#REF!,#REF!</definedName>
    <definedName name="PRINT_TITLES_MI" localSheetId="12">#REF!</definedName>
    <definedName name="PRINT_TITLES_MI" localSheetId="11">#REF!</definedName>
    <definedName name="PRINT_TITLES_MI">#REF!</definedName>
    <definedName name="Print_Titles_Rentroll" localSheetId="12">#REF!,#REF!</definedName>
    <definedName name="Print_Titles_Rentroll" localSheetId="11">#REF!,#REF!</definedName>
    <definedName name="Print_Titles_Rentroll">#REF!,#REF!</definedName>
    <definedName name="Print_Titles2" localSheetId="12">#REF!</definedName>
    <definedName name="Print_Titles2">#REF!</definedName>
    <definedName name="PRINT1" localSheetId="12">#REF!</definedName>
    <definedName name="PRINT1" localSheetId="11">#REF!</definedName>
    <definedName name="PRINT1">#REF!</definedName>
    <definedName name="print2" localSheetId="12">'[111]BYLAAE K EN L'!#REF!</definedName>
    <definedName name="print2" localSheetId="11">'[111]BYLAAE K EN L'!#REF!</definedName>
    <definedName name="print2">'[111]BYLAAE K EN L'!#REF!</definedName>
    <definedName name="PRINTALL" localSheetId="12">#REF!</definedName>
    <definedName name="PRINTALL" localSheetId="11">#REF!</definedName>
    <definedName name="PRINTALL">#REF!</definedName>
    <definedName name="PrintLifeCycle" localSheetId="12">'[46]Calculations main'!#REF!</definedName>
    <definedName name="PrintLifeCycle" localSheetId="11">'[46]Calculations main'!#REF!</definedName>
    <definedName name="PrintLifeCycle">'[46]Calculations main'!#REF!</definedName>
    <definedName name="PrintTermCalc" localSheetId="12">'[46]Calculations main'!#REF!</definedName>
    <definedName name="PrintTermCalc" localSheetId="11">'[46]Calculations main'!#REF!</definedName>
    <definedName name="PrintTermCalc">'[46]Calculations main'!#REF!</definedName>
    <definedName name="PrintTitles" localSheetId="12">#REF!</definedName>
    <definedName name="PrintTitles" localSheetId="11">#REF!</definedName>
    <definedName name="PrintTitles">#REF!</definedName>
    <definedName name="Prior_yr_actual" localSheetId="12">#REF!</definedName>
    <definedName name="Prior_yr_actual" localSheetId="11">#REF!</definedName>
    <definedName name="Prior_yr_actual">#REF!</definedName>
    <definedName name="PRNOV" localSheetId="12">#REF!</definedName>
    <definedName name="PRNOV" localSheetId="11">#REF!</definedName>
    <definedName name="PRNOV">#REF!</definedName>
    <definedName name="Prod_Cat" localSheetId="12">#REF!</definedName>
    <definedName name="Prod_Cat" localSheetId="11">#REF!</definedName>
    <definedName name="Prod_Cat">#REF!</definedName>
    <definedName name="Prof" localSheetId="12">#REF!</definedName>
    <definedName name="Prof" localSheetId="11">#REF!</definedName>
    <definedName name="Prof">#REF!</definedName>
    <definedName name="Prof_fees" localSheetId="12">#REF!</definedName>
    <definedName name="Prof_fees" localSheetId="11">#REF!</definedName>
    <definedName name="Prof_fees">#REF!</definedName>
    <definedName name="Prof_fees_12">"$#REF!.$F$31"</definedName>
    <definedName name="Prof_fees_18">"$#REF!.$F$36"</definedName>
    <definedName name="Prof_fees_2">"$#REF!.$F$31"</definedName>
    <definedName name="Prof_fees_38">"$#REF!.$F$34"</definedName>
    <definedName name="Prof_fees_4">"$#REF!.$F$31"</definedName>
    <definedName name="Prof_fees_5">"$#REF!.$F$31"</definedName>
    <definedName name="Prof_fees_6">"$#REF!.$F$31"</definedName>
    <definedName name="Prof_fees_7">"$#REF!.$F$31"</definedName>
    <definedName name="Prof_fees_8">"$#REF!.$F$31"</definedName>
    <definedName name="Prof_fees1" localSheetId="12">#REF!</definedName>
    <definedName name="Prof_fees1" localSheetId="11">#REF!</definedName>
    <definedName name="Prof_fees1">#REF!</definedName>
    <definedName name="Profees">'[126]Storage Units'!$F$48</definedName>
    <definedName name="ProfeesionalFeesAmount" localSheetId="12">#REF!</definedName>
    <definedName name="ProfeesionalFeesAmount" localSheetId="11">#REF!</definedName>
    <definedName name="ProfeesionalFeesAmount">#REF!</definedName>
    <definedName name="ProfFees" localSheetId="12">#REF!</definedName>
    <definedName name="ProfFees">#REF!</definedName>
    <definedName name="ProfFeesAmount" localSheetId="12">#REF!</definedName>
    <definedName name="ProfFeesAmount">#REF!</definedName>
    <definedName name="Profit" localSheetId="12">#REF!</definedName>
    <definedName name="Profit" localSheetId="11">#REF!</definedName>
    <definedName name="Profit">#REF!</definedName>
    <definedName name="Profit_Loss" localSheetId="12">#REF!</definedName>
    <definedName name="Profit_Loss" localSheetId="11">#REF!</definedName>
    <definedName name="Profit_Loss">#REF!</definedName>
    <definedName name="ProfitMargin" localSheetId="12">#REF!</definedName>
    <definedName name="ProfitMargin" localSheetId="11">#REF!</definedName>
    <definedName name="ProfitMargin">#REF!</definedName>
    <definedName name="Proj_curr" localSheetId="12">#REF!</definedName>
    <definedName name="Proj_curr" localSheetId="11">#REF!</definedName>
    <definedName name="Proj_curr">#REF!</definedName>
    <definedName name="Proj_Desc" localSheetId="12">#REF!</definedName>
    <definedName name="Proj_Desc" localSheetId="11">#REF!</definedName>
    <definedName name="Proj_Desc">#REF!</definedName>
    <definedName name="Proj_Spec_Airfield_Pavements" localSheetId="12">#REF!</definedName>
    <definedName name="Proj_Spec_Airfield_Pavements" localSheetId="11">#REF!</definedName>
    <definedName name="Proj_Spec_Airfield_Pavements">#REF!</definedName>
    <definedName name="Proj_Spec_Baggage_Systems" localSheetId="12">#REF!</definedName>
    <definedName name="Proj_Spec_Baggage_Systems" localSheetId="11">#REF!</definedName>
    <definedName name="Proj_Spec_Baggage_Systems">#REF!</definedName>
    <definedName name="Proj_Spec_Envelope" localSheetId="12">#REF!</definedName>
    <definedName name="Proj_Spec_Envelope" localSheetId="11">#REF!</definedName>
    <definedName name="Proj_Spec_Envelope">#REF!</definedName>
    <definedName name="Proj_Spec_External_Services" localSheetId="12">#REF!</definedName>
    <definedName name="Proj_Spec_External_Services" localSheetId="11">#REF!</definedName>
    <definedName name="Proj_Spec_External_Services">#REF!</definedName>
    <definedName name="Proj_Spec_Furn_Fit" localSheetId="12">#REF!</definedName>
    <definedName name="Proj_Spec_Furn_Fit" localSheetId="11">#REF!</definedName>
    <definedName name="Proj_Spec_Furn_Fit">#REF!</definedName>
    <definedName name="Proj_Spec_Interiors" localSheetId="12">#REF!</definedName>
    <definedName name="Proj_Spec_Interiors" localSheetId="11">#REF!</definedName>
    <definedName name="Proj_Spec_Interiors">#REF!</definedName>
    <definedName name="Proj_Spec_Landscaping" localSheetId="12">#REF!</definedName>
    <definedName name="Proj_Spec_Landscaping" localSheetId="11">#REF!</definedName>
    <definedName name="Proj_Spec_Landscaping">#REF!</definedName>
    <definedName name="Proj_Spec_Logistics" localSheetId="12">#REF!</definedName>
    <definedName name="Proj_Spec_Logistics" localSheetId="11">#REF!</definedName>
    <definedName name="Proj_Spec_Logistics">#REF!</definedName>
    <definedName name="Proj_Spec_PAX_Transportation" localSheetId="12">#REF!</definedName>
    <definedName name="Proj_Spec_PAX_Transportation" localSheetId="11">#REF!</definedName>
    <definedName name="Proj_Spec_PAX_Transportation">#REF!</definedName>
    <definedName name="Proj_Spec_Preliminaries" localSheetId="12">#REF!</definedName>
    <definedName name="Proj_Spec_Preliminaries" localSheetId="11">#REF!</definedName>
    <definedName name="Proj_Spec_Preliminaries">#REF!</definedName>
    <definedName name="Proj_Spec_Rail" localSheetId="12">#REF!</definedName>
    <definedName name="Proj_Spec_Rail" localSheetId="11">#REF!</definedName>
    <definedName name="Proj_Spec_Rail">#REF!</definedName>
    <definedName name="Proj_Spec_Services_Prim_Second" localSheetId="12">#REF!</definedName>
    <definedName name="Proj_Spec_Services_Prim_Second" localSheetId="11">#REF!</definedName>
    <definedName name="Proj_Spec_Services_Prim_Second">#REF!</definedName>
    <definedName name="Proj_Spec_Site_Works" localSheetId="12">#REF!</definedName>
    <definedName name="Proj_Spec_Site_Works" localSheetId="11">#REF!</definedName>
    <definedName name="Proj_Spec_Site_Works">#REF!</definedName>
    <definedName name="Proj_Spec_Specialist_Electrical" localSheetId="12">#REF!</definedName>
    <definedName name="Proj_Spec_Specialist_Electrical" localSheetId="11">#REF!</definedName>
    <definedName name="Proj_Spec_Specialist_Electrical">#REF!</definedName>
    <definedName name="Proj_Spec_Substructure" localSheetId="12">#REF!</definedName>
    <definedName name="Proj_Spec_Substructure" localSheetId="11">#REF!</definedName>
    <definedName name="Proj_Spec_Substructure">#REF!</definedName>
    <definedName name="Proj_Spec_Superstructure" localSheetId="12">#REF!</definedName>
    <definedName name="Proj_Spec_Superstructure" localSheetId="11">#REF!</definedName>
    <definedName name="Proj_Spec_Superstructure">#REF!</definedName>
    <definedName name="Proj_Spec_Surface_Works" localSheetId="12">#REF!</definedName>
    <definedName name="Proj_Spec_Surface_Works" localSheetId="11">#REF!</definedName>
    <definedName name="Proj_Spec_Surface_Works">#REF!</definedName>
    <definedName name="Proj_Spec_TTS" localSheetId="12">#REF!</definedName>
    <definedName name="Proj_Spec_TTS" localSheetId="11">#REF!</definedName>
    <definedName name="Proj_Spec_TTS">#REF!</definedName>
    <definedName name="Proj_SpecFees_Costs" localSheetId="12">#REF!</definedName>
    <definedName name="Proj_SpecFees_Costs" localSheetId="11">#REF!</definedName>
    <definedName name="Proj_SpecFees_Costs">#REF!</definedName>
    <definedName name="Proj_Unit" localSheetId="12">#REF!</definedName>
    <definedName name="Proj_Unit" localSheetId="11">#REF!</definedName>
    <definedName name="Proj_Unit">#REF!</definedName>
    <definedName name="projcum" localSheetId="12">OFFSET(#REF!,0,0,COUNTA(#REF!),1)</definedName>
    <definedName name="projcum" localSheetId="11">OFFSET(#REF!,0,0,COUNTA(#REF!),1)</definedName>
    <definedName name="projcum">OFFSET(#REF!,0,0,COUNTA(#REF!),1)</definedName>
    <definedName name="projcum1" localSheetId="12">OFFSET([30]Cashflow!$D$3,0,0,COUNTA([30]Cashflow!$D$1:$D$65536),1)</definedName>
    <definedName name="projcum1">OFFSET([31]Cashflow!$D$3,0,0,COUNTA([31]Cashflow!$D$1:$D$65536),1)</definedName>
    <definedName name="project" localSheetId="12">#REF!</definedName>
    <definedName name="project" localSheetId="11">#REF!</definedName>
    <definedName name="project">#REF!</definedName>
    <definedName name="Project_Name">'[127]Project Directory'!$D$5</definedName>
    <definedName name="projectedmonthly">OFFSET('[128]Cash Flow'!$D$53,0,0,COUNTA('[128]Cash Flow'!$D$1:$D$65536),1)</definedName>
    <definedName name="ProjectManagementFee" localSheetId="12">#REF!</definedName>
    <definedName name="ProjectManagementFee">#REF!</definedName>
    <definedName name="ProjectManagementFeesAmount" localSheetId="12">#REF!</definedName>
    <definedName name="ProjectManagementFeesAmount" localSheetId="11">#REF!</definedName>
    <definedName name="ProjectManagementFeesAmount">#REF!</definedName>
    <definedName name="ProjMgt" localSheetId="12">#REF!</definedName>
    <definedName name="ProjMgt" localSheetId="11">#REF!</definedName>
    <definedName name="ProjMgt">#REF!</definedName>
    <definedName name="projmonthly" localSheetId="12">OFFSET(#REF!,0,0,COUNTA(#REF!),1)</definedName>
    <definedName name="projmonthly" localSheetId="11">OFFSET(#REF!,0,0,COUNTA(#REF!),1)</definedName>
    <definedName name="projmonthly">OFFSET(#REF!,0,0,COUNTA(#REF!),1)</definedName>
    <definedName name="projmonthly1" localSheetId="12">OFFSET([30]Cashflow!$C$3,0,0,COUNTA([30]Cashflow!$C$1:$C$65536),1)</definedName>
    <definedName name="projmonthly1">OFFSET([31]Cashflow!$C$3,0,0,COUNTA([31]Cashflow!$C$1:$C$65536),1)</definedName>
    <definedName name="projmonthmax" localSheetId="12">OFFSET(#REF!,0,0,MATCH(#REF!,#REF!,0),1)</definedName>
    <definedName name="projmonthmax" localSheetId="11">OFFSET(#REF!,0,0,MATCH(#REF!,#REF!,0),1)</definedName>
    <definedName name="projmonthmax">OFFSET(#REF!,0,0,MATCH(#REF!,#REF!,0),1)</definedName>
    <definedName name="PROP" localSheetId="12">#REF!</definedName>
    <definedName name="PROP" localSheetId="11">#REF!</definedName>
    <definedName name="PROP">#REF!</definedName>
    <definedName name="prot4">[0]!prot4</definedName>
    <definedName name="prot5">[0]!prot5</definedName>
    <definedName name="Provforecastfinal" localSheetId="12">#REF!</definedName>
    <definedName name="Provforecastfinal" localSheetId="11">#REF!</definedName>
    <definedName name="Provforecastfinal">#REF!</definedName>
    <definedName name="ps" localSheetId="12">#REF!</definedName>
    <definedName name="ps" localSheetId="11">#REF!</definedName>
    <definedName name="PS">#REF!</definedName>
    <definedName name="PSFSTB" localSheetId="12">#REF!</definedName>
    <definedName name="PSFSTB" localSheetId="11">#REF!</definedName>
    <definedName name="PSFSTB">#REF!</definedName>
    <definedName name="Pst_Gross_sales" localSheetId="12">#REF!</definedName>
    <definedName name="Pst_Gross_sales" localSheetId="11">#REF!</definedName>
    <definedName name="Pst_Gross_sales">#REF!</definedName>
    <definedName name="PTWO" localSheetId="12">#REF!</definedName>
    <definedName name="PTWO" localSheetId="11">#REF!</definedName>
    <definedName name="PTWO">#REF!</definedName>
    <definedName name="PUMPEST" localSheetId="12">#REF!</definedName>
    <definedName name="PUMPEST" localSheetId="11">#REF!</definedName>
    <definedName name="PUMPEST">#REF!</definedName>
    <definedName name="PUMPM3" localSheetId="12">#REF!</definedName>
    <definedName name="PUMPM3" localSheetId="11">#REF!</definedName>
    <definedName name="PUMPM3">#REF!</definedName>
    <definedName name="PUMPMIX" localSheetId="12">#REF!</definedName>
    <definedName name="PUMPMIX" localSheetId="11">#REF!</definedName>
    <definedName name="PUMPMIX">#REF!</definedName>
    <definedName name="purchasecost" localSheetId="12">'[64]1a'!#REF!</definedName>
    <definedName name="purchasecost" localSheetId="11">'[64]1a'!#REF!</definedName>
    <definedName name="purchasecost">'[64]1a'!#REF!</definedName>
    <definedName name="PurchaseOrders">'[79]Purchase Orders'!$B$1:$V$2246</definedName>
    <definedName name="Purchaser_costs" localSheetId="12">#REF!</definedName>
    <definedName name="Purchaser_costs" localSheetId="11">#REF!</definedName>
    <definedName name="Purchaser_costs">#REF!</definedName>
    <definedName name="PW" localSheetId="12">'[27]SUPPLEMENTARY SHEETS'!#REF!</definedName>
    <definedName name="PW" localSheetId="11">'[27]SUPPLEMENTARY SHEETS'!#REF!</definedName>
    <definedName name="PW">'[27]SUPPLEMENTARY SHEETS'!#REF!</definedName>
    <definedName name="q" localSheetId="12">[108]Sensitivities!#REF!</definedName>
    <definedName name="q" localSheetId="11">[108]Sensitivities!#REF!</definedName>
    <definedName name="q">[108]Sensitivities!#REF!</definedName>
    <definedName name="QS" localSheetId="12">#REF!</definedName>
    <definedName name="QS" localSheetId="11">#REF!</definedName>
    <definedName name="QS">[38]SUMMARY!$R$17</definedName>
    <definedName name="QT" localSheetId="12">#REF!</definedName>
    <definedName name="QT" localSheetId="11">#REF!</definedName>
    <definedName name="QT">#REF!</definedName>
    <definedName name="Qtr_NPV" localSheetId="12">#REF!</definedName>
    <definedName name="Qtr_NPV" localSheetId="11">#REF!</definedName>
    <definedName name="Qtr_NPV">#REF!</definedName>
    <definedName name="Quantities" localSheetId="12">#REF!</definedName>
    <definedName name="Quantities" localSheetId="11">#REF!</definedName>
    <definedName name="Quantities">#REF!</definedName>
    <definedName name="Quantities1" localSheetId="12">#REF!</definedName>
    <definedName name="Quantities1">#REF!</definedName>
    <definedName name="qweisdmafsdmgaasdfsdhkfgdfg" localSheetId="12">idea 'CASHFLOW-CONSTRUCTION CONS'!gen&amp;[34]eval!$C$15:$C$234</definedName>
    <definedName name="qweisdmafsdmgaasdfsdhkfgdfg" localSheetId="11">idea 'Monthly Cashflow-Summary'!gen&amp;[34]eval!$C$15:$C$234</definedName>
    <definedName name="qweisdmafsdmgaasdfsdhkfgdfg">idea gen&amp;[34]eval!$C$15:$C$234</definedName>
    <definedName name="qwer" localSheetId="12" hidden="1">{#N/A,#N/A,FALSE,"SUBS";#N/A,#N/A,FALSE,"SUPERS";#N/A,#N/A,FALSE,"FINISHES";#N/A,#N/A,FALSE,"FITTINGS";#N/A,#N/A,FALSE,"SERVICES";#N/A,#N/A,FALSE,"SITEWORKS"}</definedName>
    <definedName name="qwer" localSheetId="11" hidden="1">{#N/A,#N/A,FALSE,"SUBS";#N/A,#N/A,FALSE,"SUPERS";#N/A,#N/A,FALSE,"FINISHES";#N/A,#N/A,FALSE,"FITTINGS";#N/A,#N/A,FALSE,"SERVICES";#N/A,#N/A,FALSE,"SITEWORKS"}</definedName>
    <definedName name="qwer" hidden="1">{#N/A,#N/A,FALSE,"SUBS";#N/A,#N/A,FALSE,"SUPERS";#N/A,#N/A,FALSE,"FINISHES";#N/A,#N/A,FALSE,"FITTINGS";#N/A,#N/A,FALSE,"SERVICES";#N/A,#N/A,FALSE,"SITEWORKS"}</definedName>
    <definedName name="RAIL">[38]SUMMARY!$BB$17</definedName>
    <definedName name="RANew">[68]Income!$P$26</definedName>
    <definedName name="RATE" localSheetId="12">[122]Viability!#REF!</definedName>
    <definedName name="RATE" localSheetId="11">[122]Viability!#REF!</definedName>
    <definedName name="RATE">[122]Viability!#REF!</definedName>
    <definedName name="Rates" localSheetId="12">#REF!</definedName>
    <definedName name="Rates" localSheetId="11">#REF!</definedName>
    <definedName name="Rates">#REF!</definedName>
    <definedName name="RatesAndTaxesTotalAmount" localSheetId="12">#REF!</definedName>
    <definedName name="RatesAndTaxesTotalAmount">#REF!</definedName>
    <definedName name="Rateschedule" localSheetId="12">#REF!</definedName>
    <definedName name="Rateschedule" localSheetId="18">#N/A</definedName>
    <definedName name="Rateschedule" localSheetId="20">#N/A</definedName>
    <definedName name="Rateschedule" localSheetId="21">#N/A</definedName>
    <definedName name="Rateschedule" localSheetId="19">#N/A</definedName>
    <definedName name="Rateschedule" localSheetId="11">#REF!</definedName>
    <definedName name="Rateschedule" localSheetId="10">#N/A</definedName>
    <definedName name="Rateschedule" localSheetId="8">#N/A</definedName>
    <definedName name="Rateschedule">#N/A</definedName>
    <definedName name="RatesTaxes" localSheetId="12">#REF!</definedName>
    <definedName name="RatesTaxes">#REF!</definedName>
    <definedName name="RBL">[59]Re!$D$147:$D$182</definedName>
    <definedName name="RCArea" localSheetId="12" hidden="1">#REF!</definedName>
    <definedName name="RCArea" hidden="1">#REF!</definedName>
    <definedName name="RCOV" localSheetId="12">#REF!</definedName>
    <definedName name="RCOV">#REF!</definedName>
    <definedName name="re" localSheetId="12">[55]INDEX!#REF!</definedName>
    <definedName name="re" localSheetId="11">[55]INDEX!#REF!</definedName>
    <definedName name="re">[55]INDEX!#REF!</definedName>
    <definedName name="realrtnreq" localSheetId="12">'[46]Calculations main'!#REF!</definedName>
    <definedName name="realrtnreq" localSheetId="11">'[46]Calculations main'!#REF!</definedName>
    <definedName name="realrtnreq">'[46]Calculations main'!#REF!</definedName>
    <definedName name="Reasons">[63]Summary!$N$143:$N$150</definedName>
    <definedName name="Record1" localSheetId="12">#REF!</definedName>
    <definedName name="Record1" localSheetId="11">#REF!</definedName>
    <definedName name="Record1">#REF!</definedName>
    <definedName name="Recover">[129]Macro1!$A$247</definedName>
    <definedName name="RecoverableOperatingExpenses" localSheetId="12">#REF!</definedName>
    <definedName name="RecoverableOperatingExpenses" localSheetId="11">#REF!</definedName>
    <definedName name="RecoverableOperatingExpenses">#REF!</definedName>
    <definedName name="RED">[59]Re!$D$184:$D$235</definedName>
    <definedName name="Redarea">'[58]Cash Flows'!$U$28</definedName>
    <definedName name="Reduce">[130]Sheet1!$A$1:$A$11</definedName>
    <definedName name="REF" localSheetId="12">#REF!</definedName>
    <definedName name="REF" localSheetId="11">#REF!</definedName>
    <definedName name="REF">#REF!</definedName>
    <definedName name="REI_Act" localSheetId="12">#REF!</definedName>
    <definedName name="REI_Act" localSheetId="11">#REF!</definedName>
    <definedName name="REI_Act">#REF!</definedName>
    <definedName name="REINF" localSheetId="12">#REF!</definedName>
    <definedName name="REINF" localSheetId="11">#REF!</definedName>
    <definedName name="REINF">#REF!</definedName>
    <definedName name="Reinforcing_22Jan04" localSheetId="12">#REF!</definedName>
    <definedName name="Reinforcing_22Jan04">#REF!</definedName>
    <definedName name="Reinforcing_Schedules" localSheetId="12">#REF!</definedName>
    <definedName name="Reinforcing_Schedules">#REF!</definedName>
    <definedName name="Reinforcing_Schedules_Update" localSheetId="12">#REF!</definedName>
    <definedName name="Reinforcing_Schedules_Update">#REF!</definedName>
    <definedName name="RENE" localSheetId="12">#REF!</definedName>
    <definedName name="RENE" localSheetId="11">#REF!</definedName>
    <definedName name="RENE">#REF!</definedName>
    <definedName name="rent">#REF!</definedName>
    <definedName name="Rent_increase">#REF!</definedName>
    <definedName name="rent_review_fee__new_passing" localSheetId="12">#REF!</definedName>
    <definedName name="rent_review_fee__new_passing" localSheetId="11">#REF!</definedName>
    <definedName name="rent_review_fee__new_passing">#REF!</definedName>
    <definedName name="RentalEscalationPercentPerAnnum" localSheetId="12">#REF!</definedName>
    <definedName name="RentalEscalationPercentPerAnnum" localSheetId="11">#REF!</definedName>
    <definedName name="RentalEscalationPercentPerAnnum">#REF!</definedName>
    <definedName name="rentgrowth" localSheetId="12">'[58]Cash Flows'!#REF!</definedName>
    <definedName name="rentgrowth" localSheetId="11">'[58]Cash Flows'!#REF!</definedName>
    <definedName name="rentgrowth">'[58]Cash Flows'!#REF!</definedName>
    <definedName name="report" localSheetId="12">#REF!</definedName>
    <definedName name="report" localSheetId="11">#REF!</definedName>
    <definedName name="report">#REF!</definedName>
    <definedName name="reportno" localSheetId="12">#REF!</definedName>
    <definedName name="reportno" localSheetId="11">#REF!</definedName>
    <definedName name="reportno">#REF!</definedName>
    <definedName name="Req" localSheetId="12">[6]Equip!#REF!</definedName>
    <definedName name="Req" localSheetId="11">[6]Equip!#REF!</definedName>
    <definedName name="Req">[6]Equip!#REF!</definedName>
    <definedName name="Res_Costs" localSheetId="12">#REF!</definedName>
    <definedName name="Res_Costs" localSheetId="11">#REF!</definedName>
    <definedName name="Res_Costs">#REF!</definedName>
    <definedName name="Res_Income1" localSheetId="12">#REF!</definedName>
    <definedName name="Res_Income1" localSheetId="11">#REF!</definedName>
    <definedName name="Res_Income1">#REF!</definedName>
    <definedName name="Res_Income2" localSheetId="12">#REF!</definedName>
    <definedName name="Res_Income2" localSheetId="11">#REF!</definedName>
    <definedName name="Res_Income2">#REF!</definedName>
    <definedName name="Res_Income3" localSheetId="12">#REF!</definedName>
    <definedName name="Res_Income3" localSheetId="11">#REF!</definedName>
    <definedName name="Res_Income3">#REF!</definedName>
    <definedName name="Res_IncomeG" localSheetId="12">#REF!</definedName>
    <definedName name="Res_IncomeG" localSheetId="11">#REF!</definedName>
    <definedName name="Res_IncomeG">#REF!</definedName>
    <definedName name="ResConstruction" localSheetId="12">#REF!</definedName>
    <definedName name="ResConstruction" localSheetId="11">#REF!</definedName>
    <definedName name="ResConstruction">#REF!</definedName>
    <definedName name="ResCost" localSheetId="12">#REF!</definedName>
    <definedName name="ResCost" localSheetId="11">#REF!</definedName>
    <definedName name="ResCost">#REF!</definedName>
    <definedName name="ResDisp" localSheetId="12">#REF!</definedName>
    <definedName name="ResDisp" localSheetId="11">#REF!</definedName>
    <definedName name="ResDisp">#REF!</definedName>
    <definedName name="residential" localSheetId="12">'[97]Summary of Areas'!#REF!</definedName>
    <definedName name="residential" localSheetId="11">'[97]Summary of Areas'!#REF!</definedName>
    <definedName name="residential">'[97]Summary of Areas'!#REF!</definedName>
    <definedName name="ResidualLandValueInclInterest" localSheetId="12">#REF!</definedName>
    <definedName name="ResidualLandValueInclInterest" localSheetId="11">#REF!</definedName>
    <definedName name="ResidualLandValueInclInterest">#REF!</definedName>
    <definedName name="Ress">#REF!</definedName>
    <definedName name="ResSales" localSheetId="12">#REF!</definedName>
    <definedName name="ResSales" localSheetId="11">#REF!</definedName>
    <definedName name="ResSales">#REF!</definedName>
    <definedName name="REST" localSheetId="12">#REF!</definedName>
    <definedName name="REST" localSheetId="11">#REF!</definedName>
    <definedName name="REST">#REF!</definedName>
    <definedName name="RESULTS" localSheetId="11">#REF!</definedName>
    <definedName name="RESULTS">#REF!</definedName>
    <definedName name="ResValue" localSheetId="12">#REF!</definedName>
    <definedName name="ResValue" localSheetId="11">#REF!</definedName>
    <definedName name="ResValue">#REF!</definedName>
    <definedName name="RETAILARCH">[38]SUMMARY!$M$17</definedName>
    <definedName name="Retension" localSheetId="12">#REF!</definedName>
    <definedName name="Retension" localSheetId="11">#REF!</definedName>
    <definedName name="Retension">#REF!</definedName>
    <definedName name="Retention_percentage">[76]Cashflow!$E$13</definedName>
    <definedName name="Retention_percentage1" localSheetId="12">#REF!</definedName>
    <definedName name="Retention_percentage1" localSheetId="11">#REF!</definedName>
    <definedName name="Retention_percentage1">#REF!</definedName>
    <definedName name="Retention_period">[76]Cashflow!$E$14</definedName>
    <definedName name="Retention_period1" localSheetId="12">#REF!</definedName>
    <definedName name="Retention_period1" localSheetId="11">#REF!</definedName>
    <definedName name="Retention_period1">#REF!</definedName>
    <definedName name="Rev" localSheetId="12">#REF!</definedName>
    <definedName name="Rev" localSheetId="11">#REF!</definedName>
    <definedName name="Rev">#REF!</definedName>
    <definedName name="ReviewDate_Text" localSheetId="12">#REF!</definedName>
    <definedName name="ReviewDate_Text" localSheetId="11">#REF!</definedName>
    <definedName name="ReviewDate_Text">#REF!</definedName>
    <definedName name="Revision" localSheetId="12">#REF!</definedName>
    <definedName name="Revision" localSheetId="11">#REF!</definedName>
    <definedName name="Revision">#REF!</definedName>
    <definedName name="Revolving">[48]BOQ!$C$439</definedName>
    <definedName name="Rezoning" localSheetId="12">#REF!</definedName>
    <definedName name="Rezoning" localSheetId="11">#REF!</definedName>
    <definedName name="Rezoning">#REF!</definedName>
    <definedName name="RFP" localSheetId="12">#REF!</definedName>
    <definedName name="RFP" localSheetId="11">#REF!</definedName>
    <definedName name="RFP">#REF!</definedName>
    <definedName name="RISK" localSheetId="12">#REF!</definedName>
    <definedName name="RISK" localSheetId="11">#REF!</definedName>
    <definedName name="RISK">#REF!</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StatFunctionsUpdateFreq">1</definedName>
    <definedName name="RiskTemplateSheetName">"myTemplate"</definedName>
    <definedName name="RiskUpdateDisplay">FALSE</definedName>
    <definedName name="RiskUpdateStatFunctions">TRUE</definedName>
    <definedName name="RiskUseDifferentSeedForEachSim">FALSE</definedName>
    <definedName name="RiskUseFixedSeed">FALSE</definedName>
    <definedName name="RiskUseMultipleCPUs">FALSE</definedName>
    <definedName name="RIVERS" localSheetId="12">#REF!</definedName>
    <definedName name="RIVERS" localSheetId="11">#REF!</definedName>
    <definedName name="RIVERS">#REF!</definedName>
    <definedName name="RIY" localSheetId="12">#REF!</definedName>
    <definedName name="RIY" localSheetId="11">#REF!</definedName>
    <definedName name="RIY">#REF!</definedName>
    <definedName name="rl" localSheetId="12" hidden="1">{#N/A,#N/A,TRUE,"COVER";#N/A,#N/A,TRUE,"DETAILS";#N/A,#N/A,TRUE,"SUMMARY";#N/A,#N/A,TRUE,"EXP MON";#N/A,#N/A,TRUE,"APPENDIX A";#N/A,#N/A,TRUE,"APPENDIX B";#N/A,#N/A,TRUE,"APPENDIX C";#N/A,#N/A,TRUE,"APPENDIX D";#N/A,#N/A,TRUE,"APPENDIX E";#N/A,#N/A,TRUE,"APPENDIX F";#N/A,#N/A,TRUE,"APPENDIX G"}</definedName>
    <definedName name="rl" localSheetId="11" hidden="1">{#N/A,#N/A,TRUE,"COVER";#N/A,#N/A,TRUE,"DETAILS";#N/A,#N/A,TRUE,"SUMMARY";#N/A,#N/A,TRUE,"EXP MON";#N/A,#N/A,TRUE,"APPENDIX A";#N/A,#N/A,TRUE,"APPENDIX B";#N/A,#N/A,TRUE,"APPENDIX C";#N/A,#N/A,TRUE,"APPENDIX D";#N/A,#N/A,TRUE,"APPENDIX E";#N/A,#N/A,TRUE,"APPENDIX F";#N/A,#N/A,TRUE,"APPENDIX G"}</definedName>
    <definedName name="rl" hidden="1">{#N/A,#N/A,TRUE,"COVER";#N/A,#N/A,TRUE,"DETAILS";#N/A,#N/A,TRUE,"SUMMARY";#N/A,#N/A,TRUE,"EXP MON";#N/A,#N/A,TRUE,"APPENDIX A";#N/A,#N/A,TRUE,"APPENDIX B";#N/A,#N/A,TRUE,"APPENDIX C";#N/A,#N/A,TRUE,"APPENDIX D";#N/A,#N/A,TRUE,"APPENDIX E";#N/A,#N/A,TRUE,"APPENDIX F";#N/A,#N/A,TRUE,"APPENDIX G"}</definedName>
    <definedName name="roads" localSheetId="12">[67]hoarding!#REF!</definedName>
    <definedName name="roads" localSheetId="11">[67]hoarding!#REF!</definedName>
    <definedName name="roads">[67]hoarding!#REF!</definedName>
    <definedName name="ROC" localSheetId="12">#REF!</definedName>
    <definedName name="ROC" localSheetId="11">#REF!</definedName>
    <definedName name="ROC">#REF!</definedName>
    <definedName name="RoE">[79]RoE!$A$4:$D$8</definedName>
    <definedName name="RoE_USD">[79]RoE!$A$17:$B$21</definedName>
    <definedName name="RoE_ZMK">[79]RoE!$A$24:$B$28</definedName>
    <definedName name="RowIndex" localSheetId="12">#REF!</definedName>
    <definedName name="RowIndex" localSheetId="11">#REF!</definedName>
    <definedName name="RowIndex">#REF!</definedName>
    <definedName name="rp" localSheetId="12">#REF!</definedName>
    <definedName name="rp" localSheetId="11">#REF!</definedName>
    <definedName name="rp">#REF!</definedName>
    <definedName name="rpd" localSheetId="12">#REF!</definedName>
    <definedName name="rpd" localSheetId="11">#REF!</definedName>
    <definedName name="rpd">#REF!</definedName>
    <definedName name="RR" localSheetId="12">#REF!</definedName>
    <definedName name="RR" localSheetId="11">#REF!</definedName>
    <definedName name="RR">#REF!</definedName>
    <definedName name="RSL_VAL" localSheetId="12">#REF!</definedName>
    <definedName name="RSL_VAL" localSheetId="11">#REF!</definedName>
    <definedName name="RSL_VAL">#REF!</definedName>
    <definedName name="rws" localSheetId="12">#REF!</definedName>
    <definedName name="rws" localSheetId="11">#REF!</definedName>
    <definedName name="rws">#REF!</definedName>
    <definedName name="Rwvu.all." hidden="1">#REF!,#REF!</definedName>
    <definedName name="Rwvu.prices." hidden="1">#REF!,#REF!</definedName>
    <definedName name="Rwvu.summary." hidden="1">#REF!</definedName>
    <definedName name="s" localSheetId="12">#REF!</definedName>
    <definedName name="s" localSheetId="11">#REF!</definedName>
    <definedName name="s">#REF!</definedName>
    <definedName name="sadfsdfasdgdf" localSheetId="12">[6]Equip!#REF!</definedName>
    <definedName name="sadfsdfasdgdf" localSheetId="11">[6]Equip!#REF!</definedName>
    <definedName name="sadfsdfasdgdf">[6]Equip!#REF!</definedName>
    <definedName name="salecost1" localSheetId="12">#REF!</definedName>
    <definedName name="salecost1" localSheetId="11">#REF!</definedName>
    <definedName name="salecost1">#REF!</definedName>
    <definedName name="Sales_Cat" localSheetId="12">#REF!</definedName>
    <definedName name="Sales_Cat" localSheetId="11">#REF!</definedName>
    <definedName name="Sales_Cat">#REF!</definedName>
    <definedName name="sales_income" localSheetId="12">'[61]Devco Cashflow'!#REF!</definedName>
    <definedName name="sales_income" localSheetId="11">'[61]Devco Cashflow'!#REF!</definedName>
    <definedName name="sales_income">'[61]Devco Cashflow'!#REF!</definedName>
    <definedName name="SAR" localSheetId="12">#REF!</definedName>
    <definedName name="SAR" localSheetId="11">#REF!</definedName>
    <definedName name="SAR">#REF!</definedName>
    <definedName name="SARCC" localSheetId="12">'[131]2410-15'!#REF!</definedName>
    <definedName name="SARCC" localSheetId="11">'[131]2410-15'!#REF!</definedName>
    <definedName name="SARCC">'[131]2410-15'!#REF!</definedName>
    <definedName name="SBalustrade">'[48]Val breakdown'!$C$27</definedName>
    <definedName name="SBGBA">'[132]6.0 TOTAL BUILDING COST '!$L$207</definedName>
    <definedName name="SBuilderWork">'[48]Val breakdown'!$C$57</definedName>
    <definedName name="SBW" localSheetId="12">'[27]SUPPLEMENTARY SHEETS'!#REF!</definedName>
    <definedName name="SBW" localSheetId="11">'[27]SUPPLEMENTARY SHEETS'!#REF!</definedName>
    <definedName name="SBW">'[27]SUPPLEMENTARY SHEETS'!#REF!</definedName>
    <definedName name="sc" localSheetId="12">#REF!</definedName>
    <definedName name="sc" localSheetId="11">#REF!</definedName>
    <definedName name="sc">#REF!</definedName>
    <definedName name="scaffold" localSheetId="12">[67]plant!#REF!</definedName>
    <definedName name="scaffold" localSheetId="11">[67]plant!#REF!</definedName>
    <definedName name="scaffold">[67]plant!#REF!</definedName>
    <definedName name="SCALE_2003B" localSheetId="12">[133]Scales!#REF!</definedName>
    <definedName name="SCALE_2003B">[133]Scales!#REF!</definedName>
    <definedName name="SCALE_2004B">[133]Scales!$A$3:$D$8</definedName>
    <definedName name="SCALE_2005B">[133]Scales!$F$3:$I$8</definedName>
    <definedName name="SCarpentry">'[48]Val breakdown'!$C$21</definedName>
    <definedName name="SCeilings">'[48]Val breakdown'!$C$22</definedName>
    <definedName name="Scenario" localSheetId="12">#REF!</definedName>
    <definedName name="Scenario" localSheetId="11">#REF!</definedName>
    <definedName name="Scenario">#REF!</definedName>
    <definedName name="SCH_A" localSheetId="12">#REF!</definedName>
    <definedName name="SCH_A" localSheetId="11">#REF!</definedName>
    <definedName name="SCH_A">#REF!</definedName>
    <definedName name="SCH_C" localSheetId="12">#REF!</definedName>
    <definedName name="SCH_C">#REF!</definedName>
    <definedName name="SCH_D" localSheetId="12">#REF!</definedName>
    <definedName name="SCH_D">#REF!</definedName>
    <definedName name="SCH_E" localSheetId="12">#REF!</definedName>
    <definedName name="SCH_E">#REF!</definedName>
    <definedName name="SCH_F" localSheetId="12">#REF!</definedName>
    <definedName name="SCH_F">#REF!</definedName>
    <definedName name="SCH_G" localSheetId="12">#REF!</definedName>
    <definedName name="SCH_G">#REF!</definedName>
    <definedName name="SCHA" localSheetId="11">#REF!</definedName>
    <definedName name="SCHA">#REF!</definedName>
    <definedName name="SCHB" localSheetId="12">#REF!</definedName>
    <definedName name="SCHB" localSheetId="11">#REF!</definedName>
    <definedName name="SCHB">#REF!</definedName>
    <definedName name="SCHC" localSheetId="12">#REF!</definedName>
    <definedName name="SCHC" localSheetId="11">#REF!</definedName>
    <definedName name="SCHC">#REF!</definedName>
    <definedName name="Sched_Pay" localSheetId="12">#REF!</definedName>
    <definedName name="Sched_Pay">#REF!</definedName>
    <definedName name="SCHEDA" localSheetId="12">#REF!</definedName>
    <definedName name="SCHEDA">#REF!</definedName>
    <definedName name="SCHEDB">#REF!</definedName>
    <definedName name="Scheduled_Extra_Payments" localSheetId="12">#REF!</definedName>
    <definedName name="Scheduled_Extra_Payments">#REF!</definedName>
    <definedName name="Scheduled_Interest_Rate" localSheetId="12">#REF!</definedName>
    <definedName name="Scheduled_Interest_Rate">#REF!</definedName>
    <definedName name="Scheduled_Monthly_Payment" localSheetId="12">#REF!</definedName>
    <definedName name="Scheduled_Monthly_Payment">#REF!</definedName>
    <definedName name="schemeland" localSheetId="12">#REF!</definedName>
    <definedName name="schemeland" localSheetId="11">#REF!</definedName>
    <definedName name="schemeland">#REF!</definedName>
    <definedName name="SCHG" localSheetId="12">#REF!</definedName>
    <definedName name="SCHG">#REF!</definedName>
    <definedName name="SCHG." localSheetId="12">#REF!</definedName>
    <definedName name="SCHG.">#REF!</definedName>
    <definedName name="SConc">'[48]Val breakdown'!$C$13</definedName>
    <definedName name="SCOPE_OF_SUPPLY___RESPONSIBILITIES">#REF!</definedName>
    <definedName name="ScSupRes">#REF!</definedName>
    <definedName name="Scurry" localSheetId="12">#REF!</definedName>
    <definedName name="Scurry" localSheetId="11">#REF!</definedName>
    <definedName name="Scurry">#REF!</definedName>
    <definedName name="sdfgfgd">#REF!</definedName>
    <definedName name="sdfsf">#REF!</definedName>
    <definedName name="SDrainage">'[48]Val breakdown'!$C$16</definedName>
    <definedName name="SDW" localSheetId="12">#REF!</definedName>
    <definedName name="SDW" localSheetId="11">#REF!</definedName>
    <definedName name="SDW">#REF!</definedName>
    <definedName name="SEarthworks">'[48]Val breakdown'!$C$12</definedName>
    <definedName name="second" localSheetId="12">#REF!</definedName>
    <definedName name="second" localSheetId="11">#REF!</definedName>
    <definedName name="second">#REF!</definedName>
    <definedName name="SECT" localSheetId="12">[6]Equip!#REF!</definedName>
    <definedName name="SECT" localSheetId="11">[6]Equip!#REF!</definedName>
    <definedName name="SECT">[6]Equip!#REF!</definedName>
    <definedName name="SECTP" localSheetId="12">#REF!</definedName>
    <definedName name="SECTP" localSheetId="11">#REF!</definedName>
    <definedName name="SECTP">#REF!</definedName>
    <definedName name="SECTY" localSheetId="12">#REF!</definedName>
    <definedName name="SECTY" localSheetId="11">#REF!</definedName>
    <definedName name="SECTY">#REF!</definedName>
    <definedName name="SEDR" localSheetId="12">[55]INDEX!#REF!</definedName>
    <definedName name="SEDR" localSheetId="11">[55]INDEX!#REF!</definedName>
    <definedName name="SEDR">[55]INDEX!#REF!</definedName>
    <definedName name="Seeeet">#REF!</definedName>
    <definedName name="sef" localSheetId="12" hidden="1">{#N/A,#N/A,TRUE,"COVER";#N/A,#N/A,TRUE,"DETAILS";#N/A,#N/A,TRUE,"SUMMARY";#N/A,#N/A,TRUE,"EXP MON";#N/A,#N/A,TRUE,"APPENDIX A";#N/A,#N/A,TRUE,"APPENDIX B";#N/A,#N/A,TRUE,"APPENDIX C";#N/A,#N/A,TRUE,"APPENDIX D";#N/A,#N/A,TRUE,"APPENDIX E";#N/A,#N/A,TRUE,"APPENDIX F";#N/A,#N/A,TRUE,"APPENDIX G"}</definedName>
    <definedName name="sef" localSheetId="11" hidden="1">{#N/A,#N/A,TRUE,"COVER";#N/A,#N/A,TRUE,"DETAILS";#N/A,#N/A,TRUE,"SUMMARY";#N/A,#N/A,TRUE,"EXP MON";#N/A,#N/A,TRUE,"APPENDIX A";#N/A,#N/A,TRUE,"APPENDIX B";#N/A,#N/A,TRUE,"APPENDIX C";#N/A,#N/A,TRUE,"APPENDIX D";#N/A,#N/A,TRUE,"APPENDIX E";#N/A,#N/A,TRUE,"APPENDIX F";#N/A,#N/A,TRUE,"APPENDIX G"}</definedName>
    <definedName name="sef" hidden="1">{#N/A,#N/A,TRUE,"COVER";#N/A,#N/A,TRUE,"DETAILS";#N/A,#N/A,TRUE,"SUMMARY";#N/A,#N/A,TRUE,"EXP MON";#N/A,#N/A,TRUE,"APPENDIX A";#N/A,#N/A,TRUE,"APPENDIX B";#N/A,#N/A,TRUE,"APPENDIX C";#N/A,#N/A,TRUE,"APPENDIX D";#N/A,#N/A,TRUE,"APPENDIX E";#N/A,#N/A,TRUE,"APPENDIX F";#N/A,#N/A,TRUE,"APPENDIX G"}</definedName>
    <definedName name="SElectrical">'[48]Val breakdown'!$C$32</definedName>
    <definedName name="SElectronic">'[48]Val breakdown'!$C$33</definedName>
    <definedName name="Seller_Costs" localSheetId="12">#REF!</definedName>
    <definedName name="Seller_Costs" localSheetId="11">#REF!</definedName>
    <definedName name="Seller_Costs">#REF!</definedName>
    <definedName name="SellExp" localSheetId="12">#REF!</definedName>
    <definedName name="SellExp" localSheetId="11">#REF!</definedName>
    <definedName name="SellExp">#REF!</definedName>
    <definedName name="SEMFACE" localSheetId="12">#REF!</definedName>
    <definedName name="SEMFACE" localSheetId="11">#REF!</definedName>
    <definedName name="SEMFACE">#REF!</definedName>
    <definedName name="sencount" hidden="1">1</definedName>
    <definedName name="Serv" localSheetId="12">#REF!</definedName>
    <definedName name="Serv" localSheetId="11">#REF!</definedName>
    <definedName name="Serv">#REF!</definedName>
    <definedName name="ServiceConstruction" localSheetId="12">#REF!</definedName>
    <definedName name="ServiceConstruction" localSheetId="11">#REF!</definedName>
    <definedName name="ServiceConstruction">#REF!</definedName>
    <definedName name="ServiceCost" localSheetId="12">#REF!</definedName>
    <definedName name="ServiceCost" localSheetId="11">#REF!</definedName>
    <definedName name="ServiceCost">#REF!</definedName>
    <definedName name="Servplan" localSheetId="12">#REF!</definedName>
    <definedName name="Servplan">#REF!</definedName>
    <definedName name="settingout" localSheetId="12">[67]hoarding!#REF!</definedName>
    <definedName name="settingout" localSheetId="11">[67]hoarding!#REF!</definedName>
    <definedName name="settingout">[67]hoarding!#REF!</definedName>
    <definedName name="SetUpCosts" localSheetId="12">#REF!</definedName>
    <definedName name="SetUpCosts" localSheetId="11">#REF!</definedName>
    <definedName name="SetUpCosts">#REF!</definedName>
    <definedName name="SETWIDTHS" localSheetId="12">#REF!</definedName>
    <definedName name="SETWIDTHS" localSheetId="11">#REF!</definedName>
    <definedName name="SETWIDTHS">#REF!</definedName>
    <definedName name="SEVEN" localSheetId="12">#REF!</definedName>
    <definedName name="SEVEN" localSheetId="11">#REF!</definedName>
    <definedName name="SEVEN">#REF!</definedName>
    <definedName name="SEVENM" localSheetId="12">#REF!</definedName>
    <definedName name="SEVENM" localSheetId="11">#REF!</definedName>
    <definedName name="SEVENM">#REF!</definedName>
    <definedName name="SEVENTN" localSheetId="12">#REF!</definedName>
    <definedName name="SEVENTN" localSheetId="11">#REF!</definedName>
    <definedName name="SEVENTN">#REF!</definedName>
    <definedName name="SEVENTNM" localSheetId="12">#REF!</definedName>
    <definedName name="SEVENTNM" localSheetId="11">#REF!</definedName>
    <definedName name="SEVENTNM">#REF!</definedName>
    <definedName name="SEVENTNW" localSheetId="12">#REF!</definedName>
    <definedName name="SEVENTNW" localSheetId="11">#REF!</definedName>
    <definedName name="SEVENTNW">#REF!</definedName>
    <definedName name="SEVENTY" localSheetId="12">#REF!</definedName>
    <definedName name="SEVENTY" localSheetId="11">#REF!</definedName>
    <definedName name="SEVENTY">#REF!</definedName>
    <definedName name="SEVENTY1" localSheetId="12">#REF!</definedName>
    <definedName name="SEVENTY1" localSheetId="11">#REF!</definedName>
    <definedName name="SEVENTY1">#REF!</definedName>
    <definedName name="SEVENTY1M" localSheetId="12">#REF!</definedName>
    <definedName name="SEVENTY1M" localSheetId="11">#REF!</definedName>
    <definedName name="SEVENTY1M">#REF!</definedName>
    <definedName name="SEVENTY1W" localSheetId="12">#REF!</definedName>
    <definedName name="SEVENTY1W" localSheetId="11">#REF!</definedName>
    <definedName name="SEVENTY1W">#REF!</definedName>
    <definedName name="SEVENTY2" localSheetId="12">#REF!</definedName>
    <definedName name="SEVENTY2" localSheetId="11">#REF!</definedName>
    <definedName name="SEVENTY2">#REF!</definedName>
    <definedName name="SEVENTY2M" localSheetId="12">#REF!</definedName>
    <definedName name="SEVENTY2M" localSheetId="11">#REF!</definedName>
    <definedName name="SEVENTY2M">#REF!</definedName>
    <definedName name="SEVENTY2W" localSheetId="12">#REF!</definedName>
    <definedName name="SEVENTY2W" localSheetId="11">#REF!</definedName>
    <definedName name="SEVENTY2W">#REF!</definedName>
    <definedName name="SEVENTY3" localSheetId="12">#REF!</definedName>
    <definedName name="SEVENTY3" localSheetId="11">#REF!</definedName>
    <definedName name="SEVENTY3">#REF!</definedName>
    <definedName name="SEVENTY3M" localSheetId="12">#REF!</definedName>
    <definedName name="SEVENTY3M" localSheetId="11">#REF!</definedName>
    <definedName name="SEVENTY3M">#REF!</definedName>
    <definedName name="SEVENTY3W" localSheetId="12">#REF!</definedName>
    <definedName name="SEVENTY3W" localSheetId="11">#REF!</definedName>
    <definedName name="SEVENTY3W">#REF!</definedName>
    <definedName name="SEVENTY4" localSheetId="12">#REF!</definedName>
    <definedName name="SEVENTY4" localSheetId="11">#REF!</definedName>
    <definedName name="SEVENTY4">#REF!</definedName>
    <definedName name="SEVENTY4M" localSheetId="12">#REF!</definedName>
    <definedName name="SEVENTY4M" localSheetId="11">#REF!</definedName>
    <definedName name="SEVENTY4M">#REF!</definedName>
    <definedName name="SEVENTY4W" localSheetId="12">#REF!</definedName>
    <definedName name="SEVENTY4W" localSheetId="11">#REF!</definedName>
    <definedName name="SEVENTY4W">#REF!</definedName>
    <definedName name="SEVENTY5" localSheetId="12">#REF!</definedName>
    <definedName name="SEVENTY5" localSheetId="11">#REF!</definedName>
    <definedName name="SEVENTY5">#REF!</definedName>
    <definedName name="SEVENTY5M" localSheetId="12">#REF!</definedName>
    <definedName name="SEVENTY5M" localSheetId="11">#REF!</definedName>
    <definedName name="SEVENTY5M">#REF!</definedName>
    <definedName name="SEVENTY5W" localSheetId="12">#REF!</definedName>
    <definedName name="SEVENTY5W" localSheetId="11">#REF!</definedName>
    <definedName name="SEVENTY5W">#REF!</definedName>
    <definedName name="SEVENTY6" localSheetId="12">#REF!</definedName>
    <definedName name="SEVENTY6" localSheetId="11">#REF!</definedName>
    <definedName name="SEVENTY6">#REF!</definedName>
    <definedName name="SEVENTY6M" localSheetId="12">#REF!</definedName>
    <definedName name="SEVENTY6M" localSheetId="11">#REF!</definedName>
    <definedName name="SEVENTY6M">#REF!</definedName>
    <definedName name="SEVENTY6W" localSheetId="12">#REF!</definedName>
    <definedName name="SEVENTY6W" localSheetId="11">#REF!</definedName>
    <definedName name="SEVENTY6W">#REF!</definedName>
    <definedName name="SEVENTY7" localSheetId="12">#REF!</definedName>
    <definedName name="SEVENTY7" localSheetId="11">#REF!</definedName>
    <definedName name="SEVENTY7">#REF!</definedName>
    <definedName name="SEVENTY7M" localSheetId="12">#REF!</definedName>
    <definedName name="SEVENTY7M" localSheetId="11">#REF!</definedName>
    <definedName name="SEVENTY7M">#REF!</definedName>
    <definedName name="SEVENTY7W" localSheetId="12">#REF!</definedName>
    <definedName name="SEVENTY7W" localSheetId="11">#REF!</definedName>
    <definedName name="SEVENTY7W">#REF!</definedName>
    <definedName name="SEVENTY8" localSheetId="12">#REF!</definedName>
    <definedName name="SEVENTY8" localSheetId="11">#REF!</definedName>
    <definedName name="SEVENTY8">#REF!</definedName>
    <definedName name="SEVENTY8M" localSheetId="12">#REF!</definedName>
    <definedName name="SEVENTY8M" localSheetId="11">#REF!</definedName>
    <definedName name="SEVENTY8M">#REF!</definedName>
    <definedName name="SEVENTY8W" localSheetId="12">#REF!</definedName>
    <definedName name="SEVENTY8W" localSheetId="11">#REF!</definedName>
    <definedName name="SEVENTY8W">#REF!</definedName>
    <definedName name="SEVENTY9" localSheetId="12">#REF!</definedName>
    <definedName name="SEVENTY9" localSheetId="11">#REF!</definedName>
    <definedName name="SEVENTY9">#REF!</definedName>
    <definedName name="SEVENTY9M" localSheetId="12">#REF!</definedName>
    <definedName name="SEVENTY9M" localSheetId="11">#REF!</definedName>
    <definedName name="SEVENTY9M">#REF!</definedName>
    <definedName name="SEVENTY9W" localSheetId="12">#REF!</definedName>
    <definedName name="SEVENTY9W" localSheetId="11">#REF!</definedName>
    <definedName name="SEVENTY9W">#REF!</definedName>
    <definedName name="SEVENTYM" localSheetId="12">#REF!</definedName>
    <definedName name="SEVENTYM" localSheetId="11">#REF!</definedName>
    <definedName name="SEVENTYM">#REF!</definedName>
    <definedName name="SEVENTYW" localSheetId="12">#REF!</definedName>
    <definedName name="SEVENTYW" localSheetId="11">#REF!</definedName>
    <definedName name="SEVENTYW">#REF!</definedName>
    <definedName name="SEVENW" localSheetId="12">#REF!</definedName>
    <definedName name="SEVENW" localSheetId="11">#REF!</definedName>
    <definedName name="SEVENW">#REF!</definedName>
    <definedName name="sevycf" localSheetId="12">#REF!</definedName>
    <definedName name="sevycf" localSheetId="11">#REF!</definedName>
    <definedName name="sevycf">#REF!</definedName>
    <definedName name="SExternal">'[48]Val breakdown'!$C$42</definedName>
    <definedName name="SF" localSheetId="12">#REF!</definedName>
    <definedName name="SF" localSheetId="11">#REF!</definedName>
    <definedName name="SF">#REF!</definedName>
    <definedName name="SFire">'[48]Val breakdown'!$C$38</definedName>
    <definedName name="SFloorCov">'[48]Val breakdown'!$C$23</definedName>
    <definedName name="SG" localSheetId="12">'[27]SUPPLEMENTARY SHEETS'!#REF!</definedName>
    <definedName name="SG" localSheetId="11">'[27]SUPPLEMENTARY SHEETS'!#REF!</definedName>
    <definedName name="SG">'[27]SUPPLEMENTARY SHEETS'!#REF!</definedName>
    <definedName name="SGarage">'[48]Val breakdown'!$C$28</definedName>
    <definedName name="SGlazing">'[48]Val breakdown'!$C$39</definedName>
    <definedName name="SHE">[13]M!#REF!</definedName>
    <definedName name="_xlnm.Sheet_Title">'[77]AT COMPLETION'!#REF!</definedName>
    <definedName name="shoops" localSheetId="12">'[97]Summary of Areas'!#REF!</definedName>
    <definedName name="shoops" localSheetId="11">'[97]Summary of Areas'!#REF!</definedName>
    <definedName name="shoops">'[97]Summary of Areas'!#REF!</definedName>
    <definedName name="ShopConstruction" localSheetId="12">#REF!</definedName>
    <definedName name="ShopConstruction" localSheetId="11">#REF!</definedName>
    <definedName name="ShopConstruction">#REF!</definedName>
    <definedName name="ShopCost" localSheetId="12">#REF!</definedName>
    <definedName name="ShopCost" localSheetId="11">#REF!</definedName>
    <definedName name="ShopCost">#REF!</definedName>
    <definedName name="ShopRent" localSheetId="12">#REF!</definedName>
    <definedName name="ShopRent" localSheetId="11">#REF!</definedName>
    <definedName name="ShopRent">#REF!</definedName>
    <definedName name="shops" localSheetId="12">'[97]Summary of Areas'!#REF!</definedName>
    <definedName name="shops" localSheetId="11">'[97]Summary of Areas'!#REF!</definedName>
    <definedName name="shops">'[97]Summary of Areas'!#REF!</definedName>
    <definedName name="ShopValue" localSheetId="12">#REF!</definedName>
    <definedName name="ShopValue" localSheetId="11">#REF!</definedName>
    <definedName name="ShopValue">#REF!</definedName>
    <definedName name="ShopYield" localSheetId="12">#REF!</definedName>
    <definedName name="ShopYield" localSheetId="11">#REF!</definedName>
    <definedName name="ShopYield">#REF!</definedName>
    <definedName name="ShopYieldValue" localSheetId="12">#REF!</definedName>
    <definedName name="ShopYieldValue" localSheetId="11">#REF!</definedName>
    <definedName name="ShopYieldValue">#REF!</definedName>
    <definedName name="SHORE" localSheetId="12">[6]Equip!#REF!</definedName>
    <definedName name="SHORE" localSheetId="11">[6]Equip!#REF!</definedName>
    <definedName name="SHORE">[6]Equip!#REF!</definedName>
    <definedName name="SHORE_LU" localSheetId="12">#REF!</definedName>
    <definedName name="SHORE_LU" localSheetId="11">#REF!</definedName>
    <definedName name="SHORE_LU">#REF!</definedName>
    <definedName name="SHOREB" localSheetId="12">#REF!</definedName>
    <definedName name="SHOREB" localSheetId="11">#REF!</definedName>
    <definedName name="SHOREB">#REF!</definedName>
    <definedName name="SHOREC" localSheetId="12">#REF!</definedName>
    <definedName name="SHOREC" localSheetId="11">#REF!</definedName>
    <definedName name="SHOREC">#REF!</definedName>
    <definedName name="ShoreCode" localSheetId="12">#REF!</definedName>
    <definedName name="ShoreCode" localSheetId="11">#REF!</definedName>
    <definedName name="ShoreCode">#REF!</definedName>
    <definedName name="SHOREE" localSheetId="12">#REF!</definedName>
    <definedName name="SHOREE" localSheetId="11">#REF!</definedName>
    <definedName name="SHOREE">#REF!</definedName>
    <definedName name="SHOREI" localSheetId="12">#REF!</definedName>
    <definedName name="SHOREI" localSheetId="11">#REF!</definedName>
    <definedName name="SHOREI">#REF!</definedName>
    <definedName name="SHOREN" localSheetId="12">#REF!</definedName>
    <definedName name="SHOREN" localSheetId="11">#REF!</definedName>
    <definedName name="SHOREN">#REF!</definedName>
    <definedName name="shorep" localSheetId="12">#REF!</definedName>
    <definedName name="shorep" localSheetId="11">#REF!</definedName>
    <definedName name="shorep">#REF!</definedName>
    <definedName name="SHORER" localSheetId="12">#REF!</definedName>
    <definedName name="SHORER" localSheetId="11">#REF!</definedName>
    <definedName name="SHORER">#REF!</definedName>
    <definedName name="SHORES" localSheetId="12">#REF!</definedName>
    <definedName name="SHORES" localSheetId="11">#REF!</definedName>
    <definedName name="SHORES">#REF!</definedName>
    <definedName name="SHORET" localSheetId="12">#REF!</definedName>
    <definedName name="SHORET" localSheetId="11">#REF!</definedName>
    <definedName name="SHORET">#REF!</definedName>
    <definedName name="SHOREV" localSheetId="12">#REF!</definedName>
    <definedName name="SHOREV" localSheetId="11">#REF!</definedName>
    <definedName name="SHOREV">#REF!</definedName>
    <definedName name="Showers">[48]BOQ!$C$421</definedName>
    <definedName name="Siemens">#REF!</definedName>
    <definedName name="Signage">[48]BOQ!$C$445</definedName>
    <definedName name="SIronmong">'[48]Val breakdown'!$C$24</definedName>
    <definedName name="SiteParkingAreaRentable" localSheetId="12">#REF!</definedName>
    <definedName name="SiteParkingAreaRentable" localSheetId="11">#REF!</definedName>
    <definedName name="SiteParkingAreaRentable">#REF!</definedName>
    <definedName name="SiteParkingGrossRentOccupation" localSheetId="12">#REF!</definedName>
    <definedName name="SiteParkingGrossRentOccupation">#REF!</definedName>
    <definedName name="SiteParkingNetRentOccupation" localSheetId="12">#REF!</definedName>
    <definedName name="SiteParkingNetRentOccupation">#REF!</definedName>
    <definedName name="SiteParkingVacancyFactor" localSheetId="12">#REF!</definedName>
    <definedName name="SiteParkingVacancyFactor">#REF!</definedName>
    <definedName name="SIX" localSheetId="12">#REF!</definedName>
    <definedName name="SIX" localSheetId="11">#REF!</definedName>
    <definedName name="SIX">#REF!</definedName>
    <definedName name="SIXM" localSheetId="12">#REF!</definedName>
    <definedName name="SIXM" localSheetId="11">#REF!</definedName>
    <definedName name="SIXM">#REF!</definedName>
    <definedName name="SIXTN" localSheetId="12">#REF!</definedName>
    <definedName name="SIXTN" localSheetId="11">#REF!</definedName>
    <definedName name="SIXTN">#REF!</definedName>
    <definedName name="SIXTNM" localSheetId="12">#REF!</definedName>
    <definedName name="SIXTNM" localSheetId="11">#REF!</definedName>
    <definedName name="SIXTNM">#REF!</definedName>
    <definedName name="SIXTNW" localSheetId="12">#REF!</definedName>
    <definedName name="SIXTNW" localSheetId="11">#REF!</definedName>
    <definedName name="SIXTNW">#REF!</definedName>
    <definedName name="SIXTY" localSheetId="12">#REF!</definedName>
    <definedName name="SIXTY" localSheetId="11">#REF!</definedName>
    <definedName name="SIXTY">#REF!</definedName>
    <definedName name="SIXTY1" localSheetId="12">#REF!</definedName>
    <definedName name="SIXTY1" localSheetId="11">#REF!</definedName>
    <definedName name="SIXTY1">#REF!</definedName>
    <definedName name="SIXTY1M" localSheetId="12">#REF!</definedName>
    <definedName name="SIXTY1M" localSheetId="11">#REF!</definedName>
    <definedName name="SIXTY1M">#REF!</definedName>
    <definedName name="SIXTY1W" localSheetId="12">#REF!</definedName>
    <definedName name="SIXTY1W" localSheetId="11">#REF!</definedName>
    <definedName name="SIXTY1W">#REF!</definedName>
    <definedName name="SIXTY2" localSheetId="12">#REF!</definedName>
    <definedName name="SIXTY2" localSheetId="11">#REF!</definedName>
    <definedName name="SIXTY2">#REF!</definedName>
    <definedName name="SIXTY2M" localSheetId="12">#REF!</definedName>
    <definedName name="SIXTY2M" localSheetId="11">#REF!</definedName>
    <definedName name="SIXTY2M">#REF!</definedName>
    <definedName name="SIXTY2W" localSheetId="12">#REF!</definedName>
    <definedName name="SIXTY2W" localSheetId="11">#REF!</definedName>
    <definedName name="SIXTY2W">#REF!</definedName>
    <definedName name="SIXTY3" localSheetId="12">#REF!</definedName>
    <definedName name="SIXTY3" localSheetId="11">#REF!</definedName>
    <definedName name="SIXTY3">#REF!</definedName>
    <definedName name="SIXTY3M" localSheetId="12">#REF!</definedName>
    <definedName name="SIXTY3M" localSheetId="11">#REF!</definedName>
    <definedName name="SIXTY3M">#REF!</definedName>
    <definedName name="SIXTY3W" localSheetId="12">#REF!</definedName>
    <definedName name="SIXTY3W" localSheetId="11">#REF!</definedName>
    <definedName name="SIXTY3W">#REF!</definedName>
    <definedName name="SIXTY4" localSheetId="12">#REF!</definedName>
    <definedName name="SIXTY4" localSheetId="11">#REF!</definedName>
    <definedName name="SIXTY4">#REF!</definedName>
    <definedName name="SIXTY4M" localSheetId="12">#REF!</definedName>
    <definedName name="SIXTY4M" localSheetId="11">#REF!</definedName>
    <definedName name="SIXTY4M">#REF!</definedName>
    <definedName name="SIXTY4W" localSheetId="12">#REF!</definedName>
    <definedName name="SIXTY4W" localSheetId="11">#REF!</definedName>
    <definedName name="SIXTY4W">#REF!</definedName>
    <definedName name="SIXTY5" localSheetId="12">#REF!</definedName>
    <definedName name="SIXTY5" localSheetId="11">#REF!</definedName>
    <definedName name="SIXTY5">#REF!</definedName>
    <definedName name="SIXTY5M" localSheetId="12">#REF!</definedName>
    <definedName name="SIXTY5M" localSheetId="11">#REF!</definedName>
    <definedName name="SIXTY5M">#REF!</definedName>
    <definedName name="SIXTY5W" localSheetId="12">#REF!</definedName>
    <definedName name="SIXTY5W" localSheetId="11">#REF!</definedName>
    <definedName name="SIXTY5W">#REF!</definedName>
    <definedName name="SIXTY6" localSheetId="12">#REF!</definedName>
    <definedName name="SIXTY6" localSheetId="11">#REF!</definedName>
    <definedName name="SIXTY6">#REF!</definedName>
    <definedName name="SIXTY6M" localSheetId="12">#REF!</definedName>
    <definedName name="SIXTY6M" localSheetId="11">#REF!</definedName>
    <definedName name="SIXTY6M">#REF!</definedName>
    <definedName name="SIXTY6W" localSheetId="12">#REF!</definedName>
    <definedName name="SIXTY6W" localSheetId="11">#REF!</definedName>
    <definedName name="SIXTY6W">#REF!</definedName>
    <definedName name="SIXTY7" localSheetId="12">#REF!</definedName>
    <definedName name="SIXTY7" localSheetId="11">#REF!</definedName>
    <definedName name="SIXTY7">#REF!</definedName>
    <definedName name="SIXTY7M" localSheetId="12">#REF!</definedName>
    <definedName name="SIXTY7M" localSheetId="11">#REF!</definedName>
    <definedName name="SIXTY7M">#REF!</definedName>
    <definedName name="SIXTY7W" localSheetId="12">#REF!</definedName>
    <definedName name="SIXTY7W" localSheetId="11">#REF!</definedName>
    <definedName name="SIXTY7W">#REF!</definedName>
    <definedName name="SIXTY8" localSheetId="12">#REF!</definedName>
    <definedName name="SIXTY8" localSheetId="11">#REF!</definedName>
    <definedName name="SIXTY8">#REF!</definedName>
    <definedName name="SIXTY8M" localSheetId="12">#REF!</definedName>
    <definedName name="SIXTY8M" localSheetId="11">#REF!</definedName>
    <definedName name="SIXTY8M">#REF!</definedName>
    <definedName name="SIXTY8W" localSheetId="12">#REF!</definedName>
    <definedName name="SIXTY8W" localSheetId="11">#REF!</definedName>
    <definedName name="SIXTY8W">#REF!</definedName>
    <definedName name="SIXTY9" localSheetId="12">#REF!</definedName>
    <definedName name="SIXTY9" localSheetId="11">#REF!</definedName>
    <definedName name="SIXTY9">#REF!</definedName>
    <definedName name="SIXTY9M" localSheetId="12">#REF!</definedName>
    <definedName name="SIXTY9M" localSheetId="11">#REF!</definedName>
    <definedName name="SIXTY9M">#REF!</definedName>
    <definedName name="SIXTY9W" localSheetId="12">#REF!</definedName>
    <definedName name="SIXTY9W" localSheetId="11">#REF!</definedName>
    <definedName name="SIXTY9W">#REF!</definedName>
    <definedName name="SIXTYM" localSheetId="12">#REF!</definedName>
    <definedName name="SIXTYM" localSheetId="11">#REF!</definedName>
    <definedName name="SIXTYM">#REF!</definedName>
    <definedName name="SIXTYW" localSheetId="12">#REF!</definedName>
    <definedName name="SIXTYW" localSheetId="11">#REF!</definedName>
    <definedName name="SIXTYW">#REF!</definedName>
    <definedName name="SIXW" localSheetId="12">#REF!</definedName>
    <definedName name="SIXW" localSheetId="11">#REF!</definedName>
    <definedName name="SIXW">#REF!</definedName>
    <definedName name="SJ" localSheetId="12">#REF!</definedName>
    <definedName name="SJ">#REF!</definedName>
    <definedName name="skey" localSheetId="12">#REF!</definedName>
    <definedName name="skey" localSheetId="11">#REF!</definedName>
    <definedName name="skey">#REF!</definedName>
    <definedName name="SL" localSheetId="12">'[27]SUPPLEMENTARY SHEETS'!#REF!</definedName>
    <definedName name="SL" localSheetId="11">'[27]SUPPLEMENTARY SHEETS'!#REF!</definedName>
    <definedName name="SL">'[27]SUPPLEMENTARY SHEETS'!#REF!</definedName>
    <definedName name="SLandscaping">'[48]Val breakdown'!$C$41</definedName>
    <definedName name="SLDir" localSheetId="12">#REF!</definedName>
    <definedName name="SLDir" localSheetId="11">#REF!</definedName>
    <definedName name="SLDir">#REF!</definedName>
    <definedName name="SLiftArc">'[48]Val breakdown'!$C$35</definedName>
    <definedName name="SLifts">'[48]Val breakdown'!$C$34</definedName>
    <definedName name="SM" localSheetId="12">#REF!</definedName>
    <definedName name="SM" localSheetId="11">#REF!</definedName>
    <definedName name="SM">#REF!</definedName>
    <definedName name="SMasonry">'[48]Val breakdown'!$C$14</definedName>
    <definedName name="SMaterials">'[48]Val breakdown'!$C$60</definedName>
    <definedName name="SMech">'[48]Val breakdown'!$C$36</definedName>
    <definedName name="SMEtalwork">'[48]Val breakdown'!$C$26</definedName>
    <definedName name="SocialConstruction" localSheetId="12">#REF!</definedName>
    <definedName name="SocialConstruction" localSheetId="11">#REF!</definedName>
    <definedName name="SocialConstruction">#REF!</definedName>
    <definedName name="SocialCost" localSheetId="12">#REF!</definedName>
    <definedName name="SocialCost" localSheetId="11">#REF!</definedName>
    <definedName name="SocialCost">#REF!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#REF!</definedName>
    <definedName name="Sortall">#REF!</definedName>
    <definedName name="Source3">'[77]AT COMPLETION'!#REF!</definedName>
    <definedName name="Source4">'[77]AT COMPLETION'!#REF!</definedName>
    <definedName name="sources_hide_flag">[74]Construction!$M$274:$M$294,[74]Construction!$M$298:$M$309</definedName>
    <definedName name="sp" localSheetId="12">#REF!</definedName>
    <definedName name="sp" localSheetId="11">#REF!</definedName>
    <definedName name="sp">#REF!</definedName>
    <definedName name="SPainting">'[48]Val breakdown'!$C$18</definedName>
    <definedName name="Spare">[73]Input!#REF!</definedName>
    <definedName name="SPD" localSheetId="12">#REF!</definedName>
    <definedName name="SPD" localSheetId="11">#REF!</definedName>
    <definedName name="SPD">#REF!</definedName>
    <definedName name="SPECIALIST_ITEM" localSheetId="12">#REF!</definedName>
    <definedName name="SPECIALIST_ITEM" localSheetId="11">#REF!</definedName>
    <definedName name="SPECIALIST_ITEM">#REF!</definedName>
    <definedName name="SpecialJoinery">[48]BOQ!$C$449</definedName>
    <definedName name="SpecialPrice" localSheetId="12" hidden="1">#REF!</definedName>
    <definedName name="SpecialPrice" localSheetId="11" hidden="1">#REF!</definedName>
    <definedName name="SpecialPrice" hidden="1">#REF!</definedName>
    <definedName name="Speeds" localSheetId="12">#REF!</definedName>
    <definedName name="Speeds" localSheetId="11">#REF!</definedName>
    <definedName name="Speeds">#REF!</definedName>
    <definedName name="SPlastering">'[48]Val breakdown'!$C$17</definedName>
    <definedName name="SPLIT" localSheetId="12">#REF!</definedName>
    <definedName name="SPLIT" localSheetId="11">#REF!</definedName>
    <definedName name="SPLIT">#REF!</definedName>
    <definedName name="SPlumbing">'[48]Val breakdown'!$C$30</definedName>
    <definedName name="SPools">'[48]Val breakdown'!$C$44</definedName>
    <definedName name="SPostTen">'[48]Val breakdown'!$C$20</definedName>
    <definedName name="SPrelims">'[48]Val breakdown'!$C$10</definedName>
    <definedName name="SProfit">'[48]Val breakdown'!$C$58</definedName>
    <definedName name="sr" localSheetId="12">#REF!</definedName>
    <definedName name="sr" localSheetId="11">#REF!</definedName>
    <definedName name="SR">#REF!</definedName>
    <definedName name="SRevolving">'[48]Val breakdown'!$C$40</definedName>
    <definedName name="ss" localSheetId="12">'[64]1a'!#REF!</definedName>
    <definedName name="ss" localSheetId="11">'[64]1a'!#REF!</definedName>
    <definedName name="ss">'[64]1a'!#REF!</definedName>
    <definedName name="SSD" localSheetId="12">#REF!</definedName>
    <definedName name="SSD" localSheetId="11">#REF!</definedName>
    <definedName name="SSD">#REF!</definedName>
    <definedName name="SShowers">'[48]Val breakdown'!$C$31</definedName>
    <definedName name="SSignage">'[48]Val breakdown'!$C$43</definedName>
    <definedName name="SSpecial">'[48]Val breakdown'!$C$45</definedName>
    <definedName name="SSS">[13]S!#REF!</definedName>
    <definedName name="SST" localSheetId="12">#REF!</definedName>
    <definedName name="SST" localSheetId="11">#REF!</definedName>
    <definedName name="SST">#REF!</definedName>
    <definedName name="SSteel">'[48]Val breakdown'!$C$25</definedName>
    <definedName name="stage1and3to6" localSheetId="12">[134]ARCH!$K$61,[134]ARCH!$K$63,[134]ARCH!$K$64,[134]ARCH!$K$65,[134]ARCH!$K$66,[134]ARCH!$K$67</definedName>
    <definedName name="stage1and3to6">ARCH!$K$61,ARCH!$K$63,ARCH!$K$64,ARCH!$K$65,ARCH!$K$66,ARCH!$K$67</definedName>
    <definedName name="stage1to4" comment="Sum of stages 1-4" localSheetId="15">SUM(ARCH!$K$61:$K$65)</definedName>
    <definedName name="stage5to6" localSheetId="15">SUM(ARCH!$K$66:$K$67)</definedName>
    <definedName name="Stamp" localSheetId="12">#REF!</definedName>
    <definedName name="Stamp" localSheetId="11">#REF!</definedName>
    <definedName name="Stamp">#REF!</definedName>
    <definedName name="Start_date">[76]Cashflow!$E$15</definedName>
    <definedName name="Start_date1" localSheetId="12">#REF!</definedName>
    <definedName name="Start_date1" localSheetId="11">#REF!</definedName>
    <definedName name="Start_date1">#REF!</definedName>
    <definedName name="State" localSheetId="12">#REF!</definedName>
    <definedName name="State">#REF!</definedName>
    <definedName name="Status">[73]Input!$B$3:$B$7</definedName>
    <definedName name="Steel" localSheetId="12">#REF!</definedName>
    <definedName name="Steel" localSheetId="11">#REF!</definedName>
    <definedName name="Steel">#REF!</definedName>
    <definedName name="STiling">'[48]Val breakdown'!$C$29</definedName>
    <definedName name="STONE" localSheetId="12">#REF!</definedName>
    <definedName name="STONE" localSheetId="11">#REF!</definedName>
    <definedName name="STONE">#REF!</definedName>
    <definedName name="STRUCT">[38]SUMMARY!$U$17</definedName>
    <definedName name="STRUCTURAL_FRAM" localSheetId="12">#REF!</definedName>
    <definedName name="STRUCTURAL_FRAM" localSheetId="11">#REF!</definedName>
    <definedName name="STRUCTURAL_FRAM">#REF!</definedName>
    <definedName name="Subcontracts">[135]Subcontracts!$C$11:$C$78</definedName>
    <definedName name="Subs">#N/A</definedName>
    <definedName name="SUBTOTALS" localSheetId="12">#REF!</definedName>
    <definedName name="SUBTOTALS" localSheetId="11">#REF!</definedName>
    <definedName name="SUBTOTALS">#REF!</definedName>
    <definedName name="SUBTOTALS_12">"$#REF!.$M$8:$IV$8108"</definedName>
    <definedName name="SUBTOTALS_18">"$#REF!.$N$7:$IV$8093"</definedName>
    <definedName name="SUBTOTALS_2">"$#REF!.$M$8:$IV$8108"</definedName>
    <definedName name="SUBTOTALS_3">"$#REF!.$M$8:$IV$8108"</definedName>
    <definedName name="SUBTOTALS_38">"$#REF!.$M$8:$IV$7374"</definedName>
    <definedName name="SUBTOTALS_4">"$#REF!.$M$8:$IV$8108"</definedName>
    <definedName name="SUBTOTALS_5">"$#REF!.$M$8:$IV$8108"</definedName>
    <definedName name="SUBTOTALS_6">"$#REF!.$M$8:$IV$8108"</definedName>
    <definedName name="SUBTOTALS_7">"$#REF!.$M$8:$IV$8108"</definedName>
    <definedName name="SUBTOTALS_8">"$#REF!.$M$8:$IV$8108"</definedName>
    <definedName name="subtotals1" localSheetId="12">#REF!</definedName>
    <definedName name="subtotals1" localSheetId="11">#REF!</definedName>
    <definedName name="subtotals1">#REF!</definedName>
    <definedName name="SUM">#REF!</definedName>
    <definedName name="SumFixEnd">#REF!</definedName>
    <definedName name="SUMM" localSheetId="12">#REF!</definedName>
    <definedName name="SUMM" localSheetId="11">#REF!</definedName>
    <definedName name="SUMM">#REF!</definedName>
    <definedName name="summary" localSheetId="12">#REF!</definedName>
    <definedName name="SUMMARY" localSheetId="11">#REF!</definedName>
    <definedName name="summary">#REF!</definedName>
    <definedName name="SUNDRIES" localSheetId="12">#REF!</definedName>
    <definedName name="SUNDRIES" localSheetId="11">#REF!</definedName>
    <definedName name="SUNDRIES">#REF!</definedName>
    <definedName name="sundry_costs" localSheetId="12">#REF!</definedName>
    <definedName name="sundry_costs" localSheetId="11">#REF!</definedName>
    <definedName name="sundry_costs">#REF!</definedName>
    <definedName name="Sundry_costs_growth" localSheetId="12">#REF!</definedName>
    <definedName name="Sundry_costs_growth" localSheetId="11">#REF!</definedName>
    <definedName name="Sundry_costs_growth">#REF!</definedName>
    <definedName name="SundryOtherAndRezoningFeesAmount" localSheetId="12">#REF!</definedName>
    <definedName name="SundryOtherAndRezoningFeesAmount" localSheetId="11">#REF!</definedName>
    <definedName name="SundryOtherAndRezoningFeesAmount">#REF!</definedName>
    <definedName name="Sunk_npv" localSheetId="12">#REF!</definedName>
    <definedName name="Sunk_npv" localSheetId="11">#REF!</definedName>
    <definedName name="Sunk_npv">#REF!</definedName>
    <definedName name="sunk_post_tax_irr" localSheetId="12">#REF!</definedName>
    <definedName name="sunk_post_tax_irr" localSheetId="11">#REF!</definedName>
    <definedName name="sunk_post_tax_irr">#REF!</definedName>
    <definedName name="sunk_pre_tax_irr" localSheetId="12">#REF!</definedName>
    <definedName name="sunk_pre_tax_irr" localSheetId="11">#REF!</definedName>
    <definedName name="sunk_pre_tax_irr">#REF!</definedName>
    <definedName name="Sust_Occ" localSheetId="12">#REF!</definedName>
    <definedName name="Sust_Occ" localSheetId="11">#REF!</definedName>
    <definedName name="Sust_Occ">#REF!</definedName>
    <definedName name="sv" localSheetId="12">#REF!</definedName>
    <definedName name="sv" localSheetId="11">#REF!</definedName>
    <definedName name="sv">#REF!</definedName>
    <definedName name="SVentilation">'[48]Val breakdown'!$C$37</definedName>
    <definedName name="SWaterproofing">'[48]Val breakdown'!$C$15</definedName>
    <definedName name="SWERT" localSheetId="12">#REF!</definedName>
    <definedName name="SWERT" localSheetId="11">#REF!</definedName>
    <definedName name="SWERT">#REF!</definedName>
    <definedName name="SWF" localSheetId="12">#REF!</definedName>
    <definedName name="SWF" localSheetId="11">#REF!</definedName>
    <definedName name="SWF">#REF!</definedName>
    <definedName name="SWQ15ExportFormat" localSheetId="12">#REF!</definedName>
    <definedName name="SWQ15ExportFormat">#REF!</definedName>
    <definedName name="Swvu.all." hidden="1">#REF!</definedName>
    <definedName name="Swvu.prices." hidden="1">#REF!</definedName>
    <definedName name="Swvu.summary." hidden="1">#REF!</definedName>
    <definedName name="SXXX">'[13]10'!$F$71:$F$122</definedName>
    <definedName name="t" localSheetId="12">#REF!</definedName>
    <definedName name="T" localSheetId="11">'[17]Dev. Cashflow'!$S$69:$S$69</definedName>
    <definedName name="T">'[2]Dev. Cashflow'!$S$69:$S$69</definedName>
    <definedName name="t_o_rent_growth" localSheetId="12">#REF!</definedName>
    <definedName name="t_o_rent_growth" localSheetId="11">#REF!</definedName>
    <definedName name="t_o_rent_growth">#REF!</definedName>
    <definedName name="TA" localSheetId="12">'[27]SUPPLEMENTARY SHEETS'!#REF!</definedName>
    <definedName name="TA" localSheetId="11">'[27]SUPPLEMENTARY SHEETS'!#REF!</definedName>
    <definedName name="TA">'[27]SUPPLEMENTARY SHEETS'!#REF!</definedName>
    <definedName name="TableName">"Dummy"</definedName>
    <definedName name="Target_IRR" localSheetId="12">#REF!</definedName>
    <definedName name="Target_IRR" localSheetId="11">#REF!</definedName>
    <definedName name="Target_IRR">#REF!</definedName>
    <definedName name="Target_Max_Gearing" localSheetId="12">#REF!</definedName>
    <definedName name="Target_Max_Gearing" localSheetId="11">#REF!</definedName>
    <definedName name="Target_Max_Gearing">#REF!</definedName>
    <definedName name="Target_NPV" localSheetId="12">#REF!</definedName>
    <definedName name="Target_NPV" localSheetId="11">#REF!</definedName>
    <definedName name="Target_NPV">#REF!</definedName>
    <definedName name="Tax_Exp_HY" localSheetId="12">#REF!</definedName>
    <definedName name="Tax_Exp_HY" localSheetId="11">#REF!</definedName>
    <definedName name="Tax_Exp_HY">#REF!</definedName>
    <definedName name="Tax_Exp_LY" localSheetId="12">#REF!</definedName>
    <definedName name="Tax_Exp_LY" localSheetId="11">#REF!</definedName>
    <definedName name="Tax_Exp_LY">#REF!</definedName>
    <definedName name="tax_rate" localSheetId="12">#REF!</definedName>
    <definedName name="tax_rate" localSheetId="11">#REF!</definedName>
    <definedName name="tax_rate">#REF!</definedName>
    <definedName name="tbl_ProdInfo" localSheetId="12" hidden="1">#REF!</definedName>
    <definedName name="tbl_ProdInfo" localSheetId="11" hidden="1">#REF!</definedName>
    <definedName name="tbl_ProdInfo" hidden="1">#REF!</definedName>
    <definedName name="TCC" localSheetId="12">'[27]SUPPLEMENTARY SHEETS'!#REF!</definedName>
    <definedName name="TCC" localSheetId="11">'[27]SUPPLEMENTARY SHEETS'!#REF!</definedName>
    <definedName name="TCC">'[27]SUPPLEMENTARY SHEETS'!#REF!</definedName>
    <definedName name="tee" localSheetId="12">[55]INDEX!#REF!</definedName>
    <definedName name="tee" localSheetId="11">[55]INDEX!#REF!</definedName>
    <definedName name="tee">[55]INDEX!#REF!</definedName>
    <definedName name="TEMP" localSheetId="12">#REF!</definedName>
    <definedName name="TEMP" localSheetId="11">#REF!</definedName>
    <definedName name="TEMP">#REF!</definedName>
    <definedName name="TEN" localSheetId="12">#REF!</definedName>
    <definedName name="TEN" localSheetId="11">#REF!</definedName>
    <definedName name="TEN">#REF!</definedName>
    <definedName name="Tender_Day" localSheetId="12">#REF!</definedName>
    <definedName name="Tender_Day">#REF!</definedName>
    <definedName name="Tender_Month" localSheetId="12">#REF!</definedName>
    <definedName name="Tender_Month">#REF!</definedName>
    <definedName name="Tender_Nr">'[127]Project Directory'!$D$7</definedName>
    <definedName name="Tender_Year" localSheetId="12">#REF!</definedName>
    <definedName name="Tender_Year" localSheetId="11">#REF!</definedName>
    <definedName name="Tender_Year">#REF!</definedName>
    <definedName name="TENM" localSheetId="12">#REF!</definedName>
    <definedName name="TENM" localSheetId="11">#REF!</definedName>
    <definedName name="TENM">#REF!</definedName>
    <definedName name="TENW" localSheetId="12">#REF!</definedName>
    <definedName name="TENW" localSheetId="11">#REF!</definedName>
    <definedName name="TENW">#REF!</definedName>
    <definedName name="tenycf" localSheetId="12">#REF!</definedName>
    <definedName name="tenycf" localSheetId="11">#REF!</definedName>
    <definedName name="tenycf">#REF!</definedName>
    <definedName name="Terminal_Airfield_Pavements" localSheetId="12">[105]FAC1!#REF!</definedName>
    <definedName name="Terminal_Airfield_Pavements" localSheetId="11">[105]FAC1!#REF!</definedName>
    <definedName name="Terminal_Airfield_Pavements">[105]FAC1!#REF!</definedName>
    <definedName name="Terminal_Baggage_Systems" localSheetId="12">[105]FAC1!#REF!</definedName>
    <definedName name="Terminal_Baggage_Systems" localSheetId="11">[105]FAC1!#REF!</definedName>
    <definedName name="Terminal_Baggage_Systems">[105]FAC1!#REF!</definedName>
    <definedName name="Terminal_External_Structures" localSheetId="12">[105]FAC1!#REF!</definedName>
    <definedName name="Terminal_External_Structures" localSheetId="11">[105]FAC1!#REF!</definedName>
    <definedName name="Terminal_External_Structures">[105]FAC1!#REF!</definedName>
    <definedName name="Terminal_Landscaping" localSheetId="12">[105]FAC1!#REF!</definedName>
    <definedName name="Terminal_Landscaping" localSheetId="11">[105]FAC1!#REF!</definedName>
    <definedName name="Terminal_Landscaping">[105]FAC1!#REF!</definedName>
    <definedName name="Terminal_Preliminaries" localSheetId="12">[105]FAC1!#REF!</definedName>
    <definedName name="Terminal_Preliminaries" localSheetId="11">[105]FAC1!#REF!</definedName>
    <definedName name="Terminal_Preliminaries">[105]FAC1!#REF!</definedName>
    <definedName name="TERMINAL_PRELIMINARIES__" localSheetId="12">[105]FAC1!#REF!</definedName>
    <definedName name="TERMINAL_PRELIMINARIES__" localSheetId="11">[105]FAC1!#REF!</definedName>
    <definedName name="TERMINAL_PRELIMINARIES__">[105]FAC1!#REF!</definedName>
    <definedName name="Terminal_Rail" localSheetId="12">[105]FAC1!#REF!</definedName>
    <definedName name="Terminal_Rail" localSheetId="11">[105]FAC1!#REF!</definedName>
    <definedName name="Terminal_Rail">[105]FAC1!#REF!</definedName>
    <definedName name="Terminal_Surface_Works" localSheetId="12">[105]FAC1!#REF!</definedName>
    <definedName name="Terminal_Surface_Works" localSheetId="11">[105]FAC1!#REF!</definedName>
    <definedName name="Terminal_Surface_Works">[105]FAC1!#REF!</definedName>
    <definedName name="Terminal_TTS" localSheetId="12">[105]FAC1!#REF!</definedName>
    <definedName name="Terminal_TTS" localSheetId="11">[105]FAC1!#REF!</definedName>
    <definedName name="Terminal_TTS">[105]FAC1!#REF!</definedName>
    <definedName name="TermOfBond" localSheetId="12">#REF!</definedName>
    <definedName name="TermOfBond" localSheetId="11">#REF!</definedName>
    <definedName name="TermOfBond">#REF!</definedName>
    <definedName name="Terrain" localSheetId="12">#REF!</definedName>
    <definedName name="Terrain" localSheetId="11">#REF!</definedName>
    <definedName name="Terrain">#REF!</definedName>
    <definedName name="TerRet" localSheetId="12">#REF!</definedName>
    <definedName name="TerRet" localSheetId="11">#REF!</definedName>
    <definedName name="TerRet">#REF!</definedName>
    <definedName name="THIRTEIGHT" localSheetId="12">#REF!</definedName>
    <definedName name="THIRTEIGHT" localSheetId="11">#REF!</definedName>
    <definedName name="THIRTEIGHT">#REF!</definedName>
    <definedName name="THIRTEIGHTM" localSheetId="12">#REF!</definedName>
    <definedName name="THIRTEIGHTM" localSheetId="11">#REF!</definedName>
    <definedName name="THIRTEIGHTM">#REF!</definedName>
    <definedName name="THIRTEIGHTW" localSheetId="12">#REF!</definedName>
    <definedName name="THIRTEIGHTW" localSheetId="11">#REF!</definedName>
    <definedName name="THIRTEIGHTW">#REF!</definedName>
    <definedName name="THIRTFIVE" localSheetId="12">#REF!</definedName>
    <definedName name="THIRTFIVE" localSheetId="11">#REF!</definedName>
    <definedName name="THIRTFIVE">#REF!</definedName>
    <definedName name="THIRTFIVEM" localSheetId="12">#REF!</definedName>
    <definedName name="THIRTFIVEM" localSheetId="11">#REF!</definedName>
    <definedName name="THIRTFIVEM">#REF!</definedName>
    <definedName name="THIRTFIVEW" localSheetId="12">#REF!</definedName>
    <definedName name="THIRTFIVEW" localSheetId="11">#REF!</definedName>
    <definedName name="THIRTFIVEW">#REF!</definedName>
    <definedName name="THIRTFOUR" localSheetId="12">#REF!</definedName>
    <definedName name="THIRTFOUR" localSheetId="11">#REF!</definedName>
    <definedName name="THIRTFOUR">#REF!</definedName>
    <definedName name="THIRTFOURM" localSheetId="12">#REF!</definedName>
    <definedName name="THIRTFOURM" localSheetId="11">#REF!</definedName>
    <definedName name="THIRTFOURM">#REF!</definedName>
    <definedName name="THIRTFOURW" localSheetId="12">#REF!</definedName>
    <definedName name="THIRTFOURW" localSheetId="11">#REF!</definedName>
    <definedName name="THIRTFOURW">#REF!</definedName>
    <definedName name="THIRTN" localSheetId="12">#REF!</definedName>
    <definedName name="THIRTN" localSheetId="11">#REF!</definedName>
    <definedName name="THIRTN">#REF!</definedName>
    <definedName name="THIRTNINE" localSheetId="12">#REF!</definedName>
    <definedName name="THIRTNINE" localSheetId="11">#REF!</definedName>
    <definedName name="THIRTNINE">#REF!</definedName>
    <definedName name="THIRTNINEM" localSheetId="12">#REF!</definedName>
    <definedName name="THIRTNINEM" localSheetId="11">#REF!</definedName>
    <definedName name="THIRTNINEM">#REF!</definedName>
    <definedName name="THIRTNINEW" localSheetId="12">#REF!</definedName>
    <definedName name="THIRTNINEW" localSheetId="11">#REF!</definedName>
    <definedName name="THIRTNINEW">#REF!</definedName>
    <definedName name="THIRTNM" localSheetId="12">#REF!</definedName>
    <definedName name="THIRTNM" localSheetId="11">#REF!</definedName>
    <definedName name="THIRTNM">#REF!</definedName>
    <definedName name="THIRTNW" localSheetId="12">#REF!</definedName>
    <definedName name="THIRTNW" localSheetId="11">#REF!</definedName>
    <definedName name="THIRTNW">#REF!</definedName>
    <definedName name="THIRTONE" localSheetId="12">#REF!</definedName>
    <definedName name="THIRTONE" localSheetId="11">#REF!</definedName>
    <definedName name="THIRTONE">#REF!</definedName>
    <definedName name="THIRTONEM" localSheetId="12">#REF!</definedName>
    <definedName name="THIRTONEM" localSheetId="11">#REF!</definedName>
    <definedName name="THIRTONEM">#REF!</definedName>
    <definedName name="THIRTONEW" localSheetId="12">#REF!</definedName>
    <definedName name="THIRTONEW" localSheetId="11">#REF!</definedName>
    <definedName name="THIRTONEW">#REF!</definedName>
    <definedName name="THIRTSEVEN" localSheetId="12">#REF!</definedName>
    <definedName name="THIRTSEVEN" localSheetId="11">#REF!</definedName>
    <definedName name="THIRTSEVEN">#REF!</definedName>
    <definedName name="THIRTSEVENM" localSheetId="12">#REF!</definedName>
    <definedName name="THIRTSEVENM" localSheetId="11">#REF!</definedName>
    <definedName name="THIRTSEVENM">#REF!</definedName>
    <definedName name="THIRTSEVENW" localSheetId="12">#REF!</definedName>
    <definedName name="THIRTSEVENW" localSheetId="11">#REF!</definedName>
    <definedName name="THIRTSEVENW">#REF!</definedName>
    <definedName name="THIRTSIX" localSheetId="12">#REF!</definedName>
    <definedName name="THIRTSIX" localSheetId="11">#REF!</definedName>
    <definedName name="THIRTSIX">#REF!</definedName>
    <definedName name="THIRTSIXM" localSheetId="12">#REF!</definedName>
    <definedName name="THIRTSIXM" localSheetId="11">#REF!</definedName>
    <definedName name="THIRTSIXM">#REF!</definedName>
    <definedName name="THIRTSIXW" localSheetId="12">#REF!</definedName>
    <definedName name="THIRTSIXW" localSheetId="11">#REF!</definedName>
    <definedName name="THIRTSIXW">#REF!</definedName>
    <definedName name="THIRTTHREE" localSheetId="12">#REF!</definedName>
    <definedName name="THIRTTHREE" localSheetId="11">#REF!</definedName>
    <definedName name="THIRTTHREE">#REF!</definedName>
    <definedName name="THIRTTHREEM" localSheetId="12">#REF!</definedName>
    <definedName name="THIRTTHREEM" localSheetId="11">#REF!</definedName>
    <definedName name="THIRTTHREEM">#REF!</definedName>
    <definedName name="THIRTTHREEW" localSheetId="12">#REF!</definedName>
    <definedName name="THIRTTHREEW" localSheetId="11">#REF!</definedName>
    <definedName name="THIRTTHREEW">#REF!</definedName>
    <definedName name="THIRTTWO" localSheetId="12">#REF!</definedName>
    <definedName name="THIRTTWO" localSheetId="11">#REF!</definedName>
    <definedName name="THIRTTWO">#REF!</definedName>
    <definedName name="THIRTTWOM" localSheetId="12">#REF!</definedName>
    <definedName name="THIRTTWOM" localSheetId="11">#REF!</definedName>
    <definedName name="THIRTTWOM">#REF!</definedName>
    <definedName name="THIRTTWOW" localSheetId="12">#REF!</definedName>
    <definedName name="THIRTTWOW" localSheetId="11">#REF!</definedName>
    <definedName name="THIRTTWOW">#REF!</definedName>
    <definedName name="THIRTY" localSheetId="12">#REF!</definedName>
    <definedName name="THIRTY" localSheetId="11">#REF!</definedName>
    <definedName name="THIRTY">#REF!</definedName>
    <definedName name="THIRTYM" localSheetId="12">#REF!</definedName>
    <definedName name="THIRTYM" localSheetId="11">#REF!</definedName>
    <definedName name="THIRTYM">#REF!</definedName>
    <definedName name="THIRTYW" localSheetId="12">#REF!</definedName>
    <definedName name="THIRTYW" localSheetId="11">#REF!</definedName>
    <definedName name="THIRTYW">#REF!</definedName>
    <definedName name="THREE" localSheetId="12">#REF!</definedName>
    <definedName name="THREE" localSheetId="11">#REF!</definedName>
    <definedName name="THREE">#REF!</definedName>
    <definedName name="threebr">#REF!</definedName>
    <definedName name="THREEM" localSheetId="12">#REF!</definedName>
    <definedName name="THREEM" localSheetId="11">#REF!</definedName>
    <definedName name="THREEM">#REF!</definedName>
    <definedName name="THREEW" localSheetId="12">#REF!</definedName>
    <definedName name="THREEW" localSheetId="11">#REF!</definedName>
    <definedName name="THREEW">#REF!</definedName>
    <definedName name="threeycf" localSheetId="12">#REF!</definedName>
    <definedName name="threeycf" localSheetId="11">#REF!</definedName>
    <definedName name="threeycf">#REF!</definedName>
    <definedName name="Tiling">[48]BOQ!$C$395</definedName>
    <definedName name="Time_stamp">34345.65111875</definedName>
    <definedName name="Title" localSheetId="12">#REF!</definedName>
    <definedName name="Title" localSheetId="11">#REF!</definedName>
    <definedName name="Title">#REF!</definedName>
    <definedName name="TOday" localSheetId="12">#REF!</definedName>
    <definedName name="TOday">#REF!</definedName>
    <definedName name="Tot_Pre_Proj_Rent" localSheetId="12">#REF!</definedName>
    <definedName name="Tot_Pre_Proj_Rent" localSheetId="11">#REF!</definedName>
    <definedName name="Tot_Pre_Proj_Rent">#REF!</definedName>
    <definedName name="TOTAL" localSheetId="12">[6]Equip!#REF!</definedName>
    <definedName name="TOTAL" localSheetId="11">[6]Equip!#REF!</definedName>
    <definedName name="TOTAL">[6]Equip!#REF!</definedName>
    <definedName name="Total_Cash_Bank" localSheetId="12">#REF!</definedName>
    <definedName name="Total_Cash_Bank" localSheetId="11">#REF!</definedName>
    <definedName name="Total_Cash_Bank">#REF!</definedName>
    <definedName name="Total_Cash_STMM" localSheetId="12">#REF!</definedName>
    <definedName name="Total_Cash_STMM" localSheetId="11">#REF!</definedName>
    <definedName name="Total_Cash_STMM">#REF!</definedName>
    <definedName name="total_cost" localSheetId="12">'[61]Devco Cashflow'!#REF!</definedName>
    <definedName name="total_cost" localSheetId="11">'[61]Devco Cashflow'!#REF!</definedName>
    <definedName name="total_cost">'[61]Devco Cashflow'!#REF!</definedName>
    <definedName name="Total_Creditors" localSheetId="12">#REF!</definedName>
    <definedName name="Total_Creditors" localSheetId="11">#REF!</definedName>
    <definedName name="Total_Creditors">#REF!</definedName>
    <definedName name="TOTAL_FOR_SHOPP" localSheetId="12">#REF!</definedName>
    <definedName name="TOTAL_FOR_SHOPP" localSheetId="11">#REF!</definedName>
    <definedName name="TOTAL_FOR_SHOPP">#REF!</definedName>
    <definedName name="Total_Interest" localSheetId="12">#REF!</definedName>
    <definedName name="Total_Interest">#REF!</definedName>
    <definedName name="Total_Inv_Const" localSheetId="12">#REF!</definedName>
    <definedName name="Total_Inv_Const" localSheetId="11">#REF!</definedName>
    <definedName name="Total_Inv_Const">#REF!</definedName>
    <definedName name="Total_Inv_Devlpmnt" localSheetId="12">#REF!</definedName>
    <definedName name="Total_Inv_Devlpmnt" localSheetId="11">#REF!</definedName>
    <definedName name="Total_Inv_Devlpmnt">#REF!</definedName>
    <definedName name="Total_Inv_Intrst" localSheetId="12">#REF!</definedName>
    <definedName name="Total_Inv_Intrst" localSheetId="11">#REF!</definedName>
    <definedName name="Total_Inv_Intrst">#REF!</definedName>
    <definedName name="Total_Inv_Land" localSheetId="12">#REF!</definedName>
    <definedName name="Total_Inv_Land" localSheetId="11">#REF!</definedName>
    <definedName name="Total_Inv_Land">#REF!</definedName>
    <definedName name="Total_Inv_Rates" localSheetId="12">#REF!</definedName>
    <definedName name="Total_Inv_Rates" localSheetId="11">#REF!</definedName>
    <definedName name="Total_Inv_Rates">#REF!</definedName>
    <definedName name="Total_Inv_Rev" localSheetId="12">#REF!</definedName>
    <definedName name="Total_Inv_Rev" localSheetId="11">#REF!</definedName>
    <definedName name="Total_Inv_Rev">#REF!</definedName>
    <definedName name="Total_Inventories" localSheetId="12">#REF!</definedName>
    <definedName name="Total_Inventories" localSheetId="11">#REF!</definedName>
    <definedName name="Total_Inventories">#REF!</definedName>
    <definedName name="total_net_rent_for_cashflow">'[44]Net rent analysis'!$J$190:$X$191</definedName>
    <definedName name="Total_Pay" localSheetId="12">#REF!</definedName>
    <definedName name="Total_Pay" localSheetId="11">#REF!</definedName>
    <definedName name="Total_Pay">#REF!</definedName>
    <definedName name="Total_Payment" localSheetId="12">Scheduled_Payment+Extra_Payment</definedName>
    <definedName name="Total_Payment" localSheetId="11">Scheduled_Payment+Extra_Payment</definedName>
    <definedName name="Total_Payment">Scheduled_Payment+Extra_Payment</definedName>
    <definedName name="Total_Recvbl_Drs" localSheetId="12">#REF!</definedName>
    <definedName name="Total_Recvbl_Drs" localSheetId="11">#REF!</definedName>
    <definedName name="Total_Recvbl_Drs">#REF!</definedName>
    <definedName name="Total_Recvbl_Prepay" localSheetId="12">#REF!</definedName>
    <definedName name="Total_Recvbl_Prepay" localSheetId="11">#REF!</definedName>
    <definedName name="Total_Recvbl_Prepay">#REF!</definedName>
    <definedName name="total_value" localSheetId="12">'[61]Devco Cashflow'!#REF!</definedName>
    <definedName name="total_value" localSheetId="11">'[61]Devco Cashflow'!#REF!</definedName>
    <definedName name="total_value">'[61]Devco Cashflow'!#REF!</definedName>
    <definedName name="TotalCost" localSheetId="12">#REF!</definedName>
    <definedName name="TotalCost" localSheetId="11">#REF!</definedName>
    <definedName name="TotalCost">#REF!</definedName>
    <definedName name="TOTALITEM" localSheetId="12">#REF!</definedName>
    <definedName name="TOTALITEM" localSheetId="11">#REF!</definedName>
    <definedName name="TOTALITEM">#REF!</definedName>
    <definedName name="TotalLandCost" localSheetId="12">#REF!</definedName>
    <definedName name="TotalLandCost" localSheetId="11">#REF!</definedName>
    <definedName name="TotalLandCost">#REF!</definedName>
    <definedName name="TotalLots" localSheetId="12">#REF!</definedName>
    <definedName name="TotalLots" localSheetId="11">#REF!</definedName>
    <definedName name="TotalLots">#REF!</definedName>
    <definedName name="TotalProfit" localSheetId="12">#REF!</definedName>
    <definedName name="TotalProfit" localSheetId="11">#REF!</definedName>
    <definedName name="TotalProfit">#REF!</definedName>
    <definedName name="TOTCB" localSheetId="12">#REF!</definedName>
    <definedName name="TOTCB" localSheetId="11">#REF!</definedName>
    <definedName name="TOTCB">#REF!</definedName>
    <definedName name="TOTCN" localSheetId="12">#REF!</definedName>
    <definedName name="TOTCN" localSheetId="11">#REF!</definedName>
    <definedName name="TOTCN">#REF!</definedName>
    <definedName name="TOTCS" localSheetId="12">#REF!</definedName>
    <definedName name="TOTCS" localSheetId="11">#REF!</definedName>
    <definedName name="TOTCS">#REF!</definedName>
    <definedName name="TOTCT" localSheetId="12">#REF!</definedName>
    <definedName name="TOTCT" localSheetId="11">#REF!</definedName>
    <definedName name="TOTCT">#REF!</definedName>
    <definedName name="TOTCV" localSheetId="12">#REF!</definedName>
    <definedName name="TOTCV" localSheetId="11">#REF!</definedName>
    <definedName name="TOTCV">#REF!</definedName>
    <definedName name="TOTMC" localSheetId="12">#REF!</definedName>
    <definedName name="TOTMC" localSheetId="11">#REF!</definedName>
    <definedName name="TOTMC">#REF!</definedName>
    <definedName name="TOTME" localSheetId="12">#REF!</definedName>
    <definedName name="TOTME" localSheetId="11">#REF!</definedName>
    <definedName name="TOTME">#REF!</definedName>
    <definedName name="TOTMI" localSheetId="12">#REF!</definedName>
    <definedName name="TOTMI" localSheetId="11">#REF!</definedName>
    <definedName name="TOTMI">#REF!</definedName>
    <definedName name="TOTMM" localSheetId="12">#REF!</definedName>
    <definedName name="TOTMM" localSheetId="11">#REF!</definedName>
    <definedName name="TOTMM">#REF!</definedName>
    <definedName name="TOTMP" localSheetId="12">#REF!</definedName>
    <definedName name="TOTMP" localSheetId="11">#REF!</definedName>
    <definedName name="TOTMP">#REF!</definedName>
    <definedName name="TOTMR" localSheetId="12">#REF!</definedName>
    <definedName name="TOTMR" localSheetId="11">#REF!</definedName>
    <definedName name="TOTMR">#REF!</definedName>
    <definedName name="TOTMS" localSheetId="12">#REF!</definedName>
    <definedName name="TOTMS" localSheetId="11">#REF!</definedName>
    <definedName name="TOTMS">#REF!</definedName>
    <definedName name="Townhouse_area" localSheetId="12">#REF!</definedName>
    <definedName name="Townhouse_area" localSheetId="11">#REF!</definedName>
    <definedName name="Townhouse_area">#REF!</definedName>
    <definedName name="TownHouse_Rate" localSheetId="12">#REF!</definedName>
    <definedName name="TownHouse_Rate" localSheetId="11">#REF!</definedName>
    <definedName name="TownHouse_Rate">#REF!</definedName>
    <definedName name="TOWNPLANNER">[38]SUMMARY!$AP$17</definedName>
    <definedName name="Trad_npv" localSheetId="12">#REF!</definedName>
    <definedName name="Trad_npv" localSheetId="11">#REF!</definedName>
    <definedName name="Trad_npv">#REF!</definedName>
    <definedName name="trad_post_tax_irr" localSheetId="12">#REF!</definedName>
    <definedName name="trad_post_tax_irr" localSheetId="11">#REF!</definedName>
    <definedName name="trad_post_tax_irr">#REF!</definedName>
    <definedName name="trad_pre_tax_irr" localSheetId="12">#REF!</definedName>
    <definedName name="trad_pre_tax_irr" localSheetId="11">#REF!</definedName>
    <definedName name="trad_pre_tax_irr">#REF!</definedName>
    <definedName name="Trades">[135]Trades!$C$11:$C$68</definedName>
    <definedName name="TRAFFIC">[38]SUMMARY!$BE$17</definedName>
    <definedName name="TRANSFER" localSheetId="12">[136]Estimate!#REF!</definedName>
    <definedName name="TRANSFER" localSheetId="18">#REF!</definedName>
    <definedName name="TRANSFER" localSheetId="20">#REF!</definedName>
    <definedName name="TRANSFER" localSheetId="21">#REF!</definedName>
    <definedName name="TRANSFER" localSheetId="19">#REF!</definedName>
    <definedName name="TRANSFER" localSheetId="11">#REF!</definedName>
    <definedName name="TRANSFER" localSheetId="10">#REF!</definedName>
    <definedName name="TRANSFER" localSheetId="8">#REF!</definedName>
    <definedName name="TRANSFER">#REF!</definedName>
    <definedName name="TRANSFER_10">"$BASEMENT.$#REF!$#REF!"</definedName>
    <definedName name="TRANSFER_12">"$#REF!.$#REF!$#REF!"</definedName>
    <definedName name="TRANSFER_13">"$'BASEMENT_ Vault _ Extraction_ '.$#REF!$#REF!"</definedName>
    <definedName name="TRANSFER_15">"$'ESTIMATE SUMMARY'.$#REF!$#REF!"</definedName>
    <definedName name="TRANSFER_16">"$'GROUND _ FIRST FLOOR'.$#REF!$#REF!"</definedName>
    <definedName name="TRANSFER_18">"$#REF!.$#REF!$#REF!"</definedName>
    <definedName name="TRANSFER_19">"$'SECOND FLOOR'.$#REF!$#REF!"</definedName>
    <definedName name="TRANSFER_2">"$#REF!.$#REF!$#REF!"</definedName>
    <definedName name="TRANSFER_21">"$'THIRD FLOOR'.$#REF!$#REF!"</definedName>
    <definedName name="TRANSFER_23">"$'FOURTH FLOOR _Offices_'.$#REF!$#REF!"</definedName>
    <definedName name="TRANSFER_25">"$'FOURTH FLOOR _Hotel rooms_'.$#REF!$#REF!"</definedName>
    <definedName name="TRANSFER_27">"$'FIFTH FLOOR'.$#REF!$#REF!"</definedName>
    <definedName name="TRANSFER_29">"$'SIXTH FLOOR _ ROOF'.$#REF!$#REF!"</definedName>
    <definedName name="TRANSFER_3">"$#REF!.$#REF!$#REF!"</definedName>
    <definedName name="TRANSFER_32">"$'_FACADE _ RETICULATION'.$#REF!$#REF!"</definedName>
    <definedName name="TRANSFER_34">"$'EXTERNAL WORKS'.$#REF!$#REF!"</definedName>
    <definedName name="TRANSFER_36">"$'EXTERNAL WORKS _Access roads_'.$#REF!$#REF!"</definedName>
    <definedName name="TRANSFER_38">"$#REF!.$#REF!$#REF!"</definedName>
    <definedName name="TRANSFER_4">"$#REF!.$#REF!$#REF!"</definedName>
    <definedName name="TRANSFER_5">"$#REF!.$#REF!$#REF!"</definedName>
    <definedName name="TRANSFER_6">"$#REF!.$#REF!$#REF!"</definedName>
    <definedName name="TRANSFER_7">"$#REF!.$#REF!$#REF!"</definedName>
    <definedName name="TRANSFER_8">"$#REF!.$#REF!$#REF!"</definedName>
    <definedName name="TRANSFER1" localSheetId="12">#REF!</definedName>
    <definedName name="TRANSFER1" localSheetId="18">#REF!</definedName>
    <definedName name="TRANSFER1" localSheetId="20">#REF!</definedName>
    <definedName name="TRANSFER1" localSheetId="21">#REF!</definedName>
    <definedName name="TRANSFER1" localSheetId="19">#REF!</definedName>
    <definedName name="TRANSFER1" localSheetId="11">#REF!</definedName>
    <definedName name="TRANSFER1" localSheetId="10">#REF!</definedName>
    <definedName name="TRANSFER1" localSheetId="8">#REF!</definedName>
    <definedName name="TRANSFER1">#REF!</definedName>
    <definedName name="trbr">#REF!</definedName>
    <definedName name="tt" localSheetId="12">[55]COVER!#REF!</definedName>
    <definedName name="tt" localSheetId="11">[55]COVER!#REF!</definedName>
    <definedName name="tt">[55]COVER!#REF!</definedName>
    <definedName name="ttr" localSheetId="12">[55]COVER!#REF!</definedName>
    <definedName name="ttr" localSheetId="11">[55]COVER!#REF!</definedName>
    <definedName name="ttr">[55]COVER!#REF!</definedName>
    <definedName name="tuiop" localSheetId="12" hidden="1">{#N/A,#N/A,FALSE,"SUBS";#N/A,#N/A,FALSE,"SUPERS";#N/A,#N/A,FALSE,"FINISHES";#N/A,#N/A,FALSE,"FITTINGS";#N/A,#N/A,FALSE,"SERVICES";#N/A,#N/A,FALSE,"SITEWORKS"}</definedName>
    <definedName name="tuiop" localSheetId="11" hidden="1">{#N/A,#N/A,FALSE,"SUBS";#N/A,#N/A,FALSE,"SUPERS";#N/A,#N/A,FALSE,"FINISHES";#N/A,#N/A,FALSE,"FITTINGS";#N/A,#N/A,FALSE,"SERVICES";#N/A,#N/A,FALSE,"SITEWORKS"}</definedName>
    <definedName name="tuiop" hidden="1">{#N/A,#N/A,FALSE,"SUBS";#N/A,#N/A,FALSE,"SUPERS";#N/A,#N/A,FALSE,"FINISHES";#N/A,#N/A,FALSE,"FITTINGS";#N/A,#N/A,FALSE,"SERVICES";#N/A,#N/A,FALSE,"SITEWORKS"}</definedName>
    <definedName name="Turnover_Yr1" localSheetId="12">#REF!</definedName>
    <definedName name="Turnover_Yr1" localSheetId="11">#REF!</definedName>
    <definedName name="Turnover_Yr1">#REF!</definedName>
    <definedName name="Turnover_Yr2" localSheetId="12">#REF!</definedName>
    <definedName name="Turnover_Yr2" localSheetId="11">#REF!</definedName>
    <definedName name="Turnover_Yr2">#REF!</definedName>
    <definedName name="Turnover_Yr3" localSheetId="12">#REF!</definedName>
    <definedName name="Turnover_Yr3" localSheetId="11">#REF!</definedName>
    <definedName name="Turnover_Yr3">#REF!</definedName>
    <definedName name="Turnover_Yr4" localSheetId="12">#REF!</definedName>
    <definedName name="Turnover_Yr4" localSheetId="11">#REF!</definedName>
    <definedName name="Turnover_Yr4">#REF!</definedName>
    <definedName name="Turnover_Yr5" localSheetId="12">#REF!</definedName>
    <definedName name="Turnover_Yr5" localSheetId="11">#REF!</definedName>
    <definedName name="Turnover_Yr5">#REF!</definedName>
    <definedName name="Turnover_Yr6" localSheetId="12">#REF!</definedName>
    <definedName name="Turnover_Yr6" localSheetId="11">#REF!</definedName>
    <definedName name="Turnover_Yr6">#REF!</definedName>
    <definedName name="TWELVE" localSheetId="12">#REF!</definedName>
    <definedName name="TWELVE" localSheetId="11">#REF!</definedName>
    <definedName name="TWELVE">#REF!</definedName>
    <definedName name="TWELVEM" localSheetId="12">#REF!</definedName>
    <definedName name="TWELVEM" localSheetId="11">#REF!</definedName>
    <definedName name="TWELVEM">#REF!</definedName>
    <definedName name="TWELVEW" localSheetId="12">#REF!</definedName>
    <definedName name="TWELVEW" localSheetId="11">#REF!</definedName>
    <definedName name="TWELVEW">#REF!</definedName>
    <definedName name="TWENTEIGHT" localSheetId="12">#REF!</definedName>
    <definedName name="TWENTEIGHT" localSheetId="11">#REF!</definedName>
    <definedName name="TWENTEIGHT">#REF!</definedName>
    <definedName name="TWENTEIGHTM" localSheetId="12">#REF!</definedName>
    <definedName name="TWENTEIGHTM" localSheetId="11">#REF!</definedName>
    <definedName name="TWENTEIGHTM">#REF!</definedName>
    <definedName name="TWENTEIGHTW" localSheetId="12">#REF!</definedName>
    <definedName name="TWENTEIGHTW" localSheetId="11">#REF!</definedName>
    <definedName name="TWENTEIGHTW">#REF!</definedName>
    <definedName name="TWENTFIVE" localSheetId="12">#REF!</definedName>
    <definedName name="TWENTFIVE" localSheetId="11">#REF!</definedName>
    <definedName name="TWENTFIVE">#REF!</definedName>
    <definedName name="TWENTFIVEM" localSheetId="12">#REF!</definedName>
    <definedName name="TWENTFIVEM" localSheetId="11">#REF!</definedName>
    <definedName name="TWENTFIVEM">#REF!</definedName>
    <definedName name="TWENTFIVEW" localSheetId="12">#REF!</definedName>
    <definedName name="TWENTFIVEW" localSheetId="11">#REF!</definedName>
    <definedName name="TWENTFIVEW">#REF!</definedName>
    <definedName name="TWENTFOUR" localSheetId="12">#REF!</definedName>
    <definedName name="TWENTFOUR" localSheetId="11">#REF!</definedName>
    <definedName name="TWENTFOUR">#REF!</definedName>
    <definedName name="TWENTFOURM" localSheetId="12">#REF!</definedName>
    <definedName name="TWENTFOURM" localSheetId="11">#REF!</definedName>
    <definedName name="TWENTFOURM">#REF!</definedName>
    <definedName name="TWENTFOURW" localSheetId="12">#REF!</definedName>
    <definedName name="TWENTFOURW" localSheetId="11">#REF!</definedName>
    <definedName name="TWENTFOURW">#REF!</definedName>
    <definedName name="TWENTNINE" localSheetId="12">#REF!</definedName>
    <definedName name="TWENTNINE" localSheetId="11">#REF!</definedName>
    <definedName name="TWENTNINE">#REF!</definedName>
    <definedName name="TWENTNINEM" localSheetId="12">#REF!</definedName>
    <definedName name="TWENTNINEM" localSheetId="11">#REF!</definedName>
    <definedName name="TWENTNINEM">#REF!</definedName>
    <definedName name="TWENTNINEW" localSheetId="12">#REF!</definedName>
    <definedName name="TWENTNINEW" localSheetId="11">#REF!</definedName>
    <definedName name="TWENTNINEW">#REF!</definedName>
    <definedName name="TWENTONE" localSheetId="12">#REF!</definedName>
    <definedName name="TWENTONE" localSheetId="11">#REF!</definedName>
    <definedName name="TWENTONE">#REF!</definedName>
    <definedName name="TWENTONEM" localSheetId="12">#REF!</definedName>
    <definedName name="TWENTONEM" localSheetId="11">#REF!</definedName>
    <definedName name="TWENTONEM">#REF!</definedName>
    <definedName name="TWENTONEW" localSheetId="12">#REF!</definedName>
    <definedName name="TWENTONEW" localSheetId="11">#REF!</definedName>
    <definedName name="TWENTONEW">#REF!</definedName>
    <definedName name="TWENTSEVEN" localSheetId="12">#REF!</definedName>
    <definedName name="TWENTSEVEN" localSheetId="11">#REF!</definedName>
    <definedName name="TWENTSEVEN">#REF!</definedName>
    <definedName name="TWENTSEVENM" localSheetId="12">#REF!</definedName>
    <definedName name="TWENTSEVENM" localSheetId="11">#REF!</definedName>
    <definedName name="TWENTSEVENM">#REF!</definedName>
    <definedName name="TWENTSEVENW" localSheetId="12">#REF!</definedName>
    <definedName name="TWENTSEVENW" localSheetId="11">#REF!</definedName>
    <definedName name="TWENTSEVENW">#REF!</definedName>
    <definedName name="TWENTSIX" localSheetId="12">#REF!</definedName>
    <definedName name="TWENTSIX" localSheetId="11">#REF!</definedName>
    <definedName name="TWENTSIX">#REF!</definedName>
    <definedName name="TWENTSIXM" localSheetId="12">#REF!</definedName>
    <definedName name="TWENTSIXM" localSheetId="11">#REF!</definedName>
    <definedName name="TWENTSIXM">#REF!</definedName>
    <definedName name="TWENTSIXW" localSheetId="12">#REF!</definedName>
    <definedName name="TWENTSIXW" localSheetId="11">#REF!</definedName>
    <definedName name="TWENTSIXW">#REF!</definedName>
    <definedName name="TWENTTHREE" localSheetId="12">#REF!</definedName>
    <definedName name="TWENTTHREE" localSheetId="11">#REF!</definedName>
    <definedName name="TWENTTHREE">#REF!</definedName>
    <definedName name="TWENTTHREEM" localSheetId="12">#REF!</definedName>
    <definedName name="TWENTTHREEM" localSheetId="11">#REF!</definedName>
    <definedName name="TWENTTHREEM">#REF!</definedName>
    <definedName name="TWENTTHREEW" localSheetId="12">#REF!</definedName>
    <definedName name="TWENTTHREEW" localSheetId="11">#REF!</definedName>
    <definedName name="TWENTTHREEW">#REF!</definedName>
    <definedName name="TWENTTWO" localSheetId="12">#REF!</definedName>
    <definedName name="TWENTTWO" localSheetId="11">#REF!</definedName>
    <definedName name="TWENTTWO">#REF!</definedName>
    <definedName name="TWENTTWOM" localSheetId="12">#REF!</definedName>
    <definedName name="TWENTTWOM" localSheetId="11">#REF!</definedName>
    <definedName name="TWENTTWOM">#REF!</definedName>
    <definedName name="TWENTTWOW" localSheetId="12">#REF!</definedName>
    <definedName name="TWENTTWOW" localSheetId="11">#REF!</definedName>
    <definedName name="TWENTTWOW">#REF!</definedName>
    <definedName name="TWENTY" localSheetId="12">#REF!</definedName>
    <definedName name="TWENTY" localSheetId="11">#REF!</definedName>
    <definedName name="TWENTY">#REF!</definedName>
    <definedName name="TWENTYM" localSheetId="12">#REF!</definedName>
    <definedName name="TWENTYM" localSheetId="11">#REF!</definedName>
    <definedName name="TWENTYM">#REF!</definedName>
    <definedName name="TWENTYW" localSheetId="12">#REF!</definedName>
    <definedName name="TWENTYW" localSheetId="11">#REF!</definedName>
    <definedName name="TWENTYW">#REF!</definedName>
    <definedName name="TWO" localSheetId="12">#REF!</definedName>
    <definedName name="TWO" localSheetId="11">#REF!</definedName>
    <definedName name="TWO">#REF!</definedName>
    <definedName name="twobr">#REF!</definedName>
    <definedName name="TWOM" localSheetId="12">#REF!</definedName>
    <definedName name="TWOM" localSheetId="11">#REF!</definedName>
    <definedName name="TWOM">#REF!</definedName>
    <definedName name="TWOW" localSheetId="12">#REF!</definedName>
    <definedName name="TWOW" localSheetId="11">#REF!</definedName>
    <definedName name="TWOW">#REF!</definedName>
    <definedName name="Txdata">#REF!</definedName>
    <definedName name="Txdataall">#REF!</definedName>
    <definedName name="ty" localSheetId="12" hidden="1">{#N/A,#N/A,FALSE,"SUBS";#N/A,#N/A,FALSE,"SUPERS";#N/A,#N/A,FALSE,"FINISHES";#N/A,#N/A,FALSE,"FITTINGS";#N/A,#N/A,FALSE,"SERVICES";#N/A,#N/A,FALSE,"SITEWORKS"}</definedName>
    <definedName name="ty" localSheetId="11" hidden="1">{#N/A,#N/A,FALSE,"SUBS";#N/A,#N/A,FALSE,"SUPERS";#N/A,#N/A,FALSE,"FINISHES";#N/A,#N/A,FALSE,"FITTINGS";#N/A,#N/A,FALSE,"SERVICES";#N/A,#N/A,FALSE,"SITEWORKS"}</definedName>
    <definedName name="ty" hidden="1">{#N/A,#N/A,FALSE,"SUBS";#N/A,#N/A,FALSE,"SUPERS";#N/A,#N/A,FALSE,"FINISHES";#N/A,#N/A,FALSE,"FITTINGS";#N/A,#N/A,FALSE,"SERVICES";#N/A,#N/A,FALSE,"SITEWORKS"}</definedName>
    <definedName name="type2" localSheetId="12">[6]Equip!#REF!</definedName>
    <definedName name="type2" localSheetId="11">[6]Equip!#REF!</definedName>
    <definedName name="type2">[6]Equip!#REF!</definedName>
    <definedName name="type3">'[120]7.0 ESTIMATE IMPROVEMENT COSTS'!$BV$169</definedName>
    <definedName name="type3a">'[120]7.0 ESTIMATE IMPROVEMENT COSTS'!$BV$171</definedName>
    <definedName name="type4">'[120]7.0 ESTIMATE IMPROVEMENT COSTS'!$BW$169</definedName>
    <definedName name="type5">'[120]7.0 ESTIMATE IMPROVEMENT COSTS'!$BX$169</definedName>
    <definedName name="type6">'[120]7.0 ESTIMATE IMPROVEMENT COSTS'!$BY$169</definedName>
    <definedName name="tyu" localSheetId="12" hidden="1">{#N/A,#N/A,TRUE,"COVER";#N/A,#N/A,TRUE,"DETAILS";#N/A,#N/A,TRUE,"SUMMARY";#N/A,#N/A,TRUE,"EXP MON";#N/A,#N/A,TRUE,"APPENDIX A";#N/A,#N/A,TRUE,"APPENDIX B";#N/A,#N/A,TRUE,"APPENDIX C";#N/A,#N/A,TRUE,"APPENDIX D";#N/A,#N/A,TRUE,"APPENDIX E";#N/A,#N/A,TRUE,"APPENDIX F";#N/A,#N/A,TRUE,"APPENDIX G"}</definedName>
    <definedName name="tyu" localSheetId="11" hidden="1">{#N/A,#N/A,TRUE,"COVER";#N/A,#N/A,TRUE,"DETAILS";#N/A,#N/A,TRUE,"SUMMARY";#N/A,#N/A,TRUE,"EXP MON";#N/A,#N/A,TRUE,"APPENDIX A";#N/A,#N/A,TRUE,"APPENDIX B";#N/A,#N/A,TRUE,"APPENDIX C";#N/A,#N/A,TRUE,"APPENDIX D";#N/A,#N/A,TRUE,"APPENDIX E";#N/A,#N/A,TRUE,"APPENDIX F";#N/A,#N/A,TRUE,"APPENDIX G"}</definedName>
    <definedName name="tyu" hidden="1">{#N/A,#N/A,TRUE,"COVER";#N/A,#N/A,TRUE,"DETAILS";#N/A,#N/A,TRUE,"SUMMARY";#N/A,#N/A,TRUE,"EXP MON";#N/A,#N/A,TRUE,"APPENDIX A";#N/A,#N/A,TRUE,"APPENDIX B";#N/A,#N/A,TRUE,"APPENDIX C";#N/A,#N/A,TRUE,"APPENDIX D";#N/A,#N/A,TRUE,"APPENDIX E";#N/A,#N/A,TRUE,"APPENDIX F";#N/A,#N/A,TRUE,"APPENDIX G"}</definedName>
    <definedName name="uiop" localSheetId="12" hidden="1">{#N/A,#N/A,TRUE,"COVER";#N/A,#N/A,TRUE,"DETAILS";#N/A,#N/A,TRUE,"SUMMARY";#N/A,#N/A,TRUE,"EXP MON";#N/A,#N/A,TRUE,"APPENDIX A";#N/A,#N/A,TRUE,"APPENDIX B";#N/A,#N/A,TRUE,"APPENDIX C";#N/A,#N/A,TRUE,"APPENDIX D";#N/A,#N/A,TRUE,"APPENDIX E";#N/A,#N/A,TRUE,"APPENDIX F";#N/A,#N/A,TRUE,"APPENDIX G"}</definedName>
    <definedName name="uiop" localSheetId="11" hidden="1">{#N/A,#N/A,TRUE,"COVER";#N/A,#N/A,TRUE,"DETAILS";#N/A,#N/A,TRUE,"SUMMARY";#N/A,#N/A,TRUE,"EXP MON";#N/A,#N/A,TRUE,"APPENDIX A";#N/A,#N/A,TRUE,"APPENDIX B";#N/A,#N/A,TRUE,"APPENDIX C";#N/A,#N/A,TRUE,"APPENDIX D";#N/A,#N/A,TRUE,"APPENDIX E";#N/A,#N/A,TRUE,"APPENDIX F";#N/A,#N/A,TRUE,"APPENDIX G"}</definedName>
    <definedName name="uiop" hidden="1">{#N/A,#N/A,TRUE,"COVER";#N/A,#N/A,TRUE,"DETAILS";#N/A,#N/A,TRUE,"SUMMARY";#N/A,#N/A,TRUE,"EXP MON";#N/A,#N/A,TRUE,"APPENDIX A";#N/A,#N/A,TRUE,"APPENDIX B";#N/A,#N/A,TRUE,"APPENDIX C";#N/A,#N/A,TRUE,"APPENDIX D";#N/A,#N/A,TRUE,"APPENDIX E";#N/A,#N/A,TRUE,"APPENDIX F";#N/A,#N/A,TRUE,"APPENDIX G"}</definedName>
    <definedName name="uiopbn" localSheetId="12" hidden="1">{#N/A,#N/A,FALSE,"SUBS";#N/A,#N/A,FALSE,"SUPERS";#N/A,#N/A,FALSE,"FINISHES";#N/A,#N/A,FALSE,"FITTINGS";#N/A,#N/A,FALSE,"SERVICES";#N/A,#N/A,FALSE,"SITEWORKS"}</definedName>
    <definedName name="uiopbn" localSheetId="11" hidden="1">{#N/A,#N/A,FALSE,"SUBS";#N/A,#N/A,FALSE,"SUPERS";#N/A,#N/A,FALSE,"FINISHES";#N/A,#N/A,FALSE,"FITTINGS";#N/A,#N/A,FALSE,"SERVICES";#N/A,#N/A,FALSE,"SITEWORKS"}</definedName>
    <definedName name="uiopbn" hidden="1">{#N/A,#N/A,FALSE,"SUBS";#N/A,#N/A,FALSE,"SUPERS";#N/A,#N/A,FALSE,"FINISHES";#N/A,#N/A,FALSE,"FITTINGS";#N/A,#N/A,FALSE,"SERVICES";#N/A,#N/A,FALSE,"SITEWORKS"}</definedName>
    <definedName name="uiopl" localSheetId="12" hidden="1">{#N/A,#N/A,TRUE,"COVER";#N/A,#N/A,TRUE,"DETAILS";#N/A,#N/A,TRUE,"SUMMARY";#N/A,#N/A,TRUE,"EXP MON";#N/A,#N/A,TRUE,"APPENDIX A";#N/A,#N/A,TRUE,"APPENDIX B";#N/A,#N/A,TRUE,"APPENDIX C";#N/A,#N/A,TRUE,"APPENDIX D";#N/A,#N/A,TRUE,"APPENDIX E";#N/A,#N/A,TRUE,"APPENDIX F";#N/A,#N/A,TRUE,"APPENDIX G"}</definedName>
    <definedName name="uiopl" localSheetId="11" hidden="1">{#N/A,#N/A,TRUE,"COVER";#N/A,#N/A,TRUE,"DETAILS";#N/A,#N/A,TRUE,"SUMMARY";#N/A,#N/A,TRUE,"EXP MON";#N/A,#N/A,TRUE,"APPENDIX A";#N/A,#N/A,TRUE,"APPENDIX B";#N/A,#N/A,TRUE,"APPENDIX C";#N/A,#N/A,TRUE,"APPENDIX D";#N/A,#N/A,TRUE,"APPENDIX E";#N/A,#N/A,TRUE,"APPENDIX F";#N/A,#N/A,TRUE,"APPENDIX G"}</definedName>
    <definedName name="uiopl" hidden="1">{#N/A,#N/A,TRUE,"COVER";#N/A,#N/A,TRUE,"DETAILS";#N/A,#N/A,TRUE,"SUMMARY";#N/A,#N/A,TRUE,"EXP MON";#N/A,#N/A,TRUE,"APPENDIX A";#N/A,#N/A,TRUE,"APPENDIX B";#N/A,#N/A,TRUE,"APPENDIX C";#N/A,#N/A,TRUE,"APPENDIX D";#N/A,#N/A,TRUE,"APPENDIX E";#N/A,#N/A,TRUE,"APPENDIX F";#N/A,#N/A,TRUE,"APPENDIX G"}</definedName>
    <definedName name="UNDERGROUNDSER">[38]SUMMARY!$BH$17</definedName>
    <definedName name="units">'[137]EXEC SUMMARY'!$F$6</definedName>
    <definedName name="unprot4">[0]!unprot4</definedName>
    <definedName name="update2">[0]!update2</definedName>
    <definedName name="urftyrit" localSheetId="12">#REF!</definedName>
    <definedName name="urftyrit" localSheetId="11">#REF!</definedName>
    <definedName name="urftyrit">#REF!</definedName>
    <definedName name="US">[88]INFO!$D$79</definedName>
    <definedName name="USB" localSheetId="12">#REF!</definedName>
    <definedName name="USB" localSheetId="11">#REF!</definedName>
    <definedName name="USB">#REF!</definedName>
    <definedName name="usd" localSheetId="11">#REF!</definedName>
    <definedName name="USD">#REF!</definedName>
    <definedName name="USH">#REF!</definedName>
    <definedName name="uu" localSheetId="12">[55]INDEX!#REF!</definedName>
    <definedName name="uu" localSheetId="11">[55]INDEX!#REF!</definedName>
    <definedName name="uu">[55]INDEX!#REF!</definedName>
    <definedName name="uygulg" localSheetId="12">[55]INDEX!#REF!</definedName>
    <definedName name="uygulg" localSheetId="11">[55]INDEX!#REF!</definedName>
    <definedName name="uygulg">[55]INDEX!#REF!</definedName>
    <definedName name="v" localSheetId="12" hidden="1">{#N/A,#N/A,TRUE,"Cover";#N/A,#N/A,TRUE,"Conts";#N/A,#N/A,TRUE,"VOS";#N/A,#N/A,TRUE,"Warrington";#N/A,#N/A,TRUE,"Widnes"}</definedName>
    <definedName name="v" localSheetId="11" hidden="1">{#N/A,#N/A,TRUE,"Cover";#N/A,#N/A,TRUE,"Conts";#N/A,#N/A,TRUE,"VOS";#N/A,#N/A,TRUE,"Warrington";#N/A,#N/A,TRUE,"Widnes"}</definedName>
    <definedName name="v" hidden="1">{#N/A,#N/A,TRUE,"Cover";#N/A,#N/A,TRUE,"Conts";#N/A,#N/A,TRUE,"VOS";#N/A,#N/A,TRUE,"Warrington";#N/A,#N/A,TRUE,"Widnes"}</definedName>
    <definedName name="Vacant_Possession" localSheetId="12">#REF!</definedName>
    <definedName name="Vacant_Possession" localSheetId="11">#REF!</definedName>
    <definedName name="Vacant_Possession">#REF!</definedName>
    <definedName name="VAL" localSheetId="12">#REF!</definedName>
    <definedName name="VAL" localSheetId="11">#REF!</definedName>
    <definedName name="VAL">#REF!</definedName>
    <definedName name="value1" localSheetId="12">'[16]8.0 CAPITALISED INTEREST'!$H$18</definedName>
    <definedName name="value1" localSheetId="11">'[17]SECTION D'!$H$18</definedName>
    <definedName name="value1">'[2]8.0 CAPITALISED INT'!$H$18</definedName>
    <definedName name="value2" localSheetId="12">'[16]8.0 CAPITALISED INTEREST'!#REF!</definedName>
    <definedName name="value2" localSheetId="11">'[1]SECTION D'!#REF!</definedName>
    <definedName name="value2">'[2]8.0 CAPITALISED INT'!#REF!</definedName>
    <definedName name="value3" localSheetId="12">'[16]8.0 CAPITALISED INTEREST'!#REF!</definedName>
    <definedName name="value3" localSheetId="11">'[1]SECTION D'!#REF!</definedName>
    <definedName name="value3">'[2]8.0 CAPITALISED INT'!#REF!</definedName>
    <definedName name="value4" localSheetId="12">'[16]8.0 CAPITALISED INTEREST'!#REF!</definedName>
    <definedName name="value4" localSheetId="11">'[1]SECTION D'!#REF!</definedName>
    <definedName name="value4">'[2]8.0 CAPITALISED INT'!#REF!</definedName>
    <definedName name="value5" localSheetId="12">'[16]8.0 CAPITALISED INTEREST'!#REF!</definedName>
    <definedName name="value5" localSheetId="11">'[1]SECTION D'!#REF!</definedName>
    <definedName name="value5">'[2]8.0 CAPITALISED INT'!#REF!</definedName>
    <definedName name="Values_Entered" localSheetId="12">IF('CASHFLOW-CONSTRUCTION CONS'!Loan_Amount*'CASHFLOW-CONSTRUCTION CONS'!Interest_Rate*'CASHFLOW-CONSTRUCTION CONS'!Loan_Years*'CASHFLOW-CONSTRUCTION CONS'!Loan_Start&gt;0,1,0)</definedName>
    <definedName name="Values_Entered">#N/A</definedName>
    <definedName name="VAR" localSheetId="12">#REF!</definedName>
    <definedName name="VAR" localSheetId="11">#REF!</definedName>
    <definedName name="VAR">#REF!</definedName>
    <definedName name="Variant">[116]Control!$B$15</definedName>
    <definedName name="VAT">[88]INFO!$D$80</definedName>
    <definedName name="vatg1" localSheetId="12">#REF!</definedName>
    <definedName name="vatg1" localSheetId="11">#REF!</definedName>
    <definedName name="vatg1">#REF!</definedName>
    <definedName name="vatg2" localSheetId="12">'[16]8.0 CAPITALISED INTEREST'!#REF!</definedName>
    <definedName name="vatg2" localSheetId="11">'[1]SECTION D'!#REF!</definedName>
    <definedName name="vatg2">'[2]8.0 CAPITALISED INT'!#REF!</definedName>
    <definedName name="vatg3" localSheetId="12">'[16]8.0 CAPITALISED INTEREST'!#REF!</definedName>
    <definedName name="vatg3" localSheetId="11">'[1]SECTION D'!#REF!</definedName>
    <definedName name="vatg3">'[2]8.0 CAPITALISED INT'!#REF!</definedName>
    <definedName name="vatg4" localSheetId="12">'[16]8.0 CAPITALISED INTEREST'!#REF!</definedName>
    <definedName name="vatg4" localSheetId="11">'[1]SECTION D'!#REF!</definedName>
    <definedName name="vatg4">'[2]8.0 CAPITALISED INT'!#REF!</definedName>
    <definedName name="vatg5" localSheetId="12">'[16]8.0 CAPITALISED INTEREST'!#REF!</definedName>
    <definedName name="vatg5" localSheetId="11">'[1]SECTION D'!#REF!</definedName>
    <definedName name="vatg5">'[2]8.0 CAPITALISED INT'!#REF!</definedName>
    <definedName name="VCDE">[57]WORKINGS!$A$1:$N$3</definedName>
    <definedName name="vchkfh" localSheetId="12">[55]INDEX!#REF!</definedName>
    <definedName name="vchkfh" localSheetId="11">[55]INDEX!#REF!</definedName>
    <definedName name="vchkfh">[55]INDEX!#REF!</definedName>
    <definedName name="Ve">'[138]Vendor Listing (2)'!$A$1:$B$994</definedName>
    <definedName name="Vendor_and_Cost" localSheetId="12">#REF!</definedName>
    <definedName name="Vendor_and_Cost" localSheetId="11">#REF!</definedName>
    <definedName name="Vendor_and_Cost">#REF!</definedName>
    <definedName name="Vendor_Contract" localSheetId="12">#REF!</definedName>
    <definedName name="Vendor_Contract">#REF!</definedName>
    <definedName name="VendorListing">'[138]Vendor Listing (2)'!$A$2:$B$994</definedName>
    <definedName name="Ventilation">[48]BOQ!$C$433</definedName>
    <definedName name="Version" localSheetId="12">[6]Equip!#REF!</definedName>
    <definedName name="Version" localSheetId="11">[6]Equip!#REF!</definedName>
    <definedName name="Version">[6]Equip!#REF!</definedName>
    <definedName name="vgf" localSheetId="12">[55]INDEX!#REF!</definedName>
    <definedName name="vgf" localSheetId="11">[55]INDEX!#REF!</definedName>
    <definedName name="vgf">[55]INDEX!#REF!</definedName>
    <definedName name="vhjg">[115]AREAS!$A$6:$I$41</definedName>
    <definedName name="VI">#REF!</definedName>
    <definedName name="vinv" localSheetId="12">#REF!</definedName>
    <definedName name="vinv" localSheetId="11">#REF!</definedName>
    <definedName name="vinv">#REF!</definedName>
    <definedName name="vjkog">[100]WORKINGS!$A$1:$N$3</definedName>
    <definedName name="vkhvhj">[115]AREAS!$A$1:$I$5</definedName>
    <definedName name="vlfuyfuyfrl" localSheetId="12">#REF!</definedName>
    <definedName name="vlfuyfuyfrl" localSheetId="11">#REF!</definedName>
    <definedName name="vlfuyfuyfrl">#REF!</definedName>
    <definedName name="vlp" localSheetId="12">#REF!</definedName>
    <definedName name="vlp" localSheetId="11">#REF!</definedName>
    <definedName name="vlp">#REF!</definedName>
    <definedName name="vo" localSheetId="12">'[139]PVO 1 (Elec conect)'!#REF!</definedName>
    <definedName name="vo" localSheetId="11">'[139]PVO 1 (Elec conect)'!#REF!</definedName>
    <definedName name="vo">'[139]PVO 1 (Elec conect)'!#REF!</definedName>
    <definedName name="VO2.076" localSheetId="12">#REF!</definedName>
    <definedName name="VO2.076" localSheetId="11">#REF!</definedName>
    <definedName name="VO2.076">#REF!</definedName>
    <definedName name="VODET" localSheetId="12">#REF!</definedName>
    <definedName name="VODET">#REF!</definedName>
    <definedName name="VOLUME__2_1_Bed">#REF!</definedName>
    <definedName name="VOLUME__2_1_Bed_WC">#REF!</definedName>
    <definedName name="VOLUME__2_2_Bed">#REF!</definedName>
    <definedName name="VOLUME__2_2_Bed_WC">#REF!</definedName>
    <definedName name="VOLUME__2_3_Bed">#REF!</definedName>
    <definedName name="VOLUME__2_3_Bed_WC">#REF!</definedName>
    <definedName name="VOLUME__2_Clean_Utility_tTore">#REF!</definedName>
    <definedName name="VOLUME__2_Common_Area">#REF!</definedName>
    <definedName name="VOLUME__2_Ducts">#REF!</definedName>
    <definedName name="VOLUME__2_Duty_Station_Offices">#REF!</definedName>
    <definedName name="VOLUME__2_Elec___Data">#REF!</definedName>
    <definedName name="VOLUME__2_Equipment_Stores">#REF!</definedName>
    <definedName name="VOLUME__2_Female_WC">#REF!</definedName>
    <definedName name="VOLUME__2_Fire_Stair">#REF!</definedName>
    <definedName name="VOLUME__2_Fire_Stair_Passage">#REF!</definedName>
    <definedName name="VOLUME__2_Male_WC">#REF!</definedName>
    <definedName name="VOLUME__2_Paraplegic_WC">#REF!</definedName>
    <definedName name="VOLUME__2_Private_Lift_Lobby">#REF!</definedName>
    <definedName name="VOLUME__2_Private_Lifts">#REF!</definedName>
    <definedName name="VOLUME__2_Public_Lift_Lobby">#REF!</definedName>
    <definedName name="VOLUME__2_Public_Lifts">#REF!</definedName>
    <definedName name="VOLUME__2_Public_Ward_Female">#REF!</definedName>
    <definedName name="VOLUME__2_Public_Ward_Male">#REF!</definedName>
    <definedName name="VOLUME__2_Service_Lift">#REF!</definedName>
    <definedName name="VOLUME__2_Service_Lift_Lobby">#REF!</definedName>
    <definedName name="VOLUME__2_Sluice">#REF!</definedName>
    <definedName name="VOLUME__2_Ward_Kitchen">#REF!</definedName>
    <definedName name="VOLUME__3_Cleaners_Rooms">#REF!</definedName>
    <definedName name="VOLUME__3_Common_Area">#REF!</definedName>
    <definedName name="VOLUME__3_Ducts">#REF!</definedName>
    <definedName name="VOLUME__3_Elec___Data">#REF!</definedName>
    <definedName name="VOLUME__3_Female_Change_Room">#REF!</definedName>
    <definedName name="VOLUME__3_Female_WC">#REF!</definedName>
    <definedName name="VOLUME__3_Fire_Escape_Stairs">#REF!</definedName>
    <definedName name="VOLUME__3_Freezer">#REF!</definedName>
    <definedName name="VOLUME__3_GBA">#REF!</definedName>
    <definedName name="VOLUME__3_IT_Room">#REF!</definedName>
    <definedName name="VOLUME__3_Lifts">#REF!</definedName>
    <definedName name="VOLUME__3_Male_Changeroom">#REF!</definedName>
    <definedName name="VOLUME__3_Male_WC">#REF!</definedName>
    <definedName name="VOLUME__3_Mortuary">#REF!</definedName>
    <definedName name="VOLUME__3_Paraplegic_WC">#REF!</definedName>
    <definedName name="VOLUME__3_Passage">#REF!</definedName>
    <definedName name="VOLUME__3_Public_Lift_Lobby">#REF!</definedName>
    <definedName name="VOLUME__3_Public_Lifts">#REF!</definedName>
    <definedName name="VOLUME__3_Security_Room">#REF!</definedName>
    <definedName name="VOLUME__3_Server_Room">#REF!</definedName>
    <definedName name="VOLUME__3_Service_Lift_Lobby">#REF!</definedName>
    <definedName name="VOLUME__3_Service_Manager">#REF!</definedName>
    <definedName name="VOLUME__3_Staff_Dining___Kitchen">#REF!</definedName>
    <definedName name="VOLUME__3_Supervisor_Rooms">#REF!</definedName>
    <definedName name="VOLUME__3_Tech_Rooms">#REF!</definedName>
    <definedName name="VOLUME_00_Car_Port">#REF!</definedName>
    <definedName name="VOLUME_00_Dining_Room">#REF!</definedName>
    <definedName name="VOLUME_00_Foyer">#REF!</definedName>
    <definedName name="VOLUME_00_GBA">#REF!</definedName>
    <definedName name="VOLUME_00_GLA">#REF!</definedName>
    <definedName name="VOLUME_00_Kitchen">#REF!</definedName>
    <definedName name="VOLUME_00_Lounge">#REF!</definedName>
    <definedName name="VOLUME_00_Patio">#REF!</definedName>
    <definedName name="VOLUME_00_Stairs___Landing">#REF!</definedName>
    <definedName name="VOLUME_00_Water_Closet">#REF!</definedName>
    <definedName name="VOLUME_01_Balcony">#REF!</definedName>
    <definedName name="VOLUME_01_Balcony_2">#REF!</definedName>
    <definedName name="VOLUME_01_Bathrooms">#REF!</definedName>
    <definedName name="VOLUME_01_Bedroom_1">#REF!</definedName>
    <definedName name="VOLUME_01_Common_Area">#REF!</definedName>
    <definedName name="VOLUME_01_GBA">#REF!</definedName>
    <definedName name="VOLUME_01_GLA">#REF!</definedName>
    <definedName name="VOLUME_01_Stairs___Landing">#REF!</definedName>
    <definedName name="VOLUME_01_TV_Room_Study">#REF!</definedName>
    <definedName name="VOLUME_110_ext">#REF!</definedName>
    <definedName name="VOLUME_110_int">#REF!</definedName>
    <definedName name="VOLUME_110mm_internal_walls">#REF!</definedName>
    <definedName name="VOLUME_115_internal_walls___existing___2nd_12th_Floor">#REF!</definedName>
    <definedName name="VOLUME_115mm_internal_walls">#REF!</definedName>
    <definedName name="VOLUME_115mm_internal_walls___New">#REF!</definedName>
    <definedName name="VOLUME_115mm_internal_walls___New___Penthouse_Floor">#REF!</definedName>
    <definedName name="VOLUME_115mm_internal_walls___New_2nd___12th_Floor">#REF!</definedName>
    <definedName name="VOLUME_12_Bed___FLF_231">[40]Collections!#REF!</definedName>
    <definedName name="VOLUME_12bed_door_trim">[40]Collections!#REF!</definedName>
    <definedName name="VOLUME_12bed_shower">[40]Collections!#REF!</definedName>
    <definedName name="VOLUME_12bed_solicon_joint">[40]Collections!#REF!</definedName>
    <definedName name="VOLUME_1F_cut_line___door_trim">[40]Collections!#REF!</definedName>
    <definedName name="VOLUME_1F_cutline___expansion_joint">[40]Collections!#REF!</definedName>
    <definedName name="VOLUME_1F_silicon_joint">[40]Collections!#REF!</definedName>
    <definedName name="VOLUME_1F_stair_edge_trim">[40]Collections!#REF!</definedName>
    <definedName name="VOLUME_1F_T2">[40]Collections!#REF!</definedName>
    <definedName name="VOLUME_1F_T3">[40]Collections!#REF!</definedName>
    <definedName name="VOLUME_1st_Floor___115_internal_walls">#REF!</definedName>
    <definedName name="VOLUME_1st_Floor___230mm_Extenal_wall">#REF!</definedName>
    <definedName name="VOLUME_1st_Floor___230mm_internal_wall">#REF!</definedName>
    <definedName name="VOLUME_1st_Floor_Areas">#REF!</definedName>
    <definedName name="VOLUME_1st_Floor_GBA">#REF!</definedName>
    <definedName name="VOLUME_220_ext_walls">#REF!</definedName>
    <definedName name="VOLUME_220_int">#REF!</definedName>
    <definedName name="VOLUME_220_int_walls">#REF!</definedName>
    <definedName name="VOLUME_220_walls">#REF!</definedName>
    <definedName name="VOLUME_220mm_external_walls___existing___Penthouse_Floor">#REF!</definedName>
    <definedName name="VOLUME_220mm_internal_walls___Existing___Penthouse_Floor">#REF!</definedName>
    <definedName name="VOLUME_220mm_internal_walls___First_Floor">#REF!</definedName>
    <definedName name="VOLUME_220mm_internal_walls__New___Penthouse_Floor">#REF!</definedName>
    <definedName name="VOLUME_230mm_External_Gable_end_at_10323">#REF!</definedName>
    <definedName name="VOLUME_230mm_external_Patio_Gable_ends">#REF!</definedName>
    <definedName name="VOLUME_230mm_external_wall___To_new_fire_escape_first_floor">#REF!</definedName>
    <definedName name="VOLUME_230mm_external_wall_Gable_end_at_9855">#REF!</definedName>
    <definedName name="VOLUME_230mm_external_walls">#REF!</definedName>
    <definedName name="VOLUME_230mm_external_walls___existing___2nd_12th_Floor">#REF!</definedName>
    <definedName name="VOLUME_230mm_external_walls___First_Floor">#REF!</definedName>
    <definedName name="VOLUME_230mm_external_walls___Ground">#REF!</definedName>
    <definedName name="VOLUME_230mm_internal_wall">#REF!</definedName>
    <definedName name="VOLUME_230mm_internal_walls">#REF!</definedName>
    <definedName name="VOLUME_230mm_internal_walls___existing___2nd_12th_Floor">#REF!</definedName>
    <definedName name="VOLUME_230mm_internal_walls___New">#REF!</definedName>
    <definedName name="VOLUME_230mm_internal_walls___New_2nd_12th_floor">#REF!</definedName>
    <definedName name="VOLUME_2nd_Floor_GBA">#REF!</definedName>
    <definedName name="VOLUME_330mm_external_wall">#REF!</definedName>
    <definedName name="VOLUME_330mm_external_wall_above_shopfront">#REF!</definedName>
    <definedName name="VOLUME_330mm_internal_demising_walls">#REF!</definedName>
    <definedName name="VOLUME_330mm_internal_wall_above_shopfront">#REF!</definedName>
    <definedName name="VOLUME_345mm_external_wall___To_new_fire_escape___First_Floor">#REF!</definedName>
    <definedName name="VOLUME_8bed__door_trim">[40]Collections!#REF!</definedName>
    <definedName name="VOLUME_8bed_FLF_231">[40]Collections!#REF!</definedName>
    <definedName name="VOLUME_8Bed_shower">[40]Collections!#REF!</definedName>
    <definedName name="VOLUME_8bed_silicon_soft_joint">[40]Collections!#REF!</definedName>
    <definedName name="VOLUME_Balustrade">#REF!</definedName>
    <definedName name="VOLUME_Bathroom_vanities">#REF!</definedName>
    <definedName name="VOLUME_Block_A__GB1">[41]Summary!#REF!</definedName>
    <definedName name="VOLUME_Block_A_GB2">[41]Summary!#REF!</definedName>
    <definedName name="VOLUME_Block_A_GB3">[41]Summary!#REF!</definedName>
    <definedName name="VOLUME_Block_A_ST1">[41]Summary!#REF!</definedName>
    <definedName name="VOLUME_Block_A_ST2">[41]Summary!#REF!</definedName>
    <definedName name="VOLUME_Block_B_GB3">[41]Summary!#REF!</definedName>
    <definedName name="VOLUME_Block_C__GB1">[41]Summary!#REF!</definedName>
    <definedName name="VOLUME_Block_C_GB2">[41]Summary!#REF!</definedName>
    <definedName name="VOLUME_Block_C_GB3">[41]Summary!#REF!</definedName>
    <definedName name="VOLUME_Block_C_ST1">[41]Summary!#REF!</definedName>
    <definedName name="VOLUME_Block_C_ST3">[41]Summary!#REF!</definedName>
    <definedName name="VOLUME_Bonded_Warehouse">#REF!</definedName>
    <definedName name="VOLUME_Bonded_Warehouse_Dispatch">#REF!</definedName>
    <definedName name="VOLUME_Bonded_Warehouse_Stock_Control">#REF!</definedName>
    <definedName name="VOLUME_Cantilever">#REF!</definedName>
    <definedName name="VOLUME_Chemical_Trading">#REF!</definedName>
    <definedName name="VOLUME_Cladding">#REF!</definedName>
    <definedName name="VOLUME_Common_Area___Penthouse_Floor">#REF!</definedName>
    <definedName name="VOLUME_Container_Wash">#REF!</definedName>
    <definedName name="VOLUME_Containers">#REF!</definedName>
    <definedName name="VOLUME_Cuboards_opposite_Store_Room">#REF!</definedName>
    <definedName name="VOLUME_Cupboard_by_stairs">#REF!</definedName>
    <definedName name="VOLUME_Demolish_115mm_internal_walls">#REF!</definedName>
    <definedName name="VOLUME_Demolish_115mm_internal_walls___Penthouse_Floor">#REF!</definedName>
    <definedName name="VOLUME_Demolish_220mm_internal_walls___Penthouse_Floor">#REF!</definedName>
    <definedName name="VOLUME_Demolish_230mm_internal_walls">#REF!</definedName>
    <definedName name="VOLUME_Demolish_and_remove_saniary_fittings">#REF!</definedName>
    <definedName name="VOLUME_Dispatch">#REF!</definedName>
    <definedName name="VOLUME_Drainage_Duct">#REF!</definedName>
    <definedName name="VOLUME_Duct___Penthouse_Floor">#REF!</definedName>
    <definedName name="VOLUME_Electrical_DB_Cupboard">#REF!</definedName>
    <definedName name="VOLUME_Electrical_DB_Room">#REF!</definedName>
    <definedName name="VOLUME_Engineering">#REF!</definedName>
    <definedName name="VOLUME_Entrance_Doors___First_Floor">#REF!</definedName>
    <definedName name="VOLUME_Existing_115mm_internal_walls">#REF!</definedName>
    <definedName name="VOLUME_Existing_230mm_external_walls">#REF!</definedName>
    <definedName name="VOLUME_Existing_230mm_internal_walls">#REF!</definedName>
    <definedName name="VOLUME_Existing_Fire_Escape___First_Floor">#REF!</definedName>
    <definedName name="VOLUME_Existing_Fire_Escape_Staircase">#REF!</definedName>
    <definedName name="VOLUME_Existing_lift___2nd___6th_Floor">#REF!</definedName>
    <definedName name="VOLUME_Existing_lifts">#REF!</definedName>
    <definedName name="VOLUME_Existing_Lifts___Penthouse">#REF!</definedName>
    <definedName name="VOLUME_Existing_slabs">#REF!</definedName>
    <definedName name="VOLUME_Existing_Slabs__2nd_12th_floor">#REF!</definedName>
    <definedName name="VOLUME_Existing_Staircase">#REF!</definedName>
    <definedName name="VOLUME_ext_glass">#REF!</definedName>
    <definedName name="VOLUME_External_area">#REF!</definedName>
    <definedName name="VOLUME_External_Areas">#REF!</definedName>
    <definedName name="VOLUME_External_Columns">#REF!</definedName>
    <definedName name="VOLUME_External_columns___Number">#REF!</definedName>
    <definedName name="VOLUME_External_columns___washbay">#REF!</definedName>
    <definedName name="VOLUME_External_Doors___Penthouse_Floor">#REF!</definedName>
    <definedName name="VOLUME_External_Double_Doors___Shopfront___Units">#REF!</definedName>
    <definedName name="VOLUME_External_walls___Wash_Bay">#REF!</definedName>
    <definedName name="VOLUME_Female_Ablution">#REF!</definedName>
    <definedName name="VOLUME_FF_Bedroom_2">#REF!</definedName>
    <definedName name="VOLUME_Fire_Door___First_Floor">#REF!</definedName>
    <definedName name="VOLUME_Fire_Door___Penthouse">#REF!</definedName>
    <definedName name="VOLUME_Fire_Escape">#REF!</definedName>
    <definedName name="VOLUME_Fire_Escape___Penthouse_Floor">#REF!</definedName>
    <definedName name="VOLUME_Firehose_Cupboard">#REF!</definedName>
    <definedName name="VOLUME_First__Floor___Unit_1b_Kitchen_Lounge">#REF!</definedName>
    <definedName name="VOLUME_First_floor____Unit_1G_Kitchen_Lounge">#REF!</definedName>
    <definedName name="VOLUME_First_Floor___110mm_internal_walls">#REF!</definedName>
    <definedName name="VOLUME_First_Floor___220mm_External_Walls">#REF!</definedName>
    <definedName name="VOLUME_First_Floor___220mm_Internal_Walls">#REF!</definedName>
    <definedName name="VOLUME_First_Floor___Canteen">#REF!</definedName>
    <definedName name="VOLUME_First_Floor___Concrete_wall">#REF!</definedName>
    <definedName name="VOLUME_First_Floor___GBA">#REF!</definedName>
    <definedName name="VOLUME_First_Floor___Lenth_of_Windows___Canteen">#REF!</definedName>
    <definedName name="VOLUME_First_Floor___Number_of_Windows___Canteen">#REF!</definedName>
    <definedName name="VOLUME_First_Floor___Number_of_windows___Offices">#REF!</definedName>
    <definedName name="VOLUME_First_Floor___Number_of_Windows___Stairs">#REF!</definedName>
    <definedName name="VOLUME_First_Floor___Office">#REF!</definedName>
    <definedName name="VOLUME_First_Floor___Stair_Lift_Lobby">#REF!</definedName>
    <definedName name="VOLUME_First_Floor___Stairs_to_be_closed_up">#REF!</definedName>
    <definedName name="VOLUME_First_Floor___Unit_1a">#REF!</definedName>
    <definedName name="VOLUME_First_Floor___Unit_1a_Bathroom">#REF!</definedName>
    <definedName name="VOLUME_First_Floor___Unit_1a_Bedroom">#REF!</definedName>
    <definedName name="VOLUME_First_Floor___Unit_1a_Passage">#REF!</definedName>
    <definedName name="VOLUME_First_Floor___Unit_1b">#REF!</definedName>
    <definedName name="VOLUME_First_Floor___Unit_1b_Bathroom">#REF!</definedName>
    <definedName name="VOLUME_First_Floor___Unit_1b_Bedroom">#REF!</definedName>
    <definedName name="VOLUME_First_Floor___Unit_1b_Passage">#REF!</definedName>
    <definedName name="VOLUME_First_Floor___Unit_1c">#REF!</definedName>
    <definedName name="VOLUME_First_Floor___Unit_1c_Bathroom">#REF!</definedName>
    <definedName name="VOLUME_First_Floor___Unit_1c_Bedroom">#REF!</definedName>
    <definedName name="VOLUME_First_Floor___Unit_1c_Kitchen">#REF!</definedName>
    <definedName name="VOLUME_First_Floor___Unit_1d">#REF!</definedName>
    <definedName name="VOLUME_First_Floor___Unit_1d_Bedroom">#REF!</definedName>
    <definedName name="VOLUME_First_Floor___Unit_1D_Duct">#REF!</definedName>
    <definedName name="VOLUME_First_Floor___Unit_1D_Kitchen_Lounge">#REF!</definedName>
    <definedName name="VOLUME_First_Floor___Unit_1D_Passage">#REF!</definedName>
    <definedName name="VOLUME_First_Floor___Unit_1e">#REF!</definedName>
    <definedName name="VOLUME_First_Floor___Unit_1e_Bathroom">#REF!</definedName>
    <definedName name="VOLUME_First_Floor___Unit_1e_Bedroom">#REF!</definedName>
    <definedName name="VOLUME_First_Floor___Unit_1e_Kitchen_Lounge">#REF!</definedName>
    <definedName name="VOLUME_First_Floor___Unit_1e_Passage">#REF!</definedName>
    <definedName name="VOLUME_First_Floor___Unit_1f">#REF!</definedName>
    <definedName name="VOLUME_First_Floor___Unit_1f__Bedroom">#REF!</definedName>
    <definedName name="VOLUME_First_Floor___Unit_1f_Bathroom">#REF!</definedName>
    <definedName name="VOLUME_First_Floor___Unit_1f_Kitchen_Lounge">#REF!</definedName>
    <definedName name="VOLUME_First_Floor___Unit_1f_Passage">#REF!</definedName>
    <definedName name="VOLUME_First_Floor___Unit_1G">#REF!</definedName>
    <definedName name="VOLUME_First_Floor___Unit_1G_Balcony">#REF!</definedName>
    <definedName name="VOLUME_First_Floor___Unit_1G_Bathroom">#REF!</definedName>
    <definedName name="VOLUME_First_Floor___Unit_1G_Bedroom_1">#REF!</definedName>
    <definedName name="VOLUME_First_Floor___Unit_1G_Bedroom_2">#REF!</definedName>
    <definedName name="VOLUME_First_Floor___Unit_1G_Passage">#REF!</definedName>
    <definedName name="VOLUME_First_Floor___Unit_1H">#REF!</definedName>
    <definedName name="VOLUME_First_Floor___Unit_1H_Bathroom">#REF!</definedName>
    <definedName name="VOLUME_First_Floor___Unit_1H_Bedroom">#REF!</definedName>
    <definedName name="VOLUME_First_Floor___Unit_1H_Kitchen_Lounge">#REF!</definedName>
    <definedName name="VOLUME_First_Floor___Unit_1H_Passage">#REF!</definedName>
    <definedName name="VOLUME_First_Floor___Windows___Length__Offices">#REF!</definedName>
    <definedName name="VOLUME_First_Floor___Windows_Stairs__Length_">#REF!</definedName>
    <definedName name="VOLUME_First_Floor__110mm_internal_walls__Existing_">#REF!</definedName>
    <definedName name="VOLUME_First_Floor__110mm_internal_walls__New_">#REF!</definedName>
    <definedName name="VOLUME_First_Floor__220mm_external_walls__Existing_">#REF!</definedName>
    <definedName name="VOLUME_First_Floor__220mm_external_walls__New_">#REF!</definedName>
    <definedName name="VOLUME_First_Floor__D1__New_">#REF!</definedName>
    <definedName name="VOLUME_First_Floor__D2__New_">#REF!</definedName>
    <definedName name="VOLUME_First_Floor__Demolish_110mm_external_walls">#REF!</definedName>
    <definedName name="VOLUME_First_Floor__Demolish_110mm_internal_walls">#REF!</definedName>
    <definedName name="VOLUME_First_Floor__Demolish_220mm_external_walls">#REF!</definedName>
    <definedName name="VOLUME_First_Floor__Passage">#REF!</definedName>
    <definedName name="VOLUME_First_Floor__Remove_Existing_Windows">#REF!</definedName>
    <definedName name="VOLUME_First_Floor__Remove_Single_External_Glass_Door">#REF!</definedName>
    <definedName name="VOLUME_First_Floor__Remove_Single_External_Timber_Doors">#REF!</definedName>
    <definedName name="VOLUME_First_Floor__Remove_Single_Internal_Doors">#REF!</definedName>
    <definedName name="VOLUME_First_Floor__Stairs">#REF!</definedName>
    <definedName name="VOLUME_First_Floor__Unit_no._1___Bedroom_2">#REF!</definedName>
    <definedName name="VOLUME_First_Floor__Unit_no._3___Bedroom_2">#REF!</definedName>
    <definedName name="VOLUME_First_Floor__Unit_no.1">#REF!</definedName>
    <definedName name="VOLUME_First_Floor__Unit_no.1___Bathrooms">#REF!</definedName>
    <definedName name="VOLUME_First_Floor__Unit_no.1___Bedroom_1">#REF!</definedName>
    <definedName name="VOLUME_First_Floor__Unit_no.1___Open_Plan__Kitchen_Lounge">#REF!</definedName>
    <definedName name="VOLUME_First_Floor__Unit_no.2">#REF!</definedName>
    <definedName name="VOLUME_First_Floor__Unit_no.2___Bathroom">#REF!</definedName>
    <definedName name="VOLUME_First_Floor__Unit_no.2___Bedroom_1">#REF!</definedName>
    <definedName name="VOLUME_First_Floor__Unit_no.2___Bedroom_2">#REF!</definedName>
    <definedName name="VOLUME_First_Floor__Unit_no.2___Open_plan_Kitchen_Lounge">#REF!</definedName>
    <definedName name="VOLUME_First_Floor__Unit_no.3">#REF!</definedName>
    <definedName name="VOLUME_First_Floor__unit_no.3___Bathroom">#REF!</definedName>
    <definedName name="VOLUME_First_Floor__Unit_no.3___Bedroom_1">#REF!</definedName>
    <definedName name="VOLUME_First_Floor__Unit_no.3___Open_Plan_Kitchen_Lounge">#REF!</definedName>
    <definedName name="VOLUME_First_Floor__Unit_no.4">#REF!</definedName>
    <definedName name="VOLUME_First_Floor__Unit_no.4___Bathroom">#REF!</definedName>
    <definedName name="VOLUME_First_Floor__Unit_no.4___Bedroom_1">#REF!</definedName>
    <definedName name="VOLUME_First_Floor__Unit_no.4___Bedroom_2">#REF!</definedName>
    <definedName name="VOLUME_First_Floor__Unit_no.4___Open_Plan__Kitchen_Lounge">#REF!</definedName>
    <definedName name="VOLUME_First_Floor__W1__1200_x_1200_">#REF!</definedName>
    <definedName name="VOLUME_First_Floor__W2__1500_x_1200_">#REF!</definedName>
    <definedName name="VOLUME_First_Floor__W3__600_x_900_">#REF!</definedName>
    <definedName name="VOLUME_First_Floor__W4__600_x_1200_">#REF!</definedName>
    <definedName name="VOLUME_First_Floor_GBA">#REF!</definedName>
    <definedName name="VOLUME_First_Floor_Passage">#REF!</definedName>
    <definedName name="VOLUME_First_Floor_Unit_1a_Kitchen_Lounge">#REF!</definedName>
    <definedName name="VOLUME_First_Floor_Walls_to_be_demolished">#REF!</definedName>
    <definedName name="VOLUME_First_loor___Unit_1D_Bathroom">#REF!</definedName>
    <definedName name="VOLUME_Gaurd_house">#REF!</definedName>
    <definedName name="VOLUME_GBA">#REF!</definedName>
    <definedName name="VOLUME_GBA___excl._Offices">#REF!</definedName>
    <definedName name="VOLUME_GF_silicon_soft_joint">[40]Collections!#REF!</definedName>
    <definedName name="VOLUME_GF_stair_edge_trim">[40]Collections!#REF!</definedName>
    <definedName name="VOLUME_GF_T1">[40]Collections!#REF!</definedName>
    <definedName name="VOLUME_GF_T2">[40]Collections!#REF!</definedName>
    <definedName name="VOLUME_GF_T3">[40]Collections!#REF!</definedName>
    <definedName name="VOLUME_GLA">#REF!</definedName>
    <definedName name="VOLUME_Glass">#REF!</definedName>
    <definedName name="VOLUME_Glue_Area">#REF!</definedName>
    <definedName name="VOLUME_Ground_Floor___220mm_external_walls">#REF!</definedName>
    <definedName name="VOLUME_Ground_Floor___230mm_External_walls">#REF!</definedName>
    <definedName name="VOLUME_Ground_Floor___230mm_external_walls___Existing">#REF!</definedName>
    <definedName name="VOLUME_Ground_Floor___230mm_internal_wall___New">#REF!</definedName>
    <definedName name="VOLUME_Ground_Floor___230mm_Internal_Walls">#REF!</definedName>
    <definedName name="VOLUME_Ground_Floor___230mm_Internal_walls___Existing">#REF!</definedName>
    <definedName name="VOLUME_Ground_Floor___Back_Entrance">#REF!</definedName>
    <definedName name="VOLUME_Ground_Floor___Concrete_wall">#REF!</definedName>
    <definedName name="VOLUME_Ground_Floor___Corridor">#REF!</definedName>
    <definedName name="VOLUME_Ground_Floor___Demolish_115mm_internal_walls">#REF!</definedName>
    <definedName name="VOLUME_Ground_Floor___Demolish_230mm_internal_wall">#REF!</definedName>
    <definedName name="VOLUME_Ground_Floor___Demolish_drywall">#REF!</definedName>
    <definedName name="VOLUME_Ground_Floor___Double_Doors___New_to_Lift_Lobby">#REF!</definedName>
    <definedName name="VOLUME_Ground_floor___Ducts">#REF!</definedName>
    <definedName name="VOLUME_Ground_Floor___Electrical_DB_Room">#REF!</definedName>
    <definedName name="VOLUME_Ground_Floor___Entrance_to_Madison_Lofts">#REF!</definedName>
    <definedName name="VOLUME_Ground_Floor___Existing_Electrical_Substation">#REF!</definedName>
    <definedName name="VOLUME_Ground_Floor___Existing_Fire_Escape">#REF!</definedName>
    <definedName name="VOLUME_Ground_Floor___Existing_Fire_Escape_Lobby">#REF!</definedName>
    <definedName name="VOLUME_Ground_Floor___Existing_Lifts">#REF!</definedName>
    <definedName name="VOLUME_Ground_Floor___Existing_Staff_Toilets">#REF!</definedName>
    <definedName name="VOLUME_Ground_Floor___Existing_Stairs">#REF!</definedName>
    <definedName name="VOLUME_Ground_Floor___External_Columns">#REF!</definedName>
    <definedName name="VOLUME_Ground_Floor___Fire_Double_Doors_to_Fire_Escape">#REF!</definedName>
    <definedName name="VOLUME_Ground_Floor___Fire_Escape">#REF!</definedName>
    <definedName name="VOLUME_Ground_Floor___GBA">#REF!</definedName>
    <definedName name="VOLUME_Ground_Floor___GBA1">#REF!</definedName>
    <definedName name="VOLUME_Ground_Floor___Internal_Columns">#REF!</definedName>
    <definedName name="VOLUME_Ground_Floor___Internal_doors__Single_">#REF!</definedName>
    <definedName name="VOLUME_Ground_Floor___internal_stairs">#REF!</definedName>
    <definedName name="VOLUME_Ground_Floor___Lift_Area">#REF!</definedName>
    <definedName name="VOLUME_Ground_Floor___Lift_Lobby">#REF!</definedName>
    <definedName name="VOLUME_Ground_Floor___New_Fire_Escape_Stairs">#REF!</definedName>
    <definedName name="VOLUME_Ground_Floor___Number_of_Windows___Ablutions">#REF!</definedName>
    <definedName name="VOLUME_Ground_Floor___Number_of_Windows___Offices">#REF!</definedName>
    <definedName name="VOLUME_Ground_Floor___Number_of_Windows___Stairs">#REF!</definedName>
    <definedName name="VOLUME_Ground_Floor___Open_Refuse_Area">#REF!</definedName>
    <definedName name="VOLUME_Ground_Floor___Pep">#REF!</definedName>
    <definedName name="VOLUME_Ground_Floor___Pep_Entrance">#REF!</definedName>
    <definedName name="VOLUME_Ground_Floor___Remove_Demolish_doors">#REF!</definedName>
    <definedName name="VOLUME_Ground_Floor___Remove_Existing_geyser__seal_piping_">#REF!</definedName>
    <definedName name="VOLUME_Ground_Floor___Remove_existing_shopfront">#REF!</definedName>
    <definedName name="VOLUME_Ground_Floor___Remove_existing_window">#REF!</definedName>
    <definedName name="VOLUME_Ground_Floor___Roller_Shutter_Doors">#REF!</definedName>
    <definedName name="VOLUME_Ground_Floor___Security_Booth">#REF!</definedName>
    <definedName name="VOLUME_Ground_Floor___Shower_Doors">#REF!</definedName>
    <definedName name="VOLUME_Ground_Floor___Stair_Lobby">#REF!</definedName>
    <definedName name="VOLUME_Ground_Floor___Stairs">#REF!</definedName>
    <definedName name="VOLUME_Ground_Floor___Telkom_Room">#REF!</definedName>
    <definedName name="VOLUME_Ground_Floor___Toilet_Cubicle_Doors">#REF!</definedName>
    <definedName name="VOLUME_Ground_Floor___Windows__Lenth_">#REF!</definedName>
    <definedName name="VOLUME_Ground_Floor___Windows_Ablutions__Length_">#REF!</definedName>
    <definedName name="VOLUME_Ground_Floor___Windows_Stairs__Length_">#REF!</definedName>
    <definedName name="VOLUME_Ground_Floor__110mm_external_walls__For_New_Porch_">#REF!</definedName>
    <definedName name="VOLUME_Ground_Floor__110mm_internal_walls__Existing_">#REF!</definedName>
    <definedName name="VOLUME_Ground_Floor__110mm_internal_walls__New_">#REF!</definedName>
    <definedName name="VOLUME_Ground_Floor__220mm_external_walls__Existing_">#REF!</definedName>
    <definedName name="VOLUME_Ground_Floor__220mm_external_walls__New_">#REF!</definedName>
    <definedName name="VOLUME_Ground_Floor__Brick_Piers__For_new_Porch_">#REF!</definedName>
    <definedName name="VOLUME_Ground_Floor__D1__New_">#REF!</definedName>
    <definedName name="VOLUME_Ground_Floor__D2__New_">#REF!</definedName>
    <definedName name="VOLUME_Ground_Floor__Demolish_110mm_external_walls">#REF!</definedName>
    <definedName name="VOLUME_Ground_Floor__Demolish_110mm_internal_walls">#REF!</definedName>
    <definedName name="VOLUME_Ground_Floor__Demolish_220mm_external_walls">#REF!</definedName>
    <definedName name="VOLUME_Ground_Floor__Entance_Double_Door">#REF!</definedName>
    <definedName name="VOLUME_Ground_Floor__New_Porch_Area">#REF!</definedName>
    <definedName name="VOLUME_Ground_Floor__Number_of_Brick_Piers__For_new_Porch_">#REF!</definedName>
    <definedName name="VOLUME_Ground_Floor__Passage">#REF!</definedName>
    <definedName name="VOLUME_Ground_Floor__Remove_Existing_Window">#REF!</definedName>
    <definedName name="VOLUME_Ground_Floor__Remove_Single_External_glass_door">#REF!</definedName>
    <definedName name="VOLUME_Ground_Floor__Remove_Single_External_Timber_Door">#REF!</definedName>
    <definedName name="VOLUME_Ground_Floor__Remove_Single_Internal_timber_door">#REF!</definedName>
    <definedName name="VOLUME_Ground_Floor__Roof_to_entrance_porch">#REF!</definedName>
    <definedName name="VOLUME_Ground_Floor__Unit__no.3___Bathroom">#REF!</definedName>
    <definedName name="VOLUME_Ground_Floor__Unit_1___Bedroom_2">#REF!</definedName>
    <definedName name="VOLUME_Ground_Floor__Unit_no.1">#REF!</definedName>
    <definedName name="VOLUME_Ground_Floor__Unit_no.1___Bathroom">#REF!</definedName>
    <definedName name="VOLUME_Ground_Floor__Unit_no.1___Open_plan_kitchen_lounge">#REF!</definedName>
    <definedName name="VOLUME_Ground_Floor__Unit_no.2">#REF!</definedName>
    <definedName name="VOLUME_Ground_Floor__Unit_no.2___Bathroom">#REF!</definedName>
    <definedName name="VOLUME_Ground_Floor__Unit_no.2___Bedroom_1">#REF!</definedName>
    <definedName name="VOLUME_Ground_Floor__Unit_no.2___Bedroom_2">#REF!</definedName>
    <definedName name="VOLUME_Ground_Floor__Unit_no.2___Open_plan_kitchen_lounge">#REF!</definedName>
    <definedName name="VOLUME_Ground_Floor__Unit_no.3">#REF!</definedName>
    <definedName name="VOLUME_Ground_Floor__Unit_no.3___Bedroom_1">#REF!</definedName>
    <definedName name="VOLUME_Ground_Floor__Unit_no.3___Bedroom_2">#REF!</definedName>
    <definedName name="VOLUME_Ground_Floor__Unit_no.3___Open_plan__Kitchen_Lounge">#REF!</definedName>
    <definedName name="VOLUME_Ground_Floor__Unit_no.4">#REF!</definedName>
    <definedName name="VOLUME_Ground_Floor__Unit_no.4___Bathrooms">#REF!</definedName>
    <definedName name="VOLUME_Ground_Floor__Unit_no.4___Bedroom_1">#REF!</definedName>
    <definedName name="VOLUME_Ground_Floor__Unit_no.4___Bedroom_2">#REF!</definedName>
    <definedName name="VOLUME_Ground_Floor__Unit_no.4___Open_plan__Kitchen_Lounge">#REF!</definedName>
    <definedName name="VOLUME_Ground_Floor__W1__1200x1200_">#REF!</definedName>
    <definedName name="VOLUME_Ground_Floor__W2__1500_x_1200_">#REF!</definedName>
    <definedName name="VOLUME_Ground_Floor__W3__600_x_900_">#REF!</definedName>
    <definedName name="VOLUME_Ground_Floor__W4__600_x_1200_">#REF!</definedName>
    <definedName name="VOLUME_Ground_Floor_Areas">#REF!</definedName>
    <definedName name="VOLUME_Ground_Floor_GBA">#REF!</definedName>
    <definedName name="VOLUME_Ground_Floor_Patios">#REF!</definedName>
    <definedName name="VOLUME_Ground_Floor_Stairs">#REF!</definedName>
    <definedName name="VOLUME_Ground_floor_Unit_1.">#REF!</definedName>
    <definedName name="VOLUME_Ground_Floor_Unit_1___Bedroom_1">#REF!</definedName>
    <definedName name="VOLUME_Ground_Floor_unit_2">#REF!</definedName>
    <definedName name="VOLUME_Ground_Floor_unit_3">#REF!</definedName>
    <definedName name="VOLUME_Ground_floor_unit_4">#REF!</definedName>
    <definedName name="VOLUME_Grounf_Floor_Unit_5">#REF!</definedName>
    <definedName name="VOLUME_Hygiene_and_Sanitation">#REF!</definedName>
    <definedName name="VOLUME_int_glass">#REF!</definedName>
    <definedName name="VOLUME_Internal_Columns">#REF!</definedName>
    <definedName name="VOLUME_Internal_Columns___Number">#REF!</definedName>
    <definedName name="VOLUME_Internal_corridors">#REF!</definedName>
    <definedName name="VOLUME_Internal_Doors___Penthouse">#REF!</definedName>
    <definedName name="VOLUME_Internal_Double_Doors___First_Floor">#REF!</definedName>
    <definedName name="VOLUME_Internal_Single_Doors___Entrance_Doors">#REF!</definedName>
    <definedName name="VOLUME_Internal_Single_Doors___First_Floor">#REF!</definedName>
    <definedName name="VOLUME_Internal_Single_Doors___First_Floor___Units">#REF!</definedName>
    <definedName name="VOLUME_Kitchen_cupboards">#REF!</definedName>
    <definedName name="VOLUME_Lab">#REF!</definedName>
    <definedName name="VOLUME_Lift_Lobby">#REF!</definedName>
    <definedName name="VOLUME_Lift_Lobby___2nd_12th_floor">#REF!</definedName>
    <definedName name="VOLUME_Lift_Motor_Room">#REF!</definedName>
    <definedName name="VOLUME_Lift_Motor_Room_Length_East_Elevation">#REF!</definedName>
    <definedName name="VOLUME_Loading_area">#REF!</definedName>
    <definedName name="VOLUME_Male_Ablution">#REF!</definedName>
    <definedName name="VOLUME_Manufacturing_Line">#REF!</definedName>
    <definedName name="VOLUME_New_Balustrades">#REF!</definedName>
    <definedName name="VOLUME_No_of_parking_Bays">#REF!</definedName>
    <definedName name="VOLUME_Office">#REF!</definedName>
    <definedName name="VOLUME_Oxidising_Chemical_Store">#REF!</definedName>
    <definedName name="VOLUME_Parking___230mm_External_Concrete_Wall">#REF!</definedName>
    <definedName name="VOLUME_Parking___230mm_External_walls">#REF!</definedName>
    <definedName name="VOLUME_Parking___230mm_internal_walls">#REF!</definedName>
    <definedName name="VOLUME_Parking_Areas">#REF!</definedName>
    <definedName name="VOLUME_Parking_GBA">#REF!</definedName>
    <definedName name="VOLUME_Passage">#REF!</definedName>
    <definedName name="VOLUME_Passage___2nd_12th_Floor">#REF!</definedName>
    <definedName name="VOLUME_Passage___Penthouse_Floor">#REF!</definedName>
    <definedName name="VOLUME_Paving_apron">#REF!</definedName>
    <definedName name="VOLUME_Penthouse___GBA">#REF!</definedName>
    <definedName name="VOLUME_Prking_and_Roadways">#REF!</definedName>
    <definedName name="VOLUME_Raw_Materials">#REF!</definedName>
    <definedName name="VOLUME_Receiving">#REF!</definedName>
    <definedName name="VOLUME_Remove_100mm_high_steel_balustrade">#REF!</definedName>
    <definedName name="VOLUME_Remove_Double_Doors___Penthouse_Floor">#REF!</definedName>
    <definedName name="VOLUME_Remove_internal_doors">#REF!</definedName>
    <definedName name="VOLUME_Remove_Sanitary_Fittings___Penthouse_Floor">#REF!</definedName>
    <definedName name="VOLUME_Remove_Single_Doors___Penthouse_Floor">#REF!</definedName>
    <definedName name="VOLUME_Rof_Plan___110mm_internal_walls">#REF!</definedName>
    <definedName name="VOLUME_Roof">#REF!</definedName>
    <definedName name="VOLUME_Roof___Plan___Unit_7b">#REF!</definedName>
    <definedName name="VOLUME_Roof_Area___Grid_Line_1_2">#REF!</definedName>
    <definedName name="VOLUME_Roof_Area__Grid_Line_2_3">#REF!</definedName>
    <definedName name="VOLUME_Roof_Area__Grid_Line_3_4">#REF!</definedName>
    <definedName name="VOLUME_Roof_Area__Grid_Line_4_5">#REF!</definedName>
    <definedName name="VOLUME_Roof_Area__Grid_Line_5_6">#REF!</definedName>
    <definedName name="VOLUME_Roof_Area__Grid_Line_6_7">#REF!</definedName>
    <definedName name="VOLUME_Roof_Plan___220mm_external_wall">#REF!</definedName>
    <definedName name="VOLUME_Roof_Plan___220mm_internal_walls">#REF!</definedName>
    <definedName name="VOLUME_Roof_Plan___Ablution_Block">#REF!</definedName>
    <definedName name="VOLUME_Roof_Plan___Concrete_wall">#REF!</definedName>
    <definedName name="VOLUME_Roof_Plan___Corridor_Passage">#REF!</definedName>
    <definedName name="VOLUME_Roof_Plan___Ducts">#REF!</definedName>
    <definedName name="VOLUME_Roof_Plan___Unit_7a">#REF!</definedName>
    <definedName name="VOLUME_Roof_Plan___Unit_7c">#REF!</definedName>
    <definedName name="VOLUME_Roof_Plan___Unit_7d">#REF!</definedName>
    <definedName name="VOLUME_Roof_Plan___Unit_7e">#REF!</definedName>
    <definedName name="VOLUME_Roof_Plan___Unit_7f">#REF!</definedName>
    <definedName name="VOLUME_Roof_Plan___Unit_7g">#REF!</definedName>
    <definedName name="VOLUME_Roof_Plan___Unit_7h">#REF!</definedName>
    <definedName name="VOLUME_Roof_Plan___Unit_7i">#REF!</definedName>
    <definedName name="VOLUME_Roof_Plan___Unit_7i__single_room_">#REF!</definedName>
    <definedName name="VOLUME_Roof_Plan___unit_7i_Bathroom">#REF!</definedName>
    <definedName name="VOLUME_Roof_Plan___Unit_7i_Bedroom">#REF!</definedName>
    <definedName name="VOLUME_Roof_Plan___Unit_7i_Duct">#REF!</definedName>
    <definedName name="VOLUME_Roof_Plan___unit_7i_Kitcthen_Lounge">#REF!</definedName>
    <definedName name="VOLUME_Roof_Plan___Unit_7i_Passage">#REF!</definedName>
    <definedName name="VOLUME_Roof_Plan___Unit_7k">#REF!</definedName>
    <definedName name="VOLUME_Roof_Plan___Unit_7k_Bathroom">#REF!</definedName>
    <definedName name="VOLUME_Roof_Plan___unit_7k_Bedroom">#REF!</definedName>
    <definedName name="VOLUME_Roof_Plan___Unit_7k_Kitche_Lounge">#REF!</definedName>
    <definedName name="VOLUME_Roof_Plan___unit_7k_Passage">#REF!</definedName>
    <definedName name="VOLUME_Roof_Plan___Unit_7L">#REF!</definedName>
    <definedName name="VOLUME_Roof_Plan___Unit_7L_Bathroom">#REF!</definedName>
    <definedName name="VOLUME_Roof_Plan___Unit_7L_Bedroom">#REF!</definedName>
    <definedName name="VOLUME_Roof_Plan___Unit_7L_Kitchen_Lounge">#REF!</definedName>
    <definedName name="VOLUME_Roof_Plan___Unit_7L_Passage">#REF!</definedName>
    <definedName name="VOLUME_Roof_Plan___Washing_area">#REF!</definedName>
    <definedName name="VOLUME_Secomd___Sixth_Floor___Unit_1b_Bedroom_2">#REF!</definedName>
    <definedName name="VOLUME_Second___Sixth_Floor___110mm_internal_walls">#REF!</definedName>
    <definedName name="VOLUME_Second___Sixth_Floor___1e_Bathroom">#REF!</definedName>
    <definedName name="VOLUME_Second___Sixth_Floor___1G_Kitchen_Lounge">#REF!</definedName>
    <definedName name="VOLUME_Second___Sixth_Floor___220mm_external_walls">#REF!</definedName>
    <definedName name="VOLUME_Second___Sixth_Floor___220mm_internal_walls">#REF!</definedName>
    <definedName name="VOLUME_Second___Sixth_Floor___Allowance_for_beam">#REF!</definedName>
    <definedName name="VOLUME_Second___Sixth_Floor___Bedroom">#REF!</definedName>
    <definedName name="VOLUME_Second___Sixth_Floor___Concrete_Wall">#REF!</definedName>
    <definedName name="VOLUME_Second___Sixth_Floor___External_walls_to_be_demolished">#REF!</definedName>
    <definedName name="VOLUME_Second___Sixth_Floor___Passage">#REF!</definedName>
    <definedName name="VOLUME_Second___Sixth_Floor___Slabs_to_be_demolished">#REF!</definedName>
    <definedName name="VOLUME_Second___Sixth_Floor___Stair_Lift_Lobby">#REF!</definedName>
    <definedName name="VOLUME_Second___Sixth_Floor___Unit_1a">#REF!</definedName>
    <definedName name="VOLUME_Second___Sixth_Floor___Unit_1a_Bathroom">#REF!</definedName>
    <definedName name="VOLUME_Second___Sixth_Floor___Unit_1a_Bedroom">#REF!</definedName>
    <definedName name="VOLUME_Second___Sixth_Floor___Unit_1a_Kitchen_Lounge">#REF!</definedName>
    <definedName name="VOLUME_Second___Sixth_Floor___Unit_1a_Passage">#REF!</definedName>
    <definedName name="VOLUME_Second___Sixth_Floor___Unit_1b">#REF!</definedName>
    <definedName name="VOLUME_Second___Sixth_Floor___Unit_1b_Bathroom">#REF!</definedName>
    <definedName name="VOLUME_Second___Sixth_Floor___Unit_1b_Bedroom_1">#REF!</definedName>
    <definedName name="VOLUME_Second___Sixth_Floor___Unit_1b_Kitchen_Lounge">#REF!</definedName>
    <definedName name="VOLUME_Second___Sixth_Floor___Unit_1b_Passage">#REF!</definedName>
    <definedName name="VOLUME_Second___Sixth_Floor___Unit_1c">#REF!</definedName>
    <definedName name="VOLUME_Second___Sixth_Floor___Unit_1c_Bathroom">#REF!</definedName>
    <definedName name="VOLUME_Second___Sixth_Floor___Unit_1c_Bedroom_Kitchen">#REF!</definedName>
    <definedName name="VOLUME_Second___Sixth_Floor___Unit_1d">#REF!</definedName>
    <definedName name="VOLUME_Second___Sixth_Floor___Unit_1d_Bathroom">#REF!</definedName>
    <definedName name="VOLUME_Second___Sixth_Floor___Unit_1d_Bedroom">#REF!</definedName>
    <definedName name="VOLUME_Second___Sixth_Floor___Unit_1d_Kitchen_Lounge">#REF!</definedName>
    <definedName name="VOLUME_Second___Sixth_Floor___Unit_1d_Passage">#REF!</definedName>
    <definedName name="VOLUME_Second___Sixth_Floor___Unit_1e">#REF!</definedName>
    <definedName name="VOLUME_Second___Sixth_Floor___Unit_1e_Kitchen_Lounge">#REF!</definedName>
    <definedName name="VOLUME_Second___Sixth_Floor___Unit_1e_Passage">#REF!</definedName>
    <definedName name="VOLUME_Second___Sixth_Floor___Unit_1f_Bathroom">#REF!</definedName>
    <definedName name="VOLUME_Second___Sixth_Floor___Unit_1f_Bedroom">#REF!</definedName>
    <definedName name="VOLUME_Second___Sixth_Floor___Unit_1f_Kitchen_Lounge">#REF!</definedName>
    <definedName name="VOLUME_Second___Sixth_Floor___Unit_1f_Passage">#REF!</definedName>
    <definedName name="VOLUME_Second___Sixth_Floor___Unit_1g">#REF!</definedName>
    <definedName name="VOLUME_Second___Sixth_Floor___Unit_1G_Balcony">#REF!</definedName>
    <definedName name="VOLUME_Second___Sixth_Floor___Unit_1G_Bathroom">#REF!</definedName>
    <definedName name="VOLUME_Second___Sixth_Floor___Unit_1G_Bedroom_1">#REF!</definedName>
    <definedName name="VOLUME_Second___Sixth_Floor___Unit_1G_Bedroom_2">#REF!</definedName>
    <definedName name="VOLUME_Second___Sixth_Floor___Unit_1G_Passage">#REF!</definedName>
    <definedName name="VOLUME_Second___Sixth_Floor___Unit_1h">#REF!</definedName>
    <definedName name="VOLUME_Second___Sixth_Floor___Unit_1h_Bathroom">#REF!</definedName>
    <definedName name="VOLUME_Second___Sixth_Floor___Unit_1h_Bedroom">#REF!</definedName>
    <definedName name="VOLUME_Second___Sixth_Floor___Unit_1h_Kitchen_Lounge">#REF!</definedName>
    <definedName name="VOLUME_Second___Sixth_Floor___Unit_1h_Passage">#REF!</definedName>
    <definedName name="VOLUME_Second___Sixth_Floor__Unit_1f">#REF!</definedName>
    <definedName name="VOLUME_Second___Sixth_Floor_Ducts">#REF!</definedName>
    <definedName name="VOLUME_Second___Twelfth_Floor_GBA">#REF!</definedName>
    <definedName name="VOLUME_Service_Roads">#REF!</definedName>
    <definedName name="VOLUME_Sink__WC___WHB">#REF!</definedName>
    <definedName name="VOLUME_Site_Area">#REF!</definedName>
    <definedName name="VOLUME_Staff_and_Visitor_Parking">#REF!</definedName>
    <definedName name="VOLUME_Stair_Lobby">#REF!</definedName>
    <definedName name="VOLUME_Stair_Lobby_to_existing_fire_escape">#REF!</definedName>
    <definedName name="VOLUME_Stair_lobby_to_existing_fire_escape___First_Floor">#REF!</definedName>
    <definedName name="VOLUME_Stair_Lobby_to_existing_staircase">#REF!</definedName>
    <definedName name="VOLUME_Stairs">#REF!</definedName>
    <definedName name="VOLUME_Stairs___New___First_Floor">#REF!</definedName>
    <definedName name="VOLUME_Stairs___Penthouse_Floor">#REF!</definedName>
    <definedName name="VOLUME_Steel_structure_for_wooden_cladding">#REF!</definedName>
    <definedName name="VOLUME_Stock_Control">#REF!</definedName>
    <definedName name="VOLUME_Store">#REF!</definedName>
    <definedName name="VOLUME_Store_Room">#REF!</definedName>
    <definedName name="VOLUME_Store_Room___2nd_12th_Floor">#REF!</definedName>
    <definedName name="VOLUME_Swimming_Pool">#REF!</definedName>
    <definedName name="VOLUME_Terrace">#REF!</definedName>
    <definedName name="VOLUME_Unit_101">#REF!</definedName>
    <definedName name="VOLUME_Unit_101___Bathroom">#REF!</definedName>
    <definedName name="VOLUME_Unit_101___Bedroom">#REF!</definedName>
    <definedName name="VOLUME_Unit_101___Kitchen">#REF!</definedName>
    <definedName name="VOLUME_Unit_101___Living_Room">#REF!</definedName>
    <definedName name="VOLUME_Unit_102">#REF!</definedName>
    <definedName name="VOLUME_Unit_102___Bathroom">#REF!</definedName>
    <definedName name="VOLUME_Unit_102___Bedroom">#REF!</definedName>
    <definedName name="VOLUME_Unit_102___Kitchen">#REF!</definedName>
    <definedName name="VOLUME_Unit_102___Living_Room">#REF!</definedName>
    <definedName name="VOLUME_Unit_103">#REF!</definedName>
    <definedName name="VOLUME_Unit_103___Bathroom">#REF!</definedName>
    <definedName name="VOLUME_Unit_103___Kitchen">#REF!</definedName>
    <definedName name="VOLUME_Unit_103___Living_Room">#REF!</definedName>
    <definedName name="VOLUME_Unit_104">#REF!</definedName>
    <definedName name="VOLUME_Unit_104___Bathroom">#REF!</definedName>
    <definedName name="VOLUME_Unit_104___Kitchen">#REF!</definedName>
    <definedName name="VOLUME_Unit_104___Living_Room_Bedroom___Copy">#REF!</definedName>
    <definedName name="VOLUME_Unit_105">#REF!</definedName>
    <definedName name="VOLUME_Unit_105___Bathroom">#REF!</definedName>
    <definedName name="VOLUME_Unit_105___Duct">#REF!</definedName>
    <definedName name="VOLUME_Unit_105___Entrance_Foyer">#REF!</definedName>
    <definedName name="VOLUME_Unit_105___Kitchen">#REF!</definedName>
    <definedName name="VOLUME_Unit_105___Living_Room_Bedroom">#REF!</definedName>
    <definedName name="VOLUME_Unit_106">#REF!</definedName>
    <definedName name="VOLUME_Unit_106___Bathroom">#REF!</definedName>
    <definedName name="VOLUME_Unit_106___Duct">#REF!</definedName>
    <definedName name="VOLUME_Unit_106___Kitchen">#REF!</definedName>
    <definedName name="VOLUME_Unit_106___Lounge_Bedroom">#REF!</definedName>
    <definedName name="VOLUME_Unit_107">#REF!</definedName>
    <definedName name="VOLUME_Unit_107___Bathroom">#REF!</definedName>
    <definedName name="VOLUME_Unit_107___Kitchen">#REF!</definedName>
    <definedName name="VOLUME_Unit_107___Lounge_Bedroom">#REF!</definedName>
    <definedName name="VOLUME_Unit_108">#REF!</definedName>
    <definedName name="VOLUME_Unit_108___Bathroom">#REF!</definedName>
    <definedName name="VOLUME_Unit_108___Bedroom">#REF!</definedName>
    <definedName name="VOLUME_Unit_108___Duct">#REF!</definedName>
    <definedName name="VOLUME_Unit_108__Kitchen">#REF!</definedName>
    <definedName name="VOLUME_Unit_108__Living_Room">#REF!</definedName>
    <definedName name="VOLUME_Unit_1301">#REF!</definedName>
    <definedName name="VOLUME_Unit_1301___Bathroom">#REF!</definedName>
    <definedName name="VOLUME_Unit_1301___Bedroom">#REF!</definedName>
    <definedName name="VOLUME_Unit_1301___Kitchen">#REF!</definedName>
    <definedName name="VOLUME_Unit_1301___Living_Room">#REF!</definedName>
    <definedName name="VOLUME_Unit_1302">#REF!</definedName>
    <definedName name="VOLUME_Unit_1302___Bathroom">#REF!</definedName>
    <definedName name="VOLUME_Unit_1302___Duct">#REF!</definedName>
    <definedName name="VOLUME_Unit_1302___Kitchen">#REF!</definedName>
    <definedName name="VOLUME_Unit_1302___Living_Room_Bedroom">#REF!</definedName>
    <definedName name="VOLUME_Unit_1303">#REF!</definedName>
    <definedName name="VOLUME_Unit_1303___Bathroom">#REF!</definedName>
    <definedName name="VOLUME_Unit_1303___Duct">#REF!</definedName>
    <definedName name="VOLUME_Unit_1303___Kitchen">#REF!</definedName>
    <definedName name="VOLUME_Unit_1303___Living_Room_Bedroom">#REF!</definedName>
    <definedName name="VOLUME_Unit_1304">#REF!</definedName>
    <definedName name="VOLUME_Unit_1304___Bathroom">#REF!</definedName>
    <definedName name="VOLUME_Unit_1304___Kitchen">#REF!</definedName>
    <definedName name="VOLUME_Unit_1304___Living_Room_Bedroom">#REF!</definedName>
    <definedName name="VOLUME_Unit_1305">#REF!</definedName>
    <definedName name="VOLUME_Unit_1305___Bathroom">#REF!</definedName>
    <definedName name="VOLUME_Unit_1305___Bedroom">#REF!</definedName>
    <definedName name="VOLUME_Unit_1305___Kitchen">#REF!</definedName>
    <definedName name="VOLUME_Unit_1305___Living_Room">#REF!</definedName>
    <definedName name="VOLUME_Unit_601">#REF!</definedName>
    <definedName name="VOLUME_Unit_601___Bathroom">#REF!</definedName>
    <definedName name="VOLUME_Unit_601___Bedroom">#REF!</definedName>
    <definedName name="VOLUME_Unit_601___Kitchen">#REF!</definedName>
    <definedName name="VOLUME_Unit_601___Living_Room">#REF!</definedName>
    <definedName name="VOLUME_Unit_602">#REF!</definedName>
    <definedName name="VOLUME_Unit_602___Bathroom">#REF!</definedName>
    <definedName name="VOLUME_Unit_602___Bedroom">#REF!</definedName>
    <definedName name="VOLUME_Unit_602___Kitchen">#REF!</definedName>
    <definedName name="VOLUME_Unit_602___Living_Room">#REF!</definedName>
    <definedName name="VOLUME_Unit_603">#REF!</definedName>
    <definedName name="VOLUME_Unit_603___Bathroom">#REF!</definedName>
    <definedName name="VOLUME_Unit_603___Bedroom">#REF!</definedName>
    <definedName name="VOLUME_Unit_603___Kitchen">#REF!</definedName>
    <definedName name="VOLUME_Unit_603___Living_Room">#REF!</definedName>
    <definedName name="VOLUME_Unit_604">#REF!</definedName>
    <definedName name="VOLUME_Unit_604___Bathroom">#REF!</definedName>
    <definedName name="VOLUME_Unit_604___Bedroom">#REF!</definedName>
    <definedName name="VOLUME_Unit_604___Kitchen">#REF!</definedName>
    <definedName name="VOLUME_Unit_604___Living_Room">#REF!</definedName>
    <definedName name="VOLUME_Unit_605">#REF!</definedName>
    <definedName name="VOLUME_Unit_605___Bathroom">#REF!</definedName>
    <definedName name="VOLUME_Unit_605___Duct">#REF!</definedName>
    <definedName name="VOLUME_Unit_605___Kitchen">#REF!</definedName>
    <definedName name="VOLUME_Unit_605___Living_Room_Bedroom">#REF!</definedName>
    <definedName name="VOLUME_Unit_606">#REF!</definedName>
    <definedName name="VOLUME_Unit_606___Bathroom">#REF!</definedName>
    <definedName name="VOLUME_Unit_606___Duct">#REF!</definedName>
    <definedName name="VOLUME_Unit_606___Kitchen">#REF!</definedName>
    <definedName name="VOLUME_Unit_606___Lounge_Bedroom">#REF!</definedName>
    <definedName name="VOLUME_Unit_607">#REF!</definedName>
    <definedName name="VOLUME_Unit_607___Bathroom">#REF!</definedName>
    <definedName name="VOLUME_Unit_607___Kitchen">#REF!</definedName>
    <definedName name="VOLUME_Unit_607__Lounge_Bedroom">#REF!</definedName>
    <definedName name="VOLUME_Unit_608">#REF!</definedName>
    <definedName name="VOLUME_Unit_608___Bathroom">#REF!</definedName>
    <definedName name="VOLUME_Unit_608___Bedroom">#REF!</definedName>
    <definedName name="VOLUME_Unit_608___Duct">#REF!</definedName>
    <definedName name="VOLUME_Unit_608___Kitchen">#REF!</definedName>
    <definedName name="VOLUME_Unit_608__Lounge">#REF!</definedName>
    <definedName name="VOLUME_Wash_Bay">#REF!</definedName>
    <definedName name="VOLUME_Window___Unit_102___Bedroom_Window">#REF!</definedName>
    <definedName name="VOLUME_Window___Unit_102___Living_Room">#REF!</definedName>
    <definedName name="VOLUME_Window___Unit_104_Bedroom_Living_Room">#REF!</definedName>
    <definedName name="VOLUME_Windows___Unit_1_Corner_Bedroom_Window">#REF!</definedName>
    <definedName name="VOLUME_Windows___Unit_1_Lounge">#REF!</definedName>
    <definedName name="VOLUME_Windows___Unit_101">#REF!</definedName>
    <definedName name="VOLUME_Windows___Unit_101_Second_Window">#REF!</definedName>
    <definedName name="VOLUME_Windows___Unit_103___Kitchen">#REF!</definedName>
    <definedName name="VOLUME_Windows___Unit_103_living_Room">#REF!</definedName>
    <definedName name="VOLUME_Windows___Unit_1035_Bedroom">#REF!</definedName>
    <definedName name="VOLUME_Windows___Unit_105___Lounge">#REF!</definedName>
    <definedName name="VOLUME_Windows___Unit_105_Bedroom_Living_Room">#REF!</definedName>
    <definedName name="VOLUME_Windows___Unit_106___Bedroom">#REF!</definedName>
    <definedName name="VOLUME_Windows___Unit_106_Kitchen">#REF!</definedName>
    <definedName name="VOLUME_Windows___Unit_106_Lounge_Corner_Window">#REF!</definedName>
    <definedName name="VOLUME_Windows___Unit_107_Lounge_Bedroom_Window">#REF!</definedName>
    <definedName name="VOLUME_Windows___Unit_108_Bedroom">#REF!</definedName>
    <definedName name="VOLUME_Windows___Unit_108_Corner_Window_Lounge">#REF!</definedName>
    <definedName name="VOLUME_Windows___Unit_108_Lounge">#REF!</definedName>
    <definedName name="VOLUME_Windows___Unit_1301_Bedroom">#REF!</definedName>
    <definedName name="VOLUME_Windows___Unit_1301_Bedroom_Corner">#REF!</definedName>
    <definedName name="VOLUME_Windows___Unit_1302_Bedroom_Lounge">#REF!</definedName>
    <definedName name="VOLUME_Windows___Unit_1303_Bedroom">#REF!</definedName>
    <definedName name="VOLUME_Windows___Unit_1303_Lounge">#REF!</definedName>
    <definedName name="VOLUME_Windows___Unit_1304_Lounge_Bedroom_Corner_window">#REF!</definedName>
    <definedName name="VOLUME_Windows___Unit_1305_Lounge">#REF!</definedName>
    <definedName name="VOLUME_Windows___Unit_2_Bedroom_Corner_Window">#REF!</definedName>
    <definedName name="VOLUME_Windows___Unit_2_Lounge">#REF!</definedName>
    <definedName name="VOLUME_Windows___Unit_3_Bedroom_Lounge">#REF!</definedName>
    <definedName name="VOLUME_Windows___Unit_4_Bedroom_Lounge">#REF!</definedName>
    <definedName name="VOLUME_Windows___Unit_5_Bedroom_Lounge">#REF!</definedName>
    <definedName name="VOLUME_Windows___Unit_6_Bedroom">#REF!</definedName>
    <definedName name="VOLUME_Windows___Unit_6_Corner_Lounge_Window">#REF!</definedName>
    <definedName name="VOLUME_Windows___Unit_6_Kitchen">#REF!</definedName>
    <definedName name="VOLUME_Windows___Unit_7_Bedroom_Lounge">#REF!</definedName>
    <definedName name="VOLUME_Windows___Unit_8_Corner_Lounge_Window">#REF!</definedName>
    <definedName name="VOLUME_Windows___Unit_8_Lounge">#REF!</definedName>
    <definedName name="VOLUME_Windows__Unit_108_Bedroom">#REF!</definedName>
    <definedName name="VOLUME_Windows_1950mm">#REF!</definedName>
    <definedName name="VOLUME_Wood_cladding">#REF!</definedName>
    <definedName name="VOLUME_Yard">#REF!</definedName>
    <definedName name="VOS" localSheetId="12">#REF!</definedName>
    <definedName name="VOS">#REF!</definedName>
    <definedName name="vvsr">[86]WORKINGS!$A$1:$M$3</definedName>
    <definedName name="vvv">[119]AREAS!$A$6:$I$47</definedName>
    <definedName name="vvvvvvv">[57]AREAS!$A$6:$I$47</definedName>
    <definedName name="w" localSheetId="12">#REF!</definedName>
    <definedName name="w" localSheetId="11">#REF!</definedName>
    <definedName name="w">#REF!</definedName>
    <definedName name="WACC1" localSheetId="12">#REF!</definedName>
    <definedName name="WACC1" localSheetId="11">#REF!</definedName>
    <definedName name="WACC1">#REF!</definedName>
    <definedName name="WACC2" localSheetId="12">#REF!</definedName>
    <definedName name="WACC2" localSheetId="11">#REF!</definedName>
    <definedName name="WACC2">#REF!</definedName>
    <definedName name="WagonDaysperYear">[43]FormValueLists!$I$2</definedName>
    <definedName name="WALLAREA__2_1_Bed" localSheetId="12">#REF!</definedName>
    <definedName name="WALLAREA__2_1_Bed">#REF!</definedName>
    <definedName name="WALLAREA__2_1_Bed_WC">#REF!</definedName>
    <definedName name="WALLAREA__2_2_Bed">#REF!</definedName>
    <definedName name="WALLAREA__2_2_Bed_WC">#REF!</definedName>
    <definedName name="WALLAREA__2_3_Bed">#REF!</definedName>
    <definedName name="WALLAREA__2_3_Bed_WC">#REF!</definedName>
    <definedName name="WALLAREA__2_Clean_Utility_tTore">#REF!</definedName>
    <definedName name="WALLAREA__2_Common_Area">#REF!</definedName>
    <definedName name="WALLAREA__2_Ducts">#REF!</definedName>
    <definedName name="WALLAREA__2_Duty_Station_Offices">#REF!</definedName>
    <definedName name="WALLAREA__2_Elec___Data">#REF!</definedName>
    <definedName name="WALLAREA__2_Equipment_Stores">#REF!</definedName>
    <definedName name="WALLAREA__2_Female_WC">#REF!</definedName>
    <definedName name="WALLAREA__2_Fire_Stair">#REF!</definedName>
    <definedName name="WALLAREA__2_Fire_Stair_Passage">#REF!</definedName>
    <definedName name="WALLAREA__2_Male_WC">#REF!</definedName>
    <definedName name="WALLAREA__2_Paraplegic_WC">#REF!</definedName>
    <definedName name="WALLAREA__2_Private_Lift_Lobby">#REF!</definedName>
    <definedName name="WALLAREA__2_Private_Lifts">#REF!</definedName>
    <definedName name="WALLAREA__2_Public_Lift_Lobby">#REF!</definedName>
    <definedName name="WALLAREA__2_Public_Lifts">#REF!</definedName>
    <definedName name="WALLAREA__2_Public_Ward_Female">#REF!</definedName>
    <definedName name="WALLAREA__2_Public_Ward_Male">#REF!</definedName>
    <definedName name="WALLAREA__2_Service_Lift">#REF!</definedName>
    <definedName name="WALLAREA__2_Service_Lift_Lobby">#REF!</definedName>
    <definedName name="WALLAREA__2_Sluice">#REF!</definedName>
    <definedName name="WALLAREA__2_Ward_Kitchen">#REF!</definedName>
    <definedName name="WALLAREA__3_Cleaners_Rooms">#REF!</definedName>
    <definedName name="WALLAREA__3_Common_Area">#REF!</definedName>
    <definedName name="WALLAREA__3_Ducts">#REF!</definedName>
    <definedName name="WALLAREA__3_Elec___Data">#REF!</definedName>
    <definedName name="WALLAREA__3_Female_Change_Room">#REF!</definedName>
    <definedName name="WALLAREA__3_Female_WC">#REF!</definedName>
    <definedName name="WALLAREA__3_Fire_Escape_Stairs">#REF!</definedName>
    <definedName name="WALLAREA__3_Freezer">#REF!</definedName>
    <definedName name="WALLAREA__3_GBA">#REF!</definedName>
    <definedName name="WALLAREA__3_IT_Room">#REF!</definedName>
    <definedName name="WALLAREA__3_Lifts">#REF!</definedName>
    <definedName name="WALLAREA__3_Male_Changeroom">#REF!</definedName>
    <definedName name="WALLAREA__3_Male_WC">#REF!</definedName>
    <definedName name="WALLAREA__3_Mortuary">#REF!</definedName>
    <definedName name="WALLAREA__3_Paraplegic_WC">#REF!</definedName>
    <definedName name="WALLAREA__3_Passage">#REF!</definedName>
    <definedName name="WALLAREA__3_Public_Lift_Lobby">#REF!</definedName>
    <definedName name="WALLAREA__3_Public_Lifts">#REF!</definedName>
    <definedName name="WALLAREA__3_Security_Room">#REF!</definedName>
    <definedName name="WALLAREA__3_Server_Room">#REF!</definedName>
    <definedName name="WALLAREA__3_Service_Lift_Lobby">#REF!</definedName>
    <definedName name="WALLAREA__3_Service_Manager">#REF!</definedName>
    <definedName name="WALLAREA__3_Staff_Dining___Kitchen">#REF!</definedName>
    <definedName name="WALLAREA__3_Supervisor_Rooms">#REF!</definedName>
    <definedName name="WALLAREA__3_Tech_Rooms">#REF!</definedName>
    <definedName name="WALLAREA_00_Car_Port">#REF!</definedName>
    <definedName name="WALLAREA_00_Dining_Room">#REF!</definedName>
    <definedName name="WALLAREA_00_Foyer">#REF!</definedName>
    <definedName name="WALLAREA_00_GBA">#REF!</definedName>
    <definedName name="WALLAREA_00_GLA">#REF!</definedName>
    <definedName name="WALLAREA_00_Kitchen">#REF!</definedName>
    <definedName name="WALLAREA_00_Lounge">#REF!</definedName>
    <definedName name="WALLAREA_00_Patio">#REF!</definedName>
    <definedName name="WALLAREA_00_Stairs___Landing">#REF!</definedName>
    <definedName name="WALLAREA_00_Water_Closet">#REF!</definedName>
    <definedName name="WALLAREA_01_Balcony">#REF!</definedName>
    <definedName name="WALLAREA_01_Balcony_2">#REF!</definedName>
    <definedName name="WALLAREA_01_Bathrooms">#REF!</definedName>
    <definedName name="WALLAREA_01_Bedroom_1">#REF!</definedName>
    <definedName name="WALLAREA_01_Common_Area">#REF!</definedName>
    <definedName name="WALLAREA_01_GBA">#REF!</definedName>
    <definedName name="WALLAREA_01_GLA">#REF!</definedName>
    <definedName name="WALLAREA_01_Stairs___Landing">#REF!</definedName>
    <definedName name="WALLAREA_01_TV_Room_Study">#REF!</definedName>
    <definedName name="WALLAREA_110_ext">#REF!</definedName>
    <definedName name="WALLAREA_110_int">#REF!</definedName>
    <definedName name="WALLAREA_110mm_internal_walls" localSheetId="12">#REF!</definedName>
    <definedName name="WALLAREA_110mm_internal_walls" localSheetId="11">#REF!</definedName>
    <definedName name="WALLAREA_110mm_internal_walls">#REF!</definedName>
    <definedName name="WALLAREA_115_internal_walls___existing___2nd_12th_Floor" localSheetId="12">#REF!</definedName>
    <definedName name="WALLAREA_115_internal_walls___existing___2nd_12th_Floor" localSheetId="11">#REF!</definedName>
    <definedName name="WALLAREA_115_internal_walls___existing___2nd_12th_Floor">#REF!</definedName>
    <definedName name="WALLAREA_115mm_internal_walls">#REF!</definedName>
    <definedName name="WALLAREA_115mm_internal_walls___New" localSheetId="12">#REF!</definedName>
    <definedName name="WALLAREA_115mm_internal_walls___New" localSheetId="11">#REF!</definedName>
    <definedName name="WALLAREA_115mm_internal_walls___New">#REF!</definedName>
    <definedName name="WALLAREA_115mm_internal_walls___New___Penthouse_Floor">#REF!</definedName>
    <definedName name="WALLAREA_115mm_internal_walls___New_2nd___12th_Floor">#REF!</definedName>
    <definedName name="WALLAREA_12_Bed___FLF_231">[40]Collections!#REF!</definedName>
    <definedName name="WALLAREA_12bed_door_trim">[40]Collections!#REF!</definedName>
    <definedName name="WALLAREA_12bed_shower">[40]Collections!#REF!</definedName>
    <definedName name="WALLAREA_12bed_solicon_joint">[40]Collections!#REF!</definedName>
    <definedName name="WALLAREA_1F_cut_line___door_trim">[40]Collections!#REF!</definedName>
    <definedName name="WALLAREA_1F_cutline___expansion_joint">[40]Collections!#REF!</definedName>
    <definedName name="WALLAREA_1F_silicon_joint">[40]Collections!#REF!</definedName>
    <definedName name="WALLAREA_1F_stair_edge_trim">[40]Collections!#REF!</definedName>
    <definedName name="WALLAREA_1F_T2">[40]Collections!#REF!</definedName>
    <definedName name="WALLAREA_1F_T3">[40]Collections!#REF!</definedName>
    <definedName name="WALLAREA_1st_Floor___115_internal_walls">#REF!</definedName>
    <definedName name="WALLAREA_1st_Floor___230mm_Extenal_wall">#REF!</definedName>
    <definedName name="WALLAREA_1st_Floor___230mm_internal_wall">#REF!</definedName>
    <definedName name="WALLAREA_1st_Floor_Areas">#REF!</definedName>
    <definedName name="WALLAREA_1st_Floor_GBA">#REF!</definedName>
    <definedName name="WALLAREA_220_ext_walls">#REF!</definedName>
    <definedName name="WALLAREA_220_int">#REF!</definedName>
    <definedName name="WALLAREA_220_int_walls">#REF!</definedName>
    <definedName name="WALLAREA_220_walls">#REF!</definedName>
    <definedName name="WALLAREA_220mm_external_walls___existing___Penthouse_Floor">#REF!</definedName>
    <definedName name="WALLAREA_220mm_internal_walls___Existing___Penthouse_Floor">#REF!</definedName>
    <definedName name="WALLAREA_220mm_internal_walls___First_Floor">#REF!</definedName>
    <definedName name="WALLAREA_220mm_internal_walls__New___Penthouse_Floor">#REF!</definedName>
    <definedName name="WALLAREA_230mm_External_Gable_end_at_10323">#REF!</definedName>
    <definedName name="WALLAREA_230mm_external_Patio_Gable_ends">#REF!</definedName>
    <definedName name="WALLAREA_230mm_external_wall___To_new_fire_escape_first_floor">#REF!</definedName>
    <definedName name="WALLAREA_230mm_external_wall_Gable_end_at_9855">#REF!</definedName>
    <definedName name="WALLAREA_230mm_external_walls">#REF!</definedName>
    <definedName name="WALLAREA_230mm_external_walls___existing___2nd_12th_Floor">#REF!</definedName>
    <definedName name="WALLAREA_230mm_external_walls___First_Floor">#REF!</definedName>
    <definedName name="WALLAREA_230mm_external_walls___Ground">#REF!</definedName>
    <definedName name="WALLAREA_230mm_internal_wall">#REF!</definedName>
    <definedName name="WALLAREA_230mm_internal_walls">#REF!</definedName>
    <definedName name="WALLAREA_230mm_internal_walls___existing___2nd_12th_Floor">#REF!</definedName>
    <definedName name="WALLAREA_230mm_internal_walls___New">#REF!</definedName>
    <definedName name="WALLAREA_230mm_internal_walls___New_2nd_12th_floor">#REF!</definedName>
    <definedName name="WALLAREA_2nd_Floor_GBA">#REF!</definedName>
    <definedName name="WALLAREA_330mm_external_wall">#REF!</definedName>
    <definedName name="WALLAREA_330mm_external_wall_above_shopfront">#REF!</definedName>
    <definedName name="WALLAREA_330mm_internal_demising_walls">#REF!</definedName>
    <definedName name="WALLAREA_330mm_internal_wall_above_shopfront">#REF!</definedName>
    <definedName name="WALLAREA_345mm_external_wall___To_new_fire_escape___First_Floor">#REF!</definedName>
    <definedName name="WALLAREA_8bed__door_trim">[40]Collections!#REF!</definedName>
    <definedName name="WALLAREA_8bed_FLF_231">[40]Collections!#REF!</definedName>
    <definedName name="WALLAREA_8Bed_shower">[40]Collections!#REF!</definedName>
    <definedName name="WALLAREA_8bed_silicon_soft_joint">[40]Collections!#REF!</definedName>
    <definedName name="WALLAREA_Balustrade">#REF!</definedName>
    <definedName name="WALLAREA_Bathroom_vanities">#REF!</definedName>
    <definedName name="WALLAREA_Block_A__GB1">[41]Summary!#REF!</definedName>
    <definedName name="WALLAREA_Block_A_GB2">[41]Summary!#REF!</definedName>
    <definedName name="WALLAREA_Block_A_GB3">[41]Summary!#REF!</definedName>
    <definedName name="WALLAREA_Block_A_ST1">[41]Summary!#REF!</definedName>
    <definedName name="WALLAREA_Block_A_ST2">[41]Summary!#REF!</definedName>
    <definedName name="WALLAREA_Block_B_GB3">[41]Summary!#REF!</definedName>
    <definedName name="WALLAREA_Block_C__GB1">[41]Summary!#REF!</definedName>
    <definedName name="WALLAREA_Block_C_GB2">[41]Summary!#REF!</definedName>
    <definedName name="WALLAREA_Block_C_GB3">[41]Summary!#REF!</definedName>
    <definedName name="WALLAREA_Block_C_ST1">[41]Summary!#REF!</definedName>
    <definedName name="WALLAREA_Block_C_ST3">[41]Summary!#REF!</definedName>
    <definedName name="WALLAREA_Bonded_Warehouse">#REF!</definedName>
    <definedName name="WALLAREA_Bonded_Warehouse_Dispatch">#REF!</definedName>
    <definedName name="WALLAREA_Bonded_Warehouse_Stock_Control">#REF!</definedName>
    <definedName name="WALLAREA_Cantilever">#REF!</definedName>
    <definedName name="WALLAREA_Chemical_Trading">#REF!</definedName>
    <definedName name="WALLAREA_Cladding">#REF!</definedName>
    <definedName name="WALLAREA_Common_Area___Penthouse_Floor">#REF!</definedName>
    <definedName name="WALLAREA_Container_Wash">#REF!</definedName>
    <definedName name="WALLAREA_Containers">#REF!</definedName>
    <definedName name="WALLAREA_Cuboards_opposite_Store_Room">#REF!</definedName>
    <definedName name="WALLAREA_Cupboard_by_stairs">#REF!</definedName>
    <definedName name="WALLAREA_Demolish_115mm_internal_walls">#REF!</definedName>
    <definedName name="WALLAREA_Demolish_115mm_internal_walls___Penthouse_Floor">#REF!</definedName>
    <definedName name="WALLAREA_Demolish_220mm_internal_walls___Penthouse_Floor">#REF!</definedName>
    <definedName name="WALLAREA_Demolish_230mm_internal_walls">#REF!</definedName>
    <definedName name="WALLAREA_Demolish_and_remove_saniary_fittings">#REF!</definedName>
    <definedName name="WALLAREA_Dispatch">#REF!</definedName>
    <definedName name="WALLAREA_Drainage_Duct">#REF!</definedName>
    <definedName name="WALLAREA_Duct___Penthouse_Floor">#REF!</definedName>
    <definedName name="WALLAREA_Electrical_DB_Cupboard">#REF!</definedName>
    <definedName name="WALLAREA_Electrical_DB_Room">#REF!</definedName>
    <definedName name="WALLAREA_Engineering">#REF!</definedName>
    <definedName name="WALLAREA_Entrance_Doors___First_Floor">#REF!</definedName>
    <definedName name="WALLAREA_Existing_115mm_internal_walls">#REF!</definedName>
    <definedName name="WALLAREA_Existing_230mm_external_walls">#REF!</definedName>
    <definedName name="WALLAREA_Existing_230mm_internal_walls">#REF!</definedName>
    <definedName name="WALLAREA_Existing_Fire_Escape___First_Floor">#REF!</definedName>
    <definedName name="WALLAREA_Existing_Fire_Escape_Staircase">#REF!</definedName>
    <definedName name="WALLAREA_Existing_lift___2nd___6th_Floor">#REF!</definedName>
    <definedName name="WALLAREA_Existing_lifts">#REF!</definedName>
    <definedName name="WALLAREA_Existing_Lifts___Penthouse">#REF!</definedName>
    <definedName name="WALLAREA_Existing_slabs">#REF!</definedName>
    <definedName name="WALLAREA_Existing_Slabs__2nd_12th_floor">#REF!</definedName>
    <definedName name="WALLAREA_Existing_Staircase">#REF!</definedName>
    <definedName name="WALLAREA_ext_glass">#REF!</definedName>
    <definedName name="WALLAREA_External_area">#REF!</definedName>
    <definedName name="WALLAREA_External_Areas">#REF!</definedName>
    <definedName name="WALLAREA_External_Columns">#REF!</definedName>
    <definedName name="WALLAREA_External_columns___Number">#REF!</definedName>
    <definedName name="WALLAREA_External_columns___washbay">#REF!</definedName>
    <definedName name="WALLAREA_External_Doors___Penthouse_Floor">#REF!</definedName>
    <definedName name="WALLAREA_External_Double_Doors___Shopfront___Units">#REF!</definedName>
    <definedName name="WALLAREA_External_walls___Wash_Bay">#REF!</definedName>
    <definedName name="WALLAREA_Female_Ablution">#REF!</definedName>
    <definedName name="WALLAREA_FF_Bedroom_2">#REF!</definedName>
    <definedName name="WALLAREA_Fire_Door___First_Floor">#REF!</definedName>
    <definedName name="WALLAREA_Fire_Door___Penthouse">#REF!</definedName>
    <definedName name="WALLAREA_Fire_Escape">#REF!</definedName>
    <definedName name="WALLAREA_Fire_Escape___Penthouse_Floor">#REF!</definedName>
    <definedName name="WALLAREA_Firehose_Cupboard">#REF!</definedName>
    <definedName name="WALLAREA_First__Floor___Unit_1b_Kitchen_Lounge">#REF!</definedName>
    <definedName name="WALLAREA_First_floor____Unit_1G_Kitchen_Lounge">#REF!</definedName>
    <definedName name="WALLAREA_First_Floor___110mm_internal_walls">#REF!</definedName>
    <definedName name="WALLAREA_First_Floor___220mm_External_Walls">#REF!</definedName>
    <definedName name="WALLAREA_First_Floor___220mm_Internal_Walls">#REF!</definedName>
    <definedName name="WALLAREA_First_Floor___Canteen">#REF!</definedName>
    <definedName name="WALLAREA_First_Floor___Concrete_wall">#REF!</definedName>
    <definedName name="WALLAREA_First_Floor___GBA">#REF!</definedName>
    <definedName name="WALLAREA_First_Floor___Lenth_of_Windows___Canteen">#REF!</definedName>
    <definedName name="WALLAREA_First_Floor___Number_of_Windows___Canteen">#REF!</definedName>
    <definedName name="WALLAREA_First_Floor___Number_of_windows___Offices">#REF!</definedName>
    <definedName name="WALLAREA_First_Floor___Number_of_Windows___Stairs">#REF!</definedName>
    <definedName name="WALLAREA_First_Floor___Office">#REF!</definedName>
    <definedName name="WALLAREA_First_Floor___Stair_Lift_Lobby">#REF!</definedName>
    <definedName name="WALLAREA_First_Floor___Stairs_to_be_closed_up">#REF!</definedName>
    <definedName name="WALLAREA_First_Floor___Unit_1a">#REF!</definedName>
    <definedName name="WALLAREA_First_Floor___Unit_1a_Bathroom">#REF!</definedName>
    <definedName name="WALLAREA_First_Floor___Unit_1a_Bedroom">#REF!</definedName>
    <definedName name="WALLAREA_First_Floor___Unit_1a_Passage">#REF!</definedName>
    <definedName name="WALLAREA_First_Floor___Unit_1b">#REF!</definedName>
    <definedName name="WALLAREA_First_Floor___Unit_1b_Bathroom">#REF!</definedName>
    <definedName name="WALLAREA_First_Floor___Unit_1b_Bedroom">#REF!</definedName>
    <definedName name="WALLAREA_First_Floor___Unit_1b_Passage">#REF!</definedName>
    <definedName name="WALLAREA_First_Floor___Unit_1c">#REF!</definedName>
    <definedName name="WALLAREA_First_Floor___Unit_1c_Bathroom">#REF!</definedName>
    <definedName name="WALLAREA_First_Floor___Unit_1c_Bedroom">#REF!</definedName>
    <definedName name="WALLAREA_First_Floor___Unit_1c_Kitchen">#REF!</definedName>
    <definedName name="WALLAREA_First_Floor___Unit_1d">#REF!</definedName>
    <definedName name="WALLAREA_First_Floor___Unit_1d_Bedroom">#REF!</definedName>
    <definedName name="WALLAREA_First_Floor___Unit_1D_Duct">#REF!</definedName>
    <definedName name="WALLAREA_First_Floor___Unit_1D_Kitchen_Lounge">#REF!</definedName>
    <definedName name="WALLAREA_First_Floor___Unit_1D_Passage">#REF!</definedName>
    <definedName name="WALLAREA_First_Floor___Unit_1e">#REF!</definedName>
    <definedName name="WALLAREA_First_Floor___Unit_1e_Bathroom">#REF!</definedName>
    <definedName name="WALLAREA_First_Floor___Unit_1e_Bedroom">#REF!</definedName>
    <definedName name="WALLAREA_First_Floor___Unit_1e_Kitchen_Lounge">#REF!</definedName>
    <definedName name="WALLAREA_First_Floor___Unit_1e_Passage">#REF!</definedName>
    <definedName name="WALLAREA_First_Floor___Unit_1f">#REF!</definedName>
    <definedName name="WALLAREA_First_Floor___Unit_1f__Bedroom">#REF!</definedName>
    <definedName name="WALLAREA_First_Floor___Unit_1f_Bathroom">#REF!</definedName>
    <definedName name="WALLAREA_First_Floor___Unit_1f_Kitchen_Lounge">#REF!</definedName>
    <definedName name="WALLAREA_First_Floor___Unit_1f_Passage">#REF!</definedName>
    <definedName name="WALLAREA_First_Floor___Unit_1G">#REF!</definedName>
    <definedName name="WALLAREA_First_Floor___Unit_1G_Balcony">#REF!</definedName>
    <definedName name="WALLAREA_First_Floor___Unit_1G_Bathroom">#REF!</definedName>
    <definedName name="WALLAREA_First_Floor___Unit_1G_Bedroom_1">#REF!</definedName>
    <definedName name="WALLAREA_First_Floor___Unit_1G_Bedroom_2">#REF!</definedName>
    <definedName name="WALLAREA_First_Floor___Unit_1G_Passage">#REF!</definedName>
    <definedName name="WALLAREA_First_Floor___Unit_1H">#REF!</definedName>
    <definedName name="WALLAREA_First_Floor___Unit_1H_Bathroom">#REF!</definedName>
    <definedName name="WALLAREA_First_Floor___Unit_1H_Bedroom">#REF!</definedName>
    <definedName name="WALLAREA_First_Floor___Unit_1H_Kitchen_Lounge">#REF!</definedName>
    <definedName name="WALLAREA_First_Floor___Unit_1H_Passage">#REF!</definedName>
    <definedName name="WALLAREA_First_Floor___Windows___Length__Offices">#REF!</definedName>
    <definedName name="WALLAREA_First_Floor___Windows_Stairs__Length_">#REF!</definedName>
    <definedName name="WALLAREA_First_Floor__110mm_internal_walls__Existing_">#REF!</definedName>
    <definedName name="WALLAREA_First_Floor__110mm_internal_walls__New_">#REF!</definedName>
    <definedName name="WALLAREA_First_Floor__220mm_external_walls__Existing_">#REF!</definedName>
    <definedName name="WALLAREA_First_Floor__220mm_external_walls__New_">#REF!</definedName>
    <definedName name="WALLAREA_First_Floor__D1__New_">#REF!</definedName>
    <definedName name="WALLAREA_First_Floor__D2__New_">#REF!</definedName>
    <definedName name="WALLAREA_First_Floor__Demolish_110mm_external_walls">#REF!</definedName>
    <definedName name="WALLAREA_First_Floor__Demolish_110mm_internal_walls">#REF!</definedName>
    <definedName name="WALLAREA_First_Floor__Demolish_220mm_external_walls">#REF!</definedName>
    <definedName name="WALLAREA_First_Floor__Passage">#REF!</definedName>
    <definedName name="WALLAREA_First_Floor__Remove_Existing_Windows">#REF!</definedName>
    <definedName name="WALLAREA_First_Floor__Remove_Single_External_Glass_Door">#REF!</definedName>
    <definedName name="WALLAREA_First_Floor__Remove_Single_External_Timber_Doors">#REF!</definedName>
    <definedName name="WALLAREA_First_Floor__Remove_Single_Internal_Doors">#REF!</definedName>
    <definedName name="WALLAREA_First_Floor__Stairs">#REF!</definedName>
    <definedName name="WALLAREA_First_Floor__Unit_no._1___Bedroom_2">#REF!</definedName>
    <definedName name="WALLAREA_First_Floor__Unit_no._3___Bedroom_2">#REF!</definedName>
    <definedName name="WALLAREA_First_Floor__Unit_no.1">#REF!</definedName>
    <definedName name="WALLAREA_First_Floor__Unit_no.1___Bathrooms">#REF!</definedName>
    <definedName name="WALLAREA_First_Floor__Unit_no.1___Bedroom_1">#REF!</definedName>
    <definedName name="WALLAREA_First_Floor__Unit_no.1___Open_Plan__Kitchen_Lounge">#REF!</definedName>
    <definedName name="WALLAREA_First_Floor__Unit_no.2">#REF!</definedName>
    <definedName name="WALLAREA_First_Floor__Unit_no.2___Bathroom">#REF!</definedName>
    <definedName name="WALLAREA_First_Floor__Unit_no.2___Bedroom_1">#REF!</definedName>
    <definedName name="WALLAREA_First_Floor__Unit_no.2___Bedroom_2">#REF!</definedName>
    <definedName name="WALLAREA_First_Floor__Unit_no.2___Open_plan_Kitchen_Lounge">#REF!</definedName>
    <definedName name="WALLAREA_First_Floor__Unit_no.3">#REF!</definedName>
    <definedName name="WALLAREA_First_Floor__unit_no.3___Bathroom">#REF!</definedName>
    <definedName name="WALLAREA_First_Floor__Unit_no.3___Bedroom_1">#REF!</definedName>
    <definedName name="WALLAREA_First_Floor__Unit_no.3___Open_Plan_Kitchen_Lounge">#REF!</definedName>
    <definedName name="WALLAREA_First_Floor__Unit_no.4">#REF!</definedName>
    <definedName name="WALLAREA_First_Floor__Unit_no.4___Bathroom">#REF!</definedName>
    <definedName name="WALLAREA_First_Floor__Unit_no.4___Bedroom_1">#REF!</definedName>
    <definedName name="WALLAREA_First_Floor__Unit_no.4___Bedroom_2">#REF!</definedName>
    <definedName name="WALLAREA_First_Floor__Unit_no.4___Open_Plan__Kitchen_Lounge">#REF!</definedName>
    <definedName name="WALLAREA_First_Floor__W1__1200_x_1200_">#REF!</definedName>
    <definedName name="WALLAREA_First_Floor__W2__1500_x_1200_">#REF!</definedName>
    <definedName name="WALLAREA_First_Floor__W3__600_x_900_">#REF!</definedName>
    <definedName name="WALLAREA_First_Floor__W4__600_x_1200_">#REF!</definedName>
    <definedName name="WALLAREA_First_Floor_GBA">#REF!</definedName>
    <definedName name="WALLAREA_First_Floor_Passage">#REF!</definedName>
    <definedName name="WALLAREA_First_Floor_Unit_1a_Kitchen_Lounge">#REF!</definedName>
    <definedName name="WALLAREA_First_Floor_Walls_to_be_demolished">#REF!</definedName>
    <definedName name="WALLAREA_First_loor___Unit_1D_Bathroom">#REF!</definedName>
    <definedName name="WALLAREA_Gaurd_house">#REF!</definedName>
    <definedName name="WALLAREA_GBA">#REF!</definedName>
    <definedName name="WALLAREA_GBA___excl._Offices">#REF!</definedName>
    <definedName name="WALLAREA_GF_silicon_soft_joint">[40]Collections!#REF!</definedName>
    <definedName name="WALLAREA_GF_stair_edge_trim">[40]Collections!#REF!</definedName>
    <definedName name="WALLAREA_GF_T1">[40]Collections!#REF!</definedName>
    <definedName name="WALLAREA_GF_T2">[40]Collections!#REF!</definedName>
    <definedName name="WALLAREA_GF_T3">[40]Collections!#REF!</definedName>
    <definedName name="WALLAREA_GLA">#REF!</definedName>
    <definedName name="WALLAREA_Glass">#REF!</definedName>
    <definedName name="WALLAREA_Glue_Area">#REF!</definedName>
    <definedName name="WALLAREA_Ground_Floor___220mm_external_walls">#REF!</definedName>
    <definedName name="WALLAREA_Ground_Floor___230mm_External_walls">#REF!</definedName>
    <definedName name="WALLAREA_Ground_Floor___230mm_external_walls___Existing">#REF!</definedName>
    <definedName name="WALLAREA_Ground_Floor___230mm_internal_wall___New">#REF!</definedName>
    <definedName name="WALLAREA_Ground_Floor___230mm_Internal_Walls">#REF!</definedName>
    <definedName name="WALLAREA_Ground_Floor___230mm_Internal_walls___Existing">#REF!</definedName>
    <definedName name="WALLAREA_Ground_Floor___Back_Entrance">#REF!</definedName>
    <definedName name="WALLAREA_Ground_Floor___Concrete_wall">#REF!</definedName>
    <definedName name="WALLAREA_Ground_Floor___Corridor">#REF!</definedName>
    <definedName name="WALLAREA_Ground_Floor___Demolish_115mm_internal_walls">#REF!</definedName>
    <definedName name="WALLAREA_Ground_Floor___Demolish_230mm_internal_wall">#REF!</definedName>
    <definedName name="WALLAREA_Ground_Floor___Demolish_drywall">#REF!</definedName>
    <definedName name="WALLAREA_Ground_Floor___Double_Doors___New_to_Lift_Lobby">#REF!</definedName>
    <definedName name="WALLAREA_Ground_floor___Ducts">#REF!</definedName>
    <definedName name="WALLAREA_Ground_Floor___Electrical_DB_Room">#REF!</definedName>
    <definedName name="WALLAREA_Ground_Floor___Entrance_to_Madison_Lofts">#REF!</definedName>
    <definedName name="WALLAREA_Ground_Floor___Existing_Electrical_Substation">#REF!</definedName>
    <definedName name="WALLAREA_Ground_Floor___Existing_Fire_Escape">#REF!</definedName>
    <definedName name="WALLAREA_Ground_Floor___Existing_Fire_Escape_Lobby">#REF!</definedName>
    <definedName name="WALLAREA_Ground_Floor___Existing_Lifts">#REF!</definedName>
    <definedName name="WALLAREA_Ground_Floor___Existing_Staff_Toilets">#REF!</definedName>
    <definedName name="WALLAREA_Ground_Floor___Existing_Stairs">#REF!</definedName>
    <definedName name="WALLAREA_Ground_Floor___External_Columns">#REF!</definedName>
    <definedName name="WALLAREA_Ground_Floor___Fire_Double_Doors_to_Fire_Escape">#REF!</definedName>
    <definedName name="WALLAREA_Ground_Floor___Fire_Escape">#REF!</definedName>
    <definedName name="WALLAREA_Ground_Floor___GBA">#REF!</definedName>
    <definedName name="WALLAREA_Ground_Floor___GBA1">#REF!</definedName>
    <definedName name="WALLAREA_Ground_Floor___Internal_Columns">#REF!</definedName>
    <definedName name="WALLAREA_Ground_Floor___Internal_doors__Single_">#REF!</definedName>
    <definedName name="WALLAREA_Ground_Floor___internal_stairs">#REF!</definedName>
    <definedName name="WALLAREA_Ground_Floor___Lift_Area">#REF!</definedName>
    <definedName name="WALLAREA_Ground_Floor___Lift_Lobby">#REF!</definedName>
    <definedName name="WALLAREA_Ground_Floor___New_Fire_Escape_Stairs">#REF!</definedName>
    <definedName name="WALLAREA_Ground_Floor___Number_of_Windows___Ablutions">#REF!</definedName>
    <definedName name="WALLAREA_Ground_Floor___Number_of_Windows___Offices">#REF!</definedName>
    <definedName name="WALLAREA_Ground_Floor___Number_of_Windows___Stairs">#REF!</definedName>
    <definedName name="WALLAREA_Ground_Floor___Open_Refuse_Area">#REF!</definedName>
    <definedName name="WALLAREA_Ground_Floor___Pep">#REF!</definedName>
    <definedName name="WALLAREA_Ground_Floor___Pep_Entrance">#REF!</definedName>
    <definedName name="WALLAREA_Ground_Floor___Remove_Demolish_doors">#REF!</definedName>
    <definedName name="WALLAREA_Ground_Floor___Remove_Existing_geyser__seal_piping_">#REF!</definedName>
    <definedName name="WALLAREA_Ground_Floor___Remove_existing_shopfront">#REF!</definedName>
    <definedName name="WALLAREA_Ground_Floor___Remove_existing_window">#REF!</definedName>
    <definedName name="WALLAREA_Ground_Floor___Roller_Shutter_Doors">#REF!</definedName>
    <definedName name="WALLAREA_Ground_Floor___Security_Booth">#REF!</definedName>
    <definedName name="WALLAREA_Ground_Floor___Shower_Doors">#REF!</definedName>
    <definedName name="WALLAREA_Ground_Floor___Stair_Lobby">#REF!</definedName>
    <definedName name="WALLAREA_Ground_Floor___Stairs">#REF!</definedName>
    <definedName name="WALLAREA_Ground_Floor___Telkom_Room">#REF!</definedName>
    <definedName name="WALLAREA_Ground_Floor___Toilet_Cubicle_Doors">#REF!</definedName>
    <definedName name="WALLAREA_Ground_Floor___Windows__Lenth_">#REF!</definedName>
    <definedName name="WALLAREA_Ground_Floor___Windows_Ablutions__Length_">#REF!</definedName>
    <definedName name="WALLAREA_Ground_Floor___Windows_Stairs__Length_">#REF!</definedName>
    <definedName name="WALLAREA_Ground_Floor__110mm_external_walls__For_New_Porch_">#REF!</definedName>
    <definedName name="WALLAREA_Ground_Floor__110mm_internal_walls__Existing_">#REF!</definedName>
    <definedName name="WALLAREA_Ground_Floor__110mm_internal_walls__New_">#REF!</definedName>
    <definedName name="WALLAREA_Ground_Floor__220mm_external_walls__Existing_">#REF!</definedName>
    <definedName name="WALLAREA_Ground_Floor__220mm_external_walls__New_">#REF!</definedName>
    <definedName name="WALLAREA_Ground_Floor__Brick_Piers__For_new_Porch_">#REF!</definedName>
    <definedName name="WALLAREA_Ground_Floor__D1__New_">#REF!</definedName>
    <definedName name="WALLAREA_Ground_Floor__D2__New_">#REF!</definedName>
    <definedName name="WALLAREA_Ground_Floor__Demolish_110mm_external_walls">#REF!</definedName>
    <definedName name="WALLAREA_Ground_Floor__Demolish_110mm_internal_walls">#REF!</definedName>
    <definedName name="WALLAREA_Ground_Floor__Demolish_220mm_external_walls">#REF!</definedName>
    <definedName name="WALLAREA_Ground_Floor__Entance_Double_Door">#REF!</definedName>
    <definedName name="WALLAREA_Ground_Floor__New_Porch_Area">#REF!</definedName>
    <definedName name="WALLAREA_Ground_Floor__Number_of_Brick_Piers__For_new_Porch_">#REF!</definedName>
    <definedName name="WALLAREA_Ground_Floor__Passage">#REF!</definedName>
    <definedName name="WALLAREA_Ground_Floor__Remove_Existing_Window">#REF!</definedName>
    <definedName name="WALLAREA_Ground_Floor__Remove_Single_External_glass_door">#REF!</definedName>
    <definedName name="WALLAREA_Ground_Floor__Remove_Single_External_Timber_Door">#REF!</definedName>
    <definedName name="WALLAREA_Ground_Floor__Remove_Single_Internal_timber_door">#REF!</definedName>
    <definedName name="WALLAREA_Ground_Floor__Roof_to_entrance_porch">#REF!</definedName>
    <definedName name="WALLAREA_Ground_Floor__Unit__no.3___Bathroom">#REF!</definedName>
    <definedName name="WALLAREA_Ground_Floor__Unit_1___Bedroom_2">#REF!</definedName>
    <definedName name="WALLAREA_Ground_Floor__Unit_no.1">#REF!</definedName>
    <definedName name="WALLAREA_Ground_Floor__Unit_no.1___Bathroom">#REF!</definedName>
    <definedName name="WALLAREA_Ground_Floor__Unit_no.1___Open_plan_kitchen_lounge">#REF!</definedName>
    <definedName name="WALLAREA_Ground_Floor__Unit_no.2">#REF!</definedName>
    <definedName name="WALLAREA_Ground_Floor__Unit_no.2___Bathroom">#REF!</definedName>
    <definedName name="WALLAREA_Ground_Floor__Unit_no.2___Bedroom_1">#REF!</definedName>
    <definedName name="WALLAREA_Ground_Floor__Unit_no.2___Bedroom_2">#REF!</definedName>
    <definedName name="WALLAREA_Ground_Floor__Unit_no.2___Open_plan_kitchen_lounge">#REF!</definedName>
    <definedName name="WALLAREA_Ground_Floor__Unit_no.3">#REF!</definedName>
    <definedName name="WALLAREA_Ground_Floor__Unit_no.3___Bedroom_1">#REF!</definedName>
    <definedName name="WALLAREA_Ground_Floor__Unit_no.3___Bedroom_2">#REF!</definedName>
    <definedName name="WALLAREA_Ground_Floor__Unit_no.3___Open_plan__Kitchen_Lounge">#REF!</definedName>
    <definedName name="WALLAREA_Ground_Floor__Unit_no.4">#REF!</definedName>
    <definedName name="WALLAREA_Ground_Floor__Unit_no.4___Bathrooms">#REF!</definedName>
    <definedName name="WALLAREA_Ground_Floor__Unit_no.4___Bedroom_1">#REF!</definedName>
    <definedName name="WALLAREA_Ground_Floor__Unit_no.4___Bedroom_2">#REF!</definedName>
    <definedName name="WALLAREA_Ground_Floor__Unit_no.4___Open_plan__Kitchen_Lounge">#REF!</definedName>
    <definedName name="WALLAREA_Ground_Floor__W1__1200x1200_">#REF!</definedName>
    <definedName name="WALLAREA_Ground_Floor__W2__1500_x_1200_">#REF!</definedName>
    <definedName name="WALLAREA_Ground_Floor__W3__600_x_900_">#REF!</definedName>
    <definedName name="WALLAREA_Ground_Floor__W4__600_x_1200_">#REF!</definedName>
    <definedName name="WALLAREA_Ground_Floor_Areas">#REF!</definedName>
    <definedName name="WALLAREA_Ground_Floor_GBA">#REF!</definedName>
    <definedName name="WALLAREA_Ground_Floor_Patios">#REF!</definedName>
    <definedName name="WALLAREA_Ground_Floor_Stairs">#REF!</definedName>
    <definedName name="WALLAREA_Ground_floor_Unit_1.">#REF!</definedName>
    <definedName name="WALLAREA_Ground_Floor_Unit_1___Bedroom_1">#REF!</definedName>
    <definedName name="WALLAREA_Ground_Floor_unit_2">#REF!</definedName>
    <definedName name="WALLAREA_Ground_Floor_unit_3">#REF!</definedName>
    <definedName name="WALLAREA_Ground_floor_unit_4">#REF!</definedName>
    <definedName name="WALLAREA_Grounf_Floor_Unit_5">#REF!</definedName>
    <definedName name="WALLAREA_Hygiene_and_Sanitation">#REF!</definedName>
    <definedName name="WALLAREA_int_glass">#REF!</definedName>
    <definedName name="WALLAREA_Internal_Columns">#REF!</definedName>
    <definedName name="WALLAREA_Internal_Columns___Number">#REF!</definedName>
    <definedName name="WALLAREA_Internal_corridors">#REF!</definedName>
    <definedName name="WALLAREA_Internal_Doors___Penthouse">#REF!</definedName>
    <definedName name="WALLAREA_Internal_Double_Doors___First_Floor">#REF!</definedName>
    <definedName name="WALLAREA_Internal_Single_Doors___Entrance_Doors">#REF!</definedName>
    <definedName name="WALLAREA_Internal_Single_Doors___First_Floor">#REF!</definedName>
    <definedName name="WALLAREA_Internal_Single_Doors___First_Floor___Units">#REF!</definedName>
    <definedName name="WALLAREA_Kitchen_cupboards">#REF!</definedName>
    <definedName name="WALLAREA_Lab">#REF!</definedName>
    <definedName name="WALLAREA_Lift_Lobby">#REF!</definedName>
    <definedName name="WALLAREA_Lift_Lobby___2nd_12th_floor">#REF!</definedName>
    <definedName name="WALLAREA_Lift_Motor_Room">#REF!</definedName>
    <definedName name="WALLAREA_Lift_Motor_Room_Length_East_Elevation">#REF!</definedName>
    <definedName name="WALLAREA_Loading_area">#REF!</definedName>
    <definedName name="WALLAREA_Male_Ablution">#REF!</definedName>
    <definedName name="WALLAREA_Manufacturing_Line">#REF!</definedName>
    <definedName name="WALLAREA_New_Balustrades">#REF!</definedName>
    <definedName name="WALLAREA_No_of_parking_Bays">#REF!</definedName>
    <definedName name="WALLAREA_Office">#REF!</definedName>
    <definedName name="WALLAREA_Oxidising_Chemical_Store">#REF!</definedName>
    <definedName name="WALLAREA_Parking___230mm_External_Concrete_Wall">#REF!</definedName>
    <definedName name="WALLAREA_Parking___230mm_External_walls">#REF!</definedName>
    <definedName name="WALLAREA_Parking___230mm_internal_walls">#REF!</definedName>
    <definedName name="WALLAREA_Parking_Areas">#REF!</definedName>
    <definedName name="WALLAREA_Parking_GBA">#REF!</definedName>
    <definedName name="WALLAREA_Passage">#REF!</definedName>
    <definedName name="WALLAREA_Passage___2nd_12th_Floor">#REF!</definedName>
    <definedName name="WALLAREA_Passage___Penthouse_Floor">#REF!</definedName>
    <definedName name="WALLAREA_Paving_apron">#REF!</definedName>
    <definedName name="WALLAREA_Penthouse___GBA">#REF!</definedName>
    <definedName name="WALLAREA_Prking_and_Roadways">#REF!</definedName>
    <definedName name="WALLAREA_Raw_Materials">#REF!</definedName>
    <definedName name="WALLAREA_Receiving">#REF!</definedName>
    <definedName name="WALLAREA_Remove_100mm_high_steel_balustrade">#REF!</definedName>
    <definedName name="WALLAREA_Remove_Double_Doors___Penthouse_Floor">#REF!</definedName>
    <definedName name="WALLAREA_Remove_internal_doors">#REF!</definedName>
    <definedName name="WALLAREA_Remove_Sanitary_Fittings___Penthouse_Floor">#REF!</definedName>
    <definedName name="WALLAREA_Remove_Single_Doors___Penthouse_Floor">#REF!</definedName>
    <definedName name="WALLAREA_Rof_Plan___110mm_internal_walls">#REF!</definedName>
    <definedName name="WALLAREA_Roof">#REF!</definedName>
    <definedName name="WALLAREA_Roof___Plan___Unit_7b">#REF!</definedName>
    <definedName name="WALLAREA_Roof_Area___Grid_Line_1_2">#REF!</definedName>
    <definedName name="WALLAREA_Roof_Area__Grid_Line_2_3">#REF!</definedName>
    <definedName name="WALLAREA_Roof_Area__Grid_Line_3_4">#REF!</definedName>
    <definedName name="WALLAREA_Roof_Area__Grid_Line_4_5">#REF!</definedName>
    <definedName name="WALLAREA_Roof_Area__Grid_Line_5_6">#REF!</definedName>
    <definedName name="WALLAREA_Roof_Area__Grid_Line_6_7">#REF!</definedName>
    <definedName name="WALLAREA_Roof_Plan___220mm_external_wall">#REF!</definedName>
    <definedName name="WALLAREA_Roof_Plan___220mm_internal_walls">#REF!</definedName>
    <definedName name="WALLAREA_Roof_Plan___Ablution_Block">#REF!</definedName>
    <definedName name="WALLAREA_Roof_Plan___Concrete_wall">#REF!</definedName>
    <definedName name="WALLAREA_Roof_Plan___Corridor_Passage">#REF!</definedName>
    <definedName name="WALLAREA_Roof_Plan___Ducts">#REF!</definedName>
    <definedName name="WALLAREA_Roof_Plan___Unit_7a">#REF!</definedName>
    <definedName name="WALLAREA_Roof_Plan___Unit_7c">#REF!</definedName>
    <definedName name="WALLAREA_Roof_Plan___Unit_7d">#REF!</definedName>
    <definedName name="WALLAREA_Roof_Plan___Unit_7e">#REF!</definedName>
    <definedName name="WALLAREA_Roof_Plan___Unit_7f">#REF!</definedName>
    <definedName name="WALLAREA_Roof_Plan___Unit_7g">#REF!</definedName>
    <definedName name="WALLAREA_Roof_Plan___Unit_7h">#REF!</definedName>
    <definedName name="WALLAREA_Roof_Plan___Unit_7i">#REF!</definedName>
    <definedName name="WALLAREA_Roof_Plan___Unit_7i__single_room_">#REF!</definedName>
    <definedName name="WALLAREA_Roof_Plan___unit_7i_Bathroom">#REF!</definedName>
    <definedName name="WALLAREA_Roof_Plan___Unit_7i_Bedroom">#REF!</definedName>
    <definedName name="WALLAREA_Roof_Plan___Unit_7i_Duct">#REF!</definedName>
    <definedName name="WALLAREA_Roof_Plan___unit_7i_Kitcthen_Lounge">#REF!</definedName>
    <definedName name="WALLAREA_Roof_Plan___Unit_7i_Passage">#REF!</definedName>
    <definedName name="WALLAREA_Roof_Plan___Unit_7k">#REF!</definedName>
    <definedName name="WALLAREA_Roof_Plan___Unit_7k_Bathroom">#REF!</definedName>
    <definedName name="WALLAREA_Roof_Plan___unit_7k_Bedroom">#REF!</definedName>
    <definedName name="WALLAREA_Roof_Plan___Unit_7k_Kitche_Lounge">#REF!</definedName>
    <definedName name="WALLAREA_Roof_Plan___unit_7k_Passage">#REF!</definedName>
    <definedName name="WALLAREA_Roof_Plan___Unit_7L">#REF!</definedName>
    <definedName name="WALLAREA_Roof_Plan___Unit_7L_Bathroom">#REF!</definedName>
    <definedName name="WALLAREA_Roof_Plan___Unit_7L_Bedroom">#REF!</definedName>
    <definedName name="WALLAREA_Roof_Plan___Unit_7L_Kitchen_Lounge">#REF!</definedName>
    <definedName name="WALLAREA_Roof_Plan___Unit_7L_Passage">#REF!</definedName>
    <definedName name="WALLAREA_Roof_Plan___Washing_area">#REF!</definedName>
    <definedName name="WALLAREA_Secomd___Sixth_Floor___Unit_1b_Bedroom_2">#REF!</definedName>
    <definedName name="WALLAREA_Second___Sixth_Floor___110mm_internal_walls">#REF!</definedName>
    <definedName name="WALLAREA_Second___Sixth_Floor___1e_Bathroom">#REF!</definedName>
    <definedName name="WALLAREA_Second___Sixth_Floor___1G_Kitchen_Lounge">#REF!</definedName>
    <definedName name="WALLAREA_Second___Sixth_Floor___220mm_external_walls">#REF!</definedName>
    <definedName name="WALLAREA_Second___Sixth_Floor___220mm_internal_walls">#REF!</definedName>
    <definedName name="WALLAREA_Second___Sixth_Floor___Allowance_for_beam">#REF!</definedName>
    <definedName name="WALLAREA_Second___Sixth_Floor___Bedroom">#REF!</definedName>
    <definedName name="WALLAREA_Second___Sixth_Floor___Concrete_Wall">#REF!</definedName>
    <definedName name="WALLAREA_Second___Sixth_Floor___External_walls_to_be_demolished">#REF!</definedName>
    <definedName name="WALLAREA_Second___Sixth_Floor___Passage">#REF!</definedName>
    <definedName name="WALLAREA_Second___Sixth_Floor___Slabs_to_be_demolished">#REF!</definedName>
    <definedName name="WALLAREA_Second___Sixth_Floor___Stair_Lift_Lobby">#REF!</definedName>
    <definedName name="WALLAREA_Second___Sixth_Floor___Unit_1a">#REF!</definedName>
    <definedName name="WALLAREA_Second___Sixth_Floor___Unit_1a_Bathroom">#REF!</definedName>
    <definedName name="WALLAREA_Second___Sixth_Floor___Unit_1a_Bedroom">#REF!</definedName>
    <definedName name="WALLAREA_Second___Sixth_Floor___Unit_1a_Kitchen_Lounge">#REF!</definedName>
    <definedName name="WALLAREA_Second___Sixth_Floor___Unit_1a_Passage">#REF!</definedName>
    <definedName name="WALLAREA_Second___Sixth_Floor___Unit_1b">#REF!</definedName>
    <definedName name="WALLAREA_Second___Sixth_Floor___Unit_1b_Bathroom">#REF!</definedName>
    <definedName name="WALLAREA_Second___Sixth_Floor___Unit_1b_Bedroom_1">#REF!</definedName>
    <definedName name="WALLAREA_Second___Sixth_Floor___Unit_1b_Kitchen_Lounge">#REF!</definedName>
    <definedName name="WALLAREA_Second___Sixth_Floor___Unit_1b_Passage">#REF!</definedName>
    <definedName name="WALLAREA_Second___Sixth_Floor___Unit_1c">#REF!</definedName>
    <definedName name="WALLAREA_Second___Sixth_Floor___Unit_1c_Bathroom">#REF!</definedName>
    <definedName name="WALLAREA_Second___Sixth_Floor___Unit_1c_Bedroom_Kitchen">#REF!</definedName>
    <definedName name="WALLAREA_Second___Sixth_Floor___Unit_1d">#REF!</definedName>
    <definedName name="WALLAREA_Second___Sixth_Floor___Unit_1d_Bathroom">#REF!</definedName>
    <definedName name="WALLAREA_Second___Sixth_Floor___Unit_1d_Bedroom">#REF!</definedName>
    <definedName name="WALLAREA_Second___Sixth_Floor___Unit_1d_Kitchen_Lounge">#REF!</definedName>
    <definedName name="WALLAREA_Second___Sixth_Floor___Unit_1d_Passage">#REF!</definedName>
    <definedName name="WALLAREA_Second___Sixth_Floor___Unit_1e">#REF!</definedName>
    <definedName name="WALLAREA_Second___Sixth_Floor___Unit_1e_Kitchen_Lounge">#REF!</definedName>
    <definedName name="WALLAREA_Second___Sixth_Floor___Unit_1e_Passage">#REF!</definedName>
    <definedName name="WALLAREA_Second___Sixth_Floor___Unit_1f_Bathroom">#REF!</definedName>
    <definedName name="WALLAREA_Second___Sixth_Floor___Unit_1f_Bedroom">#REF!</definedName>
    <definedName name="WALLAREA_Second___Sixth_Floor___Unit_1f_Kitchen_Lounge">#REF!</definedName>
    <definedName name="WALLAREA_Second___Sixth_Floor___Unit_1f_Passage">#REF!</definedName>
    <definedName name="WALLAREA_Second___Sixth_Floor___Unit_1g">#REF!</definedName>
    <definedName name="WALLAREA_Second___Sixth_Floor___Unit_1G_Balcony">#REF!</definedName>
    <definedName name="WALLAREA_Second___Sixth_Floor___Unit_1G_Bathroom">#REF!</definedName>
    <definedName name="WALLAREA_Second___Sixth_Floor___Unit_1G_Bedroom_1">#REF!</definedName>
    <definedName name="WALLAREA_Second___Sixth_Floor___Unit_1G_Bedroom_2">#REF!</definedName>
    <definedName name="WALLAREA_Second___Sixth_Floor___Unit_1G_Passage">#REF!</definedName>
    <definedName name="WALLAREA_Second___Sixth_Floor___Unit_1h">#REF!</definedName>
    <definedName name="WALLAREA_Second___Sixth_Floor___Unit_1h_Bathroom">#REF!</definedName>
    <definedName name="WALLAREA_Second___Sixth_Floor___Unit_1h_Bedroom">#REF!</definedName>
    <definedName name="WALLAREA_Second___Sixth_Floor___Unit_1h_Kitchen_Lounge">#REF!</definedName>
    <definedName name="WALLAREA_Second___Sixth_Floor___Unit_1h_Passage">#REF!</definedName>
    <definedName name="WALLAREA_Second___Sixth_Floor__Unit_1f">#REF!</definedName>
    <definedName name="WALLAREA_Second___Sixth_Floor_Ducts">#REF!</definedName>
    <definedName name="WALLAREA_Second___Twelfth_Floor_GBA">#REF!</definedName>
    <definedName name="WALLAREA_Service_Roads">#REF!</definedName>
    <definedName name="WALLAREA_Sink__WC___WHB">#REF!</definedName>
    <definedName name="WALLAREA_Site_Area">#REF!</definedName>
    <definedName name="WALLAREA_Staff_and_Visitor_Parking">#REF!</definedName>
    <definedName name="WALLAREA_Stair_Lobby">#REF!</definedName>
    <definedName name="WALLAREA_Stair_Lobby_to_existing_fire_escape">#REF!</definedName>
    <definedName name="WALLAREA_Stair_lobby_to_existing_fire_escape___First_Floor">#REF!</definedName>
    <definedName name="WALLAREA_Stair_Lobby_to_existing_staircase">#REF!</definedName>
    <definedName name="WALLAREA_Stairs">#REF!</definedName>
    <definedName name="WALLAREA_Stairs___New___First_Floor">#REF!</definedName>
    <definedName name="WALLAREA_Stairs___Penthouse_Floor">#REF!</definedName>
    <definedName name="WALLAREA_Steel_structure_for_wooden_cladding">#REF!</definedName>
    <definedName name="WALLAREA_Stock_Control">#REF!</definedName>
    <definedName name="WALLAREA_Store">#REF!</definedName>
    <definedName name="WALLAREA_Store_Room">#REF!</definedName>
    <definedName name="WALLAREA_Store_Room___2nd_12th_Floor">#REF!</definedName>
    <definedName name="WALLAREA_Swimming_Pool">#REF!</definedName>
    <definedName name="WALLAREA_Terrace">#REF!</definedName>
    <definedName name="WALLAREA_Unit_101">#REF!</definedName>
    <definedName name="WALLAREA_Unit_101___Bathroom">#REF!</definedName>
    <definedName name="WALLAREA_Unit_101___Bedroom">#REF!</definedName>
    <definedName name="WALLAREA_Unit_101___Kitchen">#REF!</definedName>
    <definedName name="WALLAREA_Unit_101___Living_Room">#REF!</definedName>
    <definedName name="WALLAREA_Unit_102">#REF!</definedName>
    <definedName name="WALLAREA_Unit_102___Bathroom">#REF!</definedName>
    <definedName name="WALLAREA_Unit_102___Bedroom">#REF!</definedName>
    <definedName name="WALLAREA_Unit_102___Kitchen">#REF!</definedName>
    <definedName name="WALLAREA_Unit_102___Living_Room">#REF!</definedName>
    <definedName name="WALLAREA_Unit_103">#REF!</definedName>
    <definedName name="WALLAREA_Unit_103___Bathroom">#REF!</definedName>
    <definedName name="WALLAREA_Unit_103___Kitchen">#REF!</definedName>
    <definedName name="WALLAREA_Unit_103___Living_Room">#REF!</definedName>
    <definedName name="WALLAREA_Unit_104">#REF!</definedName>
    <definedName name="WALLAREA_Unit_104___Bathroom">#REF!</definedName>
    <definedName name="WALLAREA_Unit_104___Kitchen">#REF!</definedName>
    <definedName name="WALLAREA_Unit_104___Living_Room_Bedroom___Copy">#REF!</definedName>
    <definedName name="WALLAREA_Unit_105">#REF!</definedName>
    <definedName name="WALLAREA_Unit_105___Bathroom">#REF!</definedName>
    <definedName name="WALLAREA_Unit_105___Duct">#REF!</definedName>
    <definedName name="WALLAREA_Unit_105___Entrance_Foyer">#REF!</definedName>
    <definedName name="WALLAREA_Unit_105___Kitchen">#REF!</definedName>
    <definedName name="WALLAREA_Unit_105___Living_Room_Bedroom">#REF!</definedName>
    <definedName name="WALLAREA_Unit_106">#REF!</definedName>
    <definedName name="WALLAREA_Unit_106___Bathroom">#REF!</definedName>
    <definedName name="WALLAREA_Unit_106___Duct">#REF!</definedName>
    <definedName name="WALLAREA_Unit_106___Kitchen">#REF!</definedName>
    <definedName name="WALLAREA_Unit_106___Lounge_Bedroom">#REF!</definedName>
    <definedName name="WALLAREA_Unit_107">#REF!</definedName>
    <definedName name="WALLAREA_Unit_107___Bathroom">#REF!</definedName>
    <definedName name="WALLAREA_Unit_107___Kitchen">#REF!</definedName>
    <definedName name="WALLAREA_Unit_107___Lounge_Bedroom">#REF!</definedName>
    <definedName name="WALLAREA_Unit_108">#REF!</definedName>
    <definedName name="WALLAREA_Unit_108___Bathroom">#REF!</definedName>
    <definedName name="WALLAREA_Unit_108___Bedroom">#REF!</definedName>
    <definedName name="WALLAREA_Unit_108___Duct">#REF!</definedName>
    <definedName name="WALLAREA_Unit_108__Kitchen">#REF!</definedName>
    <definedName name="WALLAREA_Unit_108__Living_Room">#REF!</definedName>
    <definedName name="WALLAREA_Unit_1301">#REF!</definedName>
    <definedName name="WALLAREA_Unit_1301___Bathroom">#REF!</definedName>
    <definedName name="WALLAREA_Unit_1301___Bedroom">#REF!</definedName>
    <definedName name="WALLAREA_Unit_1301___Kitchen">#REF!</definedName>
    <definedName name="WALLAREA_Unit_1301___Living_Room">#REF!</definedName>
    <definedName name="WALLAREA_Unit_1302">#REF!</definedName>
    <definedName name="WALLAREA_Unit_1302___Bathroom">#REF!</definedName>
    <definedName name="WALLAREA_Unit_1302___Duct">#REF!</definedName>
    <definedName name="WALLAREA_Unit_1302___Kitchen">#REF!</definedName>
    <definedName name="WALLAREA_Unit_1302___Living_Room_Bedroom">#REF!</definedName>
    <definedName name="WALLAREA_Unit_1303">#REF!</definedName>
    <definedName name="WALLAREA_Unit_1303___Bathroom">#REF!</definedName>
    <definedName name="WALLAREA_Unit_1303___Duct">#REF!</definedName>
    <definedName name="WALLAREA_Unit_1303___Kitchen">#REF!</definedName>
    <definedName name="WALLAREA_Unit_1303___Living_Room_Bedroom">#REF!</definedName>
    <definedName name="WALLAREA_Unit_1304">#REF!</definedName>
    <definedName name="WALLAREA_Unit_1304___Bathroom">#REF!</definedName>
    <definedName name="WALLAREA_Unit_1304___Kitchen">#REF!</definedName>
    <definedName name="WALLAREA_Unit_1304___Living_Room_Bedroom">#REF!</definedName>
    <definedName name="WALLAREA_Unit_1305">#REF!</definedName>
    <definedName name="WALLAREA_Unit_1305___Bathroom">#REF!</definedName>
    <definedName name="WALLAREA_Unit_1305___Bedroom">#REF!</definedName>
    <definedName name="WALLAREA_Unit_1305___Kitchen">#REF!</definedName>
    <definedName name="WALLAREA_Unit_1305___Living_Room">#REF!</definedName>
    <definedName name="WALLAREA_Unit_601">#REF!</definedName>
    <definedName name="WALLAREA_Unit_601___Bathroom">#REF!</definedName>
    <definedName name="WALLAREA_Unit_601___Bedroom">#REF!</definedName>
    <definedName name="WALLAREA_Unit_601___Kitchen">#REF!</definedName>
    <definedName name="WALLAREA_Unit_601___Living_Room">#REF!</definedName>
    <definedName name="WALLAREA_Unit_602">#REF!</definedName>
    <definedName name="WALLAREA_Unit_602___Bathroom">#REF!</definedName>
    <definedName name="WALLAREA_Unit_602___Bedroom">#REF!</definedName>
    <definedName name="WALLAREA_Unit_602___Kitchen">#REF!</definedName>
    <definedName name="WALLAREA_Unit_602___Living_Room">#REF!</definedName>
    <definedName name="WALLAREA_Unit_603">#REF!</definedName>
    <definedName name="WALLAREA_Unit_603___Bathroom">#REF!</definedName>
    <definedName name="WALLAREA_Unit_603___Bedroom">#REF!</definedName>
    <definedName name="WALLAREA_Unit_603___Kitchen">#REF!</definedName>
    <definedName name="WALLAREA_Unit_603___Living_Room">#REF!</definedName>
    <definedName name="WALLAREA_Unit_604">#REF!</definedName>
    <definedName name="WALLAREA_Unit_604___Bathroom">#REF!</definedName>
    <definedName name="WALLAREA_Unit_604___Bedroom">#REF!</definedName>
    <definedName name="WALLAREA_Unit_604___Kitchen">#REF!</definedName>
    <definedName name="WALLAREA_Unit_604___Living_Room">#REF!</definedName>
    <definedName name="WALLAREA_Unit_605">#REF!</definedName>
    <definedName name="WALLAREA_Unit_605___Bathroom">#REF!</definedName>
    <definedName name="WALLAREA_Unit_605___Duct">#REF!</definedName>
    <definedName name="WALLAREA_Unit_605___Kitchen">#REF!</definedName>
    <definedName name="WALLAREA_Unit_605___Living_Room_Bedroom">#REF!</definedName>
    <definedName name="WALLAREA_Unit_606">#REF!</definedName>
    <definedName name="WALLAREA_Unit_606___Bathroom">#REF!</definedName>
    <definedName name="WALLAREA_Unit_606___Duct">#REF!</definedName>
    <definedName name="WALLAREA_Unit_606___Kitchen">#REF!</definedName>
    <definedName name="WALLAREA_Unit_606___Lounge_Bedroom">#REF!</definedName>
    <definedName name="WALLAREA_Unit_607">#REF!</definedName>
    <definedName name="WALLAREA_Unit_607___Bathroom">#REF!</definedName>
    <definedName name="WALLAREA_Unit_607___Kitchen">#REF!</definedName>
    <definedName name="WALLAREA_Unit_607__Lounge_Bedroom">#REF!</definedName>
    <definedName name="WALLAREA_Unit_608">#REF!</definedName>
    <definedName name="WALLAREA_Unit_608___Bathroom">#REF!</definedName>
    <definedName name="WALLAREA_Unit_608___Bedroom">#REF!</definedName>
    <definedName name="WALLAREA_Unit_608___Duct">#REF!</definedName>
    <definedName name="WALLAREA_Unit_608___Kitchen">#REF!</definedName>
    <definedName name="WALLAREA_Unit_608__Lounge">#REF!</definedName>
    <definedName name="WALLAREA_Wash_Bay">#REF!</definedName>
    <definedName name="WALLAREA_Window___Unit_102___Bedroom_Window">#REF!</definedName>
    <definedName name="WALLAREA_Window___Unit_102___Living_Room">#REF!</definedName>
    <definedName name="WALLAREA_Window___Unit_104_Bedroom_Living_Room">#REF!</definedName>
    <definedName name="WALLAREA_Windows___Unit_1_Corner_Bedroom_Window">#REF!</definedName>
    <definedName name="WALLAREA_Windows___Unit_1_Lounge">#REF!</definedName>
    <definedName name="WALLAREA_Windows___Unit_101">#REF!</definedName>
    <definedName name="WALLAREA_Windows___Unit_101_Second_Window">#REF!</definedName>
    <definedName name="WALLAREA_Windows___Unit_103___Kitchen">#REF!</definedName>
    <definedName name="WALLAREA_Windows___Unit_103_living_Room">#REF!</definedName>
    <definedName name="WALLAREA_Windows___Unit_1035_Bedroom">#REF!</definedName>
    <definedName name="WALLAREA_Windows___Unit_105___Lounge">#REF!</definedName>
    <definedName name="WALLAREA_Windows___Unit_105_Bedroom_Living_Room">#REF!</definedName>
    <definedName name="WALLAREA_Windows___Unit_106___Bedroom">#REF!</definedName>
    <definedName name="WALLAREA_Windows___Unit_106_Kitchen">#REF!</definedName>
    <definedName name="WALLAREA_Windows___Unit_106_Lounge_Corner_Window">#REF!</definedName>
    <definedName name="WALLAREA_Windows___Unit_107_Lounge_Bedroom_Window">#REF!</definedName>
    <definedName name="WALLAREA_Windows___Unit_108_Bedroom">#REF!</definedName>
    <definedName name="WALLAREA_Windows___Unit_108_Corner_Window_Lounge">#REF!</definedName>
    <definedName name="WALLAREA_Windows___Unit_108_Lounge">#REF!</definedName>
    <definedName name="WALLAREA_Windows___Unit_1301_Bedroom">#REF!</definedName>
    <definedName name="WALLAREA_Windows___Unit_1301_Bedroom_Corner">#REF!</definedName>
    <definedName name="WALLAREA_Windows___Unit_1302_Bedroom_Lounge">#REF!</definedName>
    <definedName name="WALLAREA_Windows___Unit_1303_Bedroom">#REF!</definedName>
    <definedName name="WALLAREA_Windows___Unit_1303_Lounge">#REF!</definedName>
    <definedName name="WALLAREA_Windows___Unit_1304_Lounge_Bedroom_Corner_window">#REF!</definedName>
    <definedName name="WALLAREA_Windows___Unit_1305_Lounge">#REF!</definedName>
    <definedName name="WALLAREA_Windows___Unit_2_Bedroom_Corner_Window">#REF!</definedName>
    <definedName name="WALLAREA_Windows___Unit_2_Lounge">#REF!</definedName>
    <definedName name="WALLAREA_Windows___Unit_3_Bedroom_Lounge">#REF!</definedName>
    <definedName name="WALLAREA_Windows___Unit_4_Bedroom_Lounge">#REF!</definedName>
    <definedName name="WALLAREA_Windows___Unit_5_Bedroom_Lounge">#REF!</definedName>
    <definedName name="WALLAREA_Windows___Unit_6_Bedroom">#REF!</definedName>
    <definedName name="WALLAREA_Windows___Unit_6_Corner_Lounge_Window">#REF!</definedName>
    <definedName name="WALLAREA_Windows___Unit_6_Kitchen">#REF!</definedName>
    <definedName name="WALLAREA_Windows___Unit_7_Bedroom_Lounge">#REF!</definedName>
    <definedName name="WALLAREA_Windows___Unit_8_Corner_Lounge_Window">#REF!</definedName>
    <definedName name="WALLAREA_Windows___Unit_8_Lounge">#REF!</definedName>
    <definedName name="WALLAREA_Windows__Unit_108_Bedroom">#REF!</definedName>
    <definedName name="WALLAREA_Windows_1950mm">#REF!</definedName>
    <definedName name="WALLAREA_Wood_cladding">#REF!</definedName>
    <definedName name="WALLAREA_Yard">#REF!</definedName>
    <definedName name="WASTETILE" localSheetId="12">#REF!</definedName>
    <definedName name="WASTETILE" localSheetId="11">#REF!</definedName>
    <definedName name="WASTETILE">#REF!</definedName>
    <definedName name="WEIGHT__2_1_Bed">#REF!</definedName>
    <definedName name="WEIGHT__2_1_Bed_WC">#REF!</definedName>
    <definedName name="WEIGHT__2_2_Bed">#REF!</definedName>
    <definedName name="WEIGHT__2_2_Bed_WC">#REF!</definedName>
    <definedName name="WEIGHT__2_3_Bed">#REF!</definedName>
    <definedName name="WEIGHT__2_3_Bed_WC">#REF!</definedName>
    <definedName name="WEIGHT__2_Clean_Utility_tTore">#REF!</definedName>
    <definedName name="WEIGHT__2_Common_Area">#REF!</definedName>
    <definedName name="WEIGHT__2_Ducts">#REF!</definedName>
    <definedName name="WEIGHT__2_Duty_Station_Offices">#REF!</definedName>
    <definedName name="WEIGHT__2_Elec___Data">#REF!</definedName>
    <definedName name="WEIGHT__2_Equipment_Stores">#REF!</definedName>
    <definedName name="WEIGHT__2_Female_WC">#REF!</definedName>
    <definedName name="WEIGHT__2_Fire_Stair">#REF!</definedName>
    <definedName name="WEIGHT__2_Fire_Stair_Passage">#REF!</definedName>
    <definedName name="WEIGHT__2_Male_WC">#REF!</definedName>
    <definedName name="WEIGHT__2_Paraplegic_WC">#REF!</definedName>
    <definedName name="WEIGHT__2_Private_Lift_Lobby">#REF!</definedName>
    <definedName name="WEIGHT__2_Private_Lifts">#REF!</definedName>
    <definedName name="WEIGHT__2_Public_Lift_Lobby">#REF!</definedName>
    <definedName name="WEIGHT__2_Public_Lifts">#REF!</definedName>
    <definedName name="WEIGHT__2_Public_Ward_Female">#REF!</definedName>
    <definedName name="WEIGHT__2_Public_Ward_Male">#REF!</definedName>
    <definedName name="WEIGHT__2_Service_Lift">#REF!</definedName>
    <definedName name="WEIGHT__2_Service_Lift_Lobby">#REF!</definedName>
    <definedName name="WEIGHT__2_Sluice">#REF!</definedName>
    <definedName name="WEIGHT__2_Ward_Kitchen">#REF!</definedName>
    <definedName name="WEIGHT__3_Cleaners_Rooms">#REF!</definedName>
    <definedName name="WEIGHT__3_Common_Area">#REF!</definedName>
    <definedName name="WEIGHT__3_Ducts">#REF!</definedName>
    <definedName name="WEIGHT__3_Elec___Data">#REF!</definedName>
    <definedName name="WEIGHT__3_Female_Change_Room">#REF!</definedName>
    <definedName name="WEIGHT__3_Female_WC">#REF!</definedName>
    <definedName name="WEIGHT__3_Fire_Escape_Stairs">#REF!</definedName>
    <definedName name="WEIGHT__3_Freezer">#REF!</definedName>
    <definedName name="WEIGHT__3_GBA">#REF!</definedName>
    <definedName name="WEIGHT__3_IT_Room">#REF!</definedName>
    <definedName name="WEIGHT__3_Lifts">#REF!</definedName>
    <definedName name="WEIGHT__3_Male_Changeroom">#REF!</definedName>
    <definedName name="WEIGHT__3_Male_WC">#REF!</definedName>
    <definedName name="WEIGHT__3_Mortuary">#REF!</definedName>
    <definedName name="WEIGHT__3_Paraplegic_WC">#REF!</definedName>
    <definedName name="WEIGHT__3_Passage">#REF!</definedName>
    <definedName name="WEIGHT__3_Public_Lift_Lobby">#REF!</definedName>
    <definedName name="WEIGHT__3_Public_Lifts">#REF!</definedName>
    <definedName name="WEIGHT__3_Security_Room">#REF!</definedName>
    <definedName name="WEIGHT__3_Server_Room">#REF!</definedName>
    <definedName name="WEIGHT__3_Service_Lift_Lobby">#REF!</definedName>
    <definedName name="WEIGHT__3_Service_Manager">#REF!</definedName>
    <definedName name="WEIGHT__3_Staff_Dining___Kitchen">#REF!</definedName>
    <definedName name="WEIGHT__3_Supervisor_Rooms">#REF!</definedName>
    <definedName name="WEIGHT__3_Tech_Rooms">#REF!</definedName>
    <definedName name="WEIGHT_00_Car_Port">#REF!</definedName>
    <definedName name="WEIGHT_00_Dining_Room">#REF!</definedName>
    <definedName name="WEIGHT_00_Foyer">#REF!</definedName>
    <definedName name="WEIGHT_00_GBA">#REF!</definedName>
    <definedName name="WEIGHT_00_GLA">#REF!</definedName>
    <definedName name="WEIGHT_00_Kitchen">#REF!</definedName>
    <definedName name="WEIGHT_00_Lounge">#REF!</definedName>
    <definedName name="WEIGHT_00_Patio">#REF!</definedName>
    <definedName name="WEIGHT_00_Stairs___Landing">#REF!</definedName>
    <definedName name="WEIGHT_00_Water_Closet">#REF!</definedName>
    <definedName name="WEIGHT_01_Balcony">#REF!</definedName>
    <definedName name="WEIGHT_01_Balcony_2">#REF!</definedName>
    <definedName name="WEIGHT_01_Bathrooms">#REF!</definedName>
    <definedName name="WEIGHT_01_Bedroom_1">#REF!</definedName>
    <definedName name="WEIGHT_01_Common_Area">#REF!</definedName>
    <definedName name="WEIGHT_01_GBA">#REF!</definedName>
    <definedName name="WEIGHT_01_GLA">#REF!</definedName>
    <definedName name="WEIGHT_01_Stairs___Landing">#REF!</definedName>
    <definedName name="WEIGHT_01_TV_Room_Study">#REF!</definedName>
    <definedName name="WEIGHT_110_ext">#REF!</definedName>
    <definedName name="WEIGHT_110_int">#REF!</definedName>
    <definedName name="WEIGHT_110mm_internal_walls">#REF!</definedName>
    <definedName name="WEIGHT_115_internal_walls___existing___2nd_12th_Floor">#REF!</definedName>
    <definedName name="WEIGHT_115mm_internal_walls">#REF!</definedName>
    <definedName name="WEIGHT_115mm_internal_walls___New">#REF!</definedName>
    <definedName name="WEIGHT_115mm_internal_walls___New___Penthouse_Floor">#REF!</definedName>
    <definedName name="WEIGHT_115mm_internal_walls___New_2nd___12th_Floor">#REF!</definedName>
    <definedName name="WEIGHT_12_Bed___FLF_231">[40]Collections!#REF!</definedName>
    <definedName name="WEIGHT_12bed_door_trim">[40]Collections!#REF!</definedName>
    <definedName name="WEIGHT_12bed_shower">[40]Collections!#REF!</definedName>
    <definedName name="WEIGHT_12bed_solicon_joint">[40]Collections!#REF!</definedName>
    <definedName name="WEIGHT_1F_cut_line___door_trim">[40]Collections!#REF!</definedName>
    <definedName name="WEIGHT_1F_cutline___expansion_joint">[40]Collections!#REF!</definedName>
    <definedName name="WEIGHT_1F_silicon_joint">[40]Collections!#REF!</definedName>
    <definedName name="WEIGHT_1F_stair_edge_trim">[40]Collections!#REF!</definedName>
    <definedName name="WEIGHT_1F_T2">[40]Collections!#REF!</definedName>
    <definedName name="WEIGHT_1F_T3">[40]Collections!#REF!</definedName>
    <definedName name="WEIGHT_1st_Floor___115_internal_walls">#REF!</definedName>
    <definedName name="WEIGHT_1st_Floor___230mm_Extenal_wall">#REF!</definedName>
    <definedName name="WEIGHT_1st_Floor___230mm_internal_wall">#REF!</definedName>
    <definedName name="WEIGHT_1st_Floor_Areas">#REF!</definedName>
    <definedName name="WEIGHT_1st_Floor_GBA">#REF!</definedName>
    <definedName name="WEIGHT_220_ext_walls">#REF!</definedName>
    <definedName name="WEIGHT_220_int">#REF!</definedName>
    <definedName name="WEIGHT_220_int_walls">#REF!</definedName>
    <definedName name="WEIGHT_220_walls">#REF!</definedName>
    <definedName name="WEIGHT_220mm_external_walls___existing___Penthouse_Floor">#REF!</definedName>
    <definedName name="WEIGHT_220mm_internal_walls___Existing___Penthouse_Floor">#REF!</definedName>
    <definedName name="WEIGHT_220mm_internal_walls___First_Floor">#REF!</definedName>
    <definedName name="WEIGHT_220mm_internal_walls__New___Penthouse_Floor">#REF!</definedName>
    <definedName name="WEIGHT_230mm_External_Gable_end_at_10323">#REF!</definedName>
    <definedName name="WEIGHT_230mm_external_Patio_Gable_ends">#REF!</definedName>
    <definedName name="WEIGHT_230mm_external_wall___To_new_fire_escape_first_floor">#REF!</definedName>
    <definedName name="WEIGHT_230mm_external_wall_Gable_end_at_9855">#REF!</definedName>
    <definedName name="WEIGHT_230mm_external_walls">#REF!</definedName>
    <definedName name="WEIGHT_230mm_external_walls___existing___2nd_12th_Floor">#REF!</definedName>
    <definedName name="WEIGHT_230mm_external_walls___First_Floor">#REF!</definedName>
    <definedName name="WEIGHT_230mm_external_walls___Ground">#REF!</definedName>
    <definedName name="WEIGHT_230mm_internal_wall">#REF!</definedName>
    <definedName name="WEIGHT_230mm_internal_walls">#REF!</definedName>
    <definedName name="WEIGHT_230mm_internal_walls___existing___2nd_12th_Floor">#REF!</definedName>
    <definedName name="WEIGHT_230mm_internal_walls___New">#REF!</definedName>
    <definedName name="WEIGHT_230mm_internal_walls___New_2nd_12th_floor">#REF!</definedName>
    <definedName name="WEIGHT_2nd_Floor_GBA">#REF!</definedName>
    <definedName name="WEIGHT_330mm_external_wall">#REF!</definedName>
    <definedName name="WEIGHT_330mm_external_wall_above_shopfront">#REF!</definedName>
    <definedName name="WEIGHT_330mm_internal_demising_walls">#REF!</definedName>
    <definedName name="WEIGHT_330mm_internal_wall_above_shopfront">#REF!</definedName>
    <definedName name="WEIGHT_345mm_external_wall___To_new_fire_escape___First_Floor">#REF!</definedName>
    <definedName name="WEIGHT_8bed__door_trim">[40]Collections!#REF!</definedName>
    <definedName name="WEIGHT_8bed_FLF_231">[40]Collections!#REF!</definedName>
    <definedName name="WEIGHT_8Bed_shower">[40]Collections!#REF!</definedName>
    <definedName name="WEIGHT_8bed_silicon_soft_joint">[40]Collections!#REF!</definedName>
    <definedName name="WEIGHT_Balustrade">#REF!</definedName>
    <definedName name="WEIGHT_Bathroom_vanities">#REF!</definedName>
    <definedName name="WEIGHT_Block_A__GB1">[41]Summary!#REF!</definedName>
    <definedName name="WEIGHT_Block_A_GB2">[41]Summary!#REF!</definedName>
    <definedName name="WEIGHT_Block_A_GB3">[41]Summary!#REF!</definedName>
    <definedName name="WEIGHT_Block_A_ST1">[41]Summary!#REF!</definedName>
    <definedName name="WEIGHT_Block_A_ST2">[41]Summary!#REF!</definedName>
    <definedName name="WEIGHT_Block_B_GB3">[41]Summary!#REF!</definedName>
    <definedName name="WEIGHT_Block_C__GB1">[41]Summary!#REF!</definedName>
    <definedName name="WEIGHT_Block_C_GB2">[41]Summary!#REF!</definedName>
    <definedName name="WEIGHT_Block_C_GB3">[41]Summary!#REF!</definedName>
    <definedName name="WEIGHT_Block_C_ST1">[41]Summary!#REF!</definedName>
    <definedName name="WEIGHT_Block_C_ST3">[41]Summary!#REF!</definedName>
    <definedName name="WEIGHT_Bonded_Warehouse">#REF!</definedName>
    <definedName name="WEIGHT_Bonded_Warehouse_Dispatch">#REF!</definedName>
    <definedName name="WEIGHT_Bonded_Warehouse_Stock_Control">#REF!</definedName>
    <definedName name="WEIGHT_Cantilever">#REF!</definedName>
    <definedName name="WEIGHT_Chemical_Trading">#REF!</definedName>
    <definedName name="WEIGHT_Cladding">#REF!</definedName>
    <definedName name="WEIGHT_Common_Area___Penthouse_Floor">#REF!</definedName>
    <definedName name="WEIGHT_Container_Wash">#REF!</definedName>
    <definedName name="WEIGHT_Containers">#REF!</definedName>
    <definedName name="WEIGHT_Cuboards_opposite_Store_Room">#REF!</definedName>
    <definedName name="WEIGHT_Cupboard_by_stairs">#REF!</definedName>
    <definedName name="WEIGHT_Demolish_115mm_internal_walls">#REF!</definedName>
    <definedName name="WEIGHT_Demolish_115mm_internal_walls___Penthouse_Floor">#REF!</definedName>
    <definedName name="WEIGHT_Demolish_220mm_internal_walls___Penthouse_Floor">#REF!</definedName>
    <definedName name="WEIGHT_Demolish_230mm_internal_walls">#REF!</definedName>
    <definedName name="WEIGHT_Demolish_and_remove_saniary_fittings">#REF!</definedName>
    <definedName name="WEIGHT_Dispatch">#REF!</definedName>
    <definedName name="WEIGHT_Drainage_Duct">#REF!</definedName>
    <definedName name="WEIGHT_Duct___Penthouse_Floor">#REF!</definedName>
    <definedName name="WEIGHT_Electrical_DB_Cupboard">#REF!</definedName>
    <definedName name="WEIGHT_Electrical_DB_Room">#REF!</definedName>
    <definedName name="WEIGHT_Engineering">#REF!</definedName>
    <definedName name="WEIGHT_Entrance_Doors___First_Floor">#REF!</definedName>
    <definedName name="WEIGHT_Existing_115mm_internal_walls">#REF!</definedName>
    <definedName name="WEIGHT_Existing_230mm_external_walls">#REF!</definedName>
    <definedName name="WEIGHT_Existing_230mm_internal_walls">#REF!</definedName>
    <definedName name="WEIGHT_Existing_Fire_Escape___First_Floor">#REF!</definedName>
    <definedName name="WEIGHT_Existing_Fire_Escape_Staircase">#REF!</definedName>
    <definedName name="WEIGHT_Existing_lift___2nd___6th_Floor">#REF!</definedName>
    <definedName name="WEIGHT_Existing_lifts">#REF!</definedName>
    <definedName name="WEIGHT_Existing_Lifts___Penthouse">#REF!</definedName>
    <definedName name="WEIGHT_Existing_slabs">#REF!</definedName>
    <definedName name="WEIGHT_Existing_Slabs__2nd_12th_floor">#REF!</definedName>
    <definedName name="WEIGHT_Existing_Staircase">#REF!</definedName>
    <definedName name="WEIGHT_ext_glass">#REF!</definedName>
    <definedName name="WEIGHT_External_area">#REF!</definedName>
    <definedName name="WEIGHT_External_Areas">#REF!</definedName>
    <definedName name="WEIGHT_External_Columns">#REF!</definedName>
    <definedName name="WEIGHT_External_columns___Number">#REF!</definedName>
    <definedName name="WEIGHT_External_columns___washbay">#REF!</definedName>
    <definedName name="WEIGHT_External_Doors___Penthouse_Floor">#REF!</definedName>
    <definedName name="WEIGHT_External_Double_Doors___Shopfront___Units">#REF!</definedName>
    <definedName name="WEIGHT_External_walls___Wash_Bay">#REF!</definedName>
    <definedName name="WEIGHT_Female_Ablution">#REF!</definedName>
    <definedName name="WEIGHT_FF_Bedroom_2">#REF!</definedName>
    <definedName name="WEIGHT_Fire_Door___First_Floor">#REF!</definedName>
    <definedName name="WEIGHT_Fire_Door___Penthouse">#REF!</definedName>
    <definedName name="WEIGHT_Fire_Escape">#REF!</definedName>
    <definedName name="WEIGHT_Fire_Escape___Penthouse_Floor">#REF!</definedName>
    <definedName name="WEIGHT_Firehose_Cupboard">#REF!</definedName>
    <definedName name="WEIGHT_First__Floor___Unit_1b_Kitchen_Lounge">#REF!</definedName>
    <definedName name="WEIGHT_First_floor____Unit_1G_Kitchen_Lounge">#REF!</definedName>
    <definedName name="WEIGHT_First_Floor___110mm_internal_walls">#REF!</definedName>
    <definedName name="WEIGHT_First_Floor___220mm_External_Walls">#REF!</definedName>
    <definedName name="WEIGHT_First_Floor___220mm_Internal_Walls">#REF!</definedName>
    <definedName name="WEIGHT_First_Floor___Canteen">#REF!</definedName>
    <definedName name="WEIGHT_First_Floor___Concrete_wall">#REF!</definedName>
    <definedName name="WEIGHT_First_Floor___GBA">#REF!</definedName>
    <definedName name="WEIGHT_First_Floor___Lenth_of_Windows___Canteen">#REF!</definedName>
    <definedName name="WEIGHT_First_Floor___Number_of_Windows___Canteen">#REF!</definedName>
    <definedName name="WEIGHT_First_Floor___Number_of_windows___Offices">#REF!</definedName>
    <definedName name="WEIGHT_First_Floor___Number_of_Windows___Stairs">#REF!</definedName>
    <definedName name="WEIGHT_First_Floor___Office">#REF!</definedName>
    <definedName name="WEIGHT_First_Floor___Stair_Lift_Lobby">#REF!</definedName>
    <definedName name="WEIGHT_First_Floor___Stairs_to_be_closed_up">#REF!</definedName>
    <definedName name="WEIGHT_First_Floor___Unit_1a">#REF!</definedName>
    <definedName name="WEIGHT_First_Floor___Unit_1a_Bathroom">#REF!</definedName>
    <definedName name="WEIGHT_First_Floor___Unit_1a_Bedroom">#REF!</definedName>
    <definedName name="WEIGHT_First_Floor___Unit_1a_Passage">#REF!</definedName>
    <definedName name="WEIGHT_First_Floor___Unit_1b">#REF!</definedName>
    <definedName name="WEIGHT_First_Floor___Unit_1b_Bathroom">#REF!</definedName>
    <definedName name="WEIGHT_First_Floor___Unit_1b_Bedroom">#REF!</definedName>
    <definedName name="WEIGHT_First_Floor___Unit_1b_Passage">#REF!</definedName>
    <definedName name="WEIGHT_First_Floor___Unit_1c">#REF!</definedName>
    <definedName name="WEIGHT_First_Floor___Unit_1c_Bathroom">#REF!</definedName>
    <definedName name="WEIGHT_First_Floor___Unit_1c_Bedroom">#REF!</definedName>
    <definedName name="WEIGHT_First_Floor___Unit_1c_Kitchen">#REF!</definedName>
    <definedName name="WEIGHT_First_Floor___Unit_1d">#REF!</definedName>
    <definedName name="WEIGHT_First_Floor___Unit_1d_Bedroom">#REF!</definedName>
    <definedName name="WEIGHT_First_Floor___Unit_1D_Duct">#REF!</definedName>
    <definedName name="WEIGHT_First_Floor___Unit_1D_Kitchen_Lounge">#REF!</definedName>
    <definedName name="WEIGHT_First_Floor___Unit_1D_Passage">#REF!</definedName>
    <definedName name="WEIGHT_First_Floor___Unit_1e">#REF!</definedName>
    <definedName name="WEIGHT_First_Floor___Unit_1e_Bathroom">#REF!</definedName>
    <definedName name="WEIGHT_First_Floor___Unit_1e_Bedroom">#REF!</definedName>
    <definedName name="WEIGHT_First_Floor___Unit_1e_Kitchen_Lounge">#REF!</definedName>
    <definedName name="WEIGHT_First_Floor___Unit_1e_Passage">#REF!</definedName>
    <definedName name="WEIGHT_First_Floor___Unit_1f">#REF!</definedName>
    <definedName name="WEIGHT_First_Floor___Unit_1f__Bedroom">#REF!</definedName>
    <definedName name="WEIGHT_First_Floor___Unit_1f_Bathroom">#REF!</definedName>
    <definedName name="WEIGHT_First_Floor___Unit_1f_Kitchen_Lounge">#REF!</definedName>
    <definedName name="WEIGHT_First_Floor___Unit_1f_Passage">#REF!</definedName>
    <definedName name="WEIGHT_First_Floor___Unit_1G">#REF!</definedName>
    <definedName name="WEIGHT_First_Floor___Unit_1G_Balcony">#REF!</definedName>
    <definedName name="WEIGHT_First_Floor___Unit_1G_Bathroom">#REF!</definedName>
    <definedName name="WEIGHT_First_Floor___Unit_1G_Bedroom_1">#REF!</definedName>
    <definedName name="WEIGHT_First_Floor___Unit_1G_Bedroom_2">#REF!</definedName>
    <definedName name="WEIGHT_First_Floor___Unit_1G_Passage">#REF!</definedName>
    <definedName name="WEIGHT_First_Floor___Unit_1H">#REF!</definedName>
    <definedName name="WEIGHT_First_Floor___Unit_1H_Bathroom">#REF!</definedName>
    <definedName name="WEIGHT_First_Floor___Unit_1H_Bedroom">#REF!</definedName>
    <definedName name="WEIGHT_First_Floor___Unit_1H_Kitchen_Lounge">#REF!</definedName>
    <definedName name="WEIGHT_First_Floor___Unit_1H_Passage">#REF!</definedName>
    <definedName name="WEIGHT_First_Floor___Windows___Length__Offices">#REF!</definedName>
    <definedName name="WEIGHT_First_Floor___Windows_Stairs__Length_">#REF!</definedName>
    <definedName name="WEIGHT_First_Floor__110mm_internal_walls__Existing_">#REF!</definedName>
    <definedName name="WEIGHT_First_Floor__110mm_internal_walls__New_">#REF!</definedName>
    <definedName name="WEIGHT_First_Floor__220mm_external_walls__Existing_">#REF!</definedName>
    <definedName name="WEIGHT_First_Floor__220mm_external_walls__New_">#REF!</definedName>
    <definedName name="WEIGHT_First_Floor__D1__New_">#REF!</definedName>
    <definedName name="WEIGHT_First_Floor__D2__New_">#REF!</definedName>
    <definedName name="WEIGHT_First_Floor__Demolish_110mm_external_walls">#REF!</definedName>
    <definedName name="WEIGHT_First_Floor__Demolish_110mm_internal_walls">#REF!</definedName>
    <definedName name="WEIGHT_First_Floor__Demolish_220mm_external_walls">#REF!</definedName>
    <definedName name="WEIGHT_First_Floor__Passage">#REF!</definedName>
    <definedName name="WEIGHT_First_Floor__Remove_Existing_Windows">#REF!</definedName>
    <definedName name="WEIGHT_First_Floor__Remove_Single_External_Glass_Door">#REF!</definedName>
    <definedName name="WEIGHT_First_Floor__Remove_Single_External_Timber_Doors">#REF!</definedName>
    <definedName name="WEIGHT_First_Floor__Remove_Single_Internal_Doors">#REF!</definedName>
    <definedName name="WEIGHT_First_Floor__Stairs">#REF!</definedName>
    <definedName name="WEIGHT_First_Floor__Unit_no._1___Bedroom_2">#REF!</definedName>
    <definedName name="WEIGHT_First_Floor__Unit_no._3___Bedroom_2">#REF!</definedName>
    <definedName name="WEIGHT_First_Floor__Unit_no.1">#REF!</definedName>
    <definedName name="WEIGHT_First_Floor__Unit_no.1___Bathrooms">#REF!</definedName>
    <definedName name="WEIGHT_First_Floor__Unit_no.1___Bedroom_1">#REF!</definedName>
    <definedName name="WEIGHT_First_Floor__Unit_no.1___Open_Plan__Kitchen_Lounge">#REF!</definedName>
    <definedName name="WEIGHT_First_Floor__Unit_no.2">#REF!</definedName>
    <definedName name="WEIGHT_First_Floor__Unit_no.2___Bathroom">#REF!</definedName>
    <definedName name="WEIGHT_First_Floor__Unit_no.2___Bedroom_1">#REF!</definedName>
    <definedName name="WEIGHT_First_Floor__Unit_no.2___Bedroom_2">#REF!</definedName>
    <definedName name="WEIGHT_First_Floor__Unit_no.2___Open_plan_Kitchen_Lounge">#REF!</definedName>
    <definedName name="WEIGHT_First_Floor__Unit_no.3">#REF!</definedName>
    <definedName name="WEIGHT_First_Floor__unit_no.3___Bathroom">#REF!</definedName>
    <definedName name="WEIGHT_First_Floor__Unit_no.3___Bedroom_1">#REF!</definedName>
    <definedName name="WEIGHT_First_Floor__Unit_no.3___Open_Plan_Kitchen_Lounge">#REF!</definedName>
    <definedName name="WEIGHT_First_Floor__Unit_no.4">#REF!</definedName>
    <definedName name="WEIGHT_First_Floor__Unit_no.4___Bathroom">#REF!</definedName>
    <definedName name="WEIGHT_First_Floor__Unit_no.4___Bedroom_1">#REF!</definedName>
    <definedName name="WEIGHT_First_Floor__Unit_no.4___Bedroom_2">#REF!</definedName>
    <definedName name="WEIGHT_First_Floor__Unit_no.4___Open_Plan__Kitchen_Lounge">#REF!</definedName>
    <definedName name="WEIGHT_First_Floor__W1__1200_x_1200_">#REF!</definedName>
    <definedName name="WEIGHT_First_Floor__W2__1500_x_1200_">#REF!</definedName>
    <definedName name="WEIGHT_First_Floor__W3__600_x_900_">#REF!</definedName>
    <definedName name="WEIGHT_First_Floor__W4__600_x_1200_">#REF!</definedName>
    <definedName name="WEIGHT_First_Floor_GBA">#REF!</definedName>
    <definedName name="WEIGHT_First_Floor_Passage">#REF!</definedName>
    <definedName name="WEIGHT_First_Floor_Unit_1a_Kitchen_Lounge">#REF!</definedName>
    <definedName name="WEIGHT_First_Floor_Walls_to_be_demolished">#REF!</definedName>
    <definedName name="WEIGHT_First_loor___Unit_1D_Bathroom">#REF!</definedName>
    <definedName name="WEIGHT_Gaurd_house">#REF!</definedName>
    <definedName name="WEIGHT_GBA">#REF!</definedName>
    <definedName name="WEIGHT_GBA___excl._Offices">#REF!</definedName>
    <definedName name="WEIGHT_GF_silicon_soft_joint">[40]Collections!#REF!</definedName>
    <definedName name="WEIGHT_GF_stair_edge_trim">[40]Collections!#REF!</definedName>
    <definedName name="WEIGHT_GF_T1">[40]Collections!#REF!</definedName>
    <definedName name="WEIGHT_GF_T2">[40]Collections!#REF!</definedName>
    <definedName name="WEIGHT_GF_T3">[40]Collections!#REF!</definedName>
    <definedName name="WEIGHT_GLA">#REF!</definedName>
    <definedName name="WEIGHT_Glass">#REF!</definedName>
    <definedName name="WEIGHT_Glue_Area">#REF!</definedName>
    <definedName name="WEIGHT_Ground_Floor___220mm_external_walls">#REF!</definedName>
    <definedName name="WEIGHT_Ground_Floor___230mm_External_walls">#REF!</definedName>
    <definedName name="WEIGHT_Ground_Floor___230mm_external_walls___Existing">#REF!</definedName>
    <definedName name="WEIGHT_Ground_Floor___230mm_internal_wall___New">#REF!</definedName>
    <definedName name="WEIGHT_Ground_Floor___230mm_Internal_Walls">#REF!</definedName>
    <definedName name="WEIGHT_Ground_Floor___230mm_Internal_walls___Existing">#REF!</definedName>
    <definedName name="WEIGHT_Ground_Floor___Back_Entrance">#REF!</definedName>
    <definedName name="WEIGHT_Ground_Floor___Concrete_wall">#REF!</definedName>
    <definedName name="WEIGHT_Ground_Floor___Corridor">#REF!</definedName>
    <definedName name="WEIGHT_Ground_Floor___Demolish_115mm_internal_walls">#REF!</definedName>
    <definedName name="WEIGHT_Ground_Floor___Demolish_230mm_internal_wall">#REF!</definedName>
    <definedName name="WEIGHT_Ground_Floor___Demolish_drywall">#REF!</definedName>
    <definedName name="WEIGHT_Ground_Floor___Double_Doors___New_to_Lift_Lobby">#REF!</definedName>
    <definedName name="WEIGHT_Ground_floor___Ducts">#REF!</definedName>
    <definedName name="WEIGHT_Ground_Floor___Electrical_DB_Room">#REF!</definedName>
    <definedName name="WEIGHT_Ground_Floor___Entrance_to_Madison_Lofts">#REF!</definedName>
    <definedName name="WEIGHT_Ground_Floor___Existing_Electrical_Substation">#REF!</definedName>
    <definedName name="WEIGHT_Ground_Floor___Existing_Fire_Escape">#REF!</definedName>
    <definedName name="WEIGHT_Ground_Floor___Existing_Fire_Escape_Lobby">#REF!</definedName>
    <definedName name="WEIGHT_Ground_Floor___Existing_Lifts">#REF!</definedName>
    <definedName name="WEIGHT_Ground_Floor___Existing_Staff_Toilets">#REF!</definedName>
    <definedName name="WEIGHT_Ground_Floor___Existing_Stairs">#REF!</definedName>
    <definedName name="WEIGHT_Ground_Floor___External_Columns">#REF!</definedName>
    <definedName name="WEIGHT_Ground_Floor___Fire_Double_Doors_to_Fire_Escape">#REF!</definedName>
    <definedName name="WEIGHT_Ground_Floor___Fire_Escape">#REF!</definedName>
    <definedName name="WEIGHT_Ground_Floor___GBA">#REF!</definedName>
    <definedName name="WEIGHT_Ground_Floor___GBA1">#REF!</definedName>
    <definedName name="WEIGHT_Ground_Floor___Internal_Columns">#REF!</definedName>
    <definedName name="WEIGHT_Ground_Floor___Internal_doors__Single_">#REF!</definedName>
    <definedName name="WEIGHT_Ground_Floor___internal_stairs">#REF!</definedName>
    <definedName name="WEIGHT_Ground_Floor___Lift_Area">#REF!</definedName>
    <definedName name="WEIGHT_Ground_Floor___Lift_Lobby">#REF!</definedName>
    <definedName name="WEIGHT_Ground_Floor___New_Fire_Escape_Stairs">#REF!</definedName>
    <definedName name="WEIGHT_Ground_Floor___Number_of_Windows___Ablutions">#REF!</definedName>
    <definedName name="WEIGHT_Ground_Floor___Number_of_Windows___Offices">#REF!</definedName>
    <definedName name="WEIGHT_Ground_Floor___Number_of_Windows___Stairs">#REF!</definedName>
    <definedName name="WEIGHT_Ground_Floor___Open_Refuse_Area">#REF!</definedName>
    <definedName name="WEIGHT_Ground_Floor___Pep">#REF!</definedName>
    <definedName name="WEIGHT_Ground_Floor___Pep_Entrance">#REF!</definedName>
    <definedName name="WEIGHT_Ground_Floor___Remove_Demolish_doors">#REF!</definedName>
    <definedName name="WEIGHT_Ground_Floor___Remove_Existing_geyser__seal_piping_">#REF!</definedName>
    <definedName name="WEIGHT_Ground_Floor___Remove_existing_shopfront">#REF!</definedName>
    <definedName name="WEIGHT_Ground_Floor___Remove_existing_window">#REF!</definedName>
    <definedName name="WEIGHT_Ground_Floor___Roller_Shutter_Doors">#REF!</definedName>
    <definedName name="WEIGHT_Ground_Floor___Security_Booth">#REF!</definedName>
    <definedName name="WEIGHT_Ground_Floor___Shower_Doors">#REF!</definedName>
    <definedName name="WEIGHT_Ground_Floor___Stair_Lobby">#REF!</definedName>
    <definedName name="WEIGHT_Ground_Floor___Stairs">#REF!</definedName>
    <definedName name="WEIGHT_Ground_Floor___Telkom_Room">#REF!</definedName>
    <definedName name="WEIGHT_Ground_Floor___Toilet_Cubicle_Doors">#REF!</definedName>
    <definedName name="WEIGHT_Ground_Floor___Windows__Lenth_">#REF!</definedName>
    <definedName name="WEIGHT_Ground_Floor___Windows_Ablutions__Length_">#REF!</definedName>
    <definedName name="WEIGHT_Ground_Floor___Windows_Stairs__Length_">#REF!</definedName>
    <definedName name="WEIGHT_Ground_Floor__110mm_external_walls__For_New_Porch_">#REF!</definedName>
    <definedName name="WEIGHT_Ground_Floor__110mm_internal_walls__Existing_">#REF!</definedName>
    <definedName name="WEIGHT_Ground_Floor__110mm_internal_walls__New_">#REF!</definedName>
    <definedName name="WEIGHT_Ground_Floor__220mm_external_walls__Existing_">#REF!</definedName>
    <definedName name="WEIGHT_Ground_Floor__220mm_external_walls__New_">#REF!</definedName>
    <definedName name="WEIGHT_Ground_Floor__Brick_Piers__For_new_Porch_">#REF!</definedName>
    <definedName name="WEIGHT_Ground_Floor__D1__New_">#REF!</definedName>
    <definedName name="WEIGHT_Ground_Floor__D2__New_">#REF!</definedName>
    <definedName name="WEIGHT_Ground_Floor__Demolish_110mm_external_walls">#REF!</definedName>
    <definedName name="WEIGHT_Ground_Floor__Demolish_110mm_internal_walls">#REF!</definedName>
    <definedName name="WEIGHT_Ground_Floor__Demolish_220mm_external_walls">#REF!</definedName>
    <definedName name="WEIGHT_Ground_Floor__Entance_Double_Door">#REF!</definedName>
    <definedName name="WEIGHT_Ground_Floor__New_Porch_Area">#REF!</definedName>
    <definedName name="WEIGHT_Ground_Floor__Number_of_Brick_Piers__For_new_Porch_">#REF!</definedName>
    <definedName name="WEIGHT_Ground_Floor__Passage">#REF!</definedName>
    <definedName name="WEIGHT_Ground_Floor__Remove_Existing_Window">#REF!</definedName>
    <definedName name="WEIGHT_Ground_Floor__Remove_Single_External_glass_door">#REF!</definedName>
    <definedName name="WEIGHT_Ground_Floor__Remove_Single_External_Timber_Door">#REF!</definedName>
    <definedName name="WEIGHT_Ground_Floor__Remove_Single_Internal_timber_door">#REF!</definedName>
    <definedName name="WEIGHT_Ground_Floor__Roof_to_entrance_porch">#REF!</definedName>
    <definedName name="WEIGHT_Ground_Floor__Unit__no.3___Bathroom">#REF!</definedName>
    <definedName name="WEIGHT_Ground_Floor__Unit_1___Bedroom_2">#REF!</definedName>
    <definedName name="WEIGHT_Ground_Floor__Unit_no.1">#REF!</definedName>
    <definedName name="WEIGHT_Ground_Floor__Unit_no.1___Bathroom">#REF!</definedName>
    <definedName name="WEIGHT_Ground_Floor__Unit_no.1___Open_plan_kitchen_lounge">#REF!</definedName>
    <definedName name="WEIGHT_Ground_Floor__Unit_no.2">#REF!</definedName>
    <definedName name="WEIGHT_Ground_Floor__Unit_no.2___Bathroom">#REF!</definedName>
    <definedName name="WEIGHT_Ground_Floor__Unit_no.2___Bedroom_1">#REF!</definedName>
    <definedName name="WEIGHT_Ground_Floor__Unit_no.2___Bedroom_2">#REF!</definedName>
    <definedName name="WEIGHT_Ground_Floor__Unit_no.2___Open_plan_kitchen_lounge">#REF!</definedName>
    <definedName name="WEIGHT_Ground_Floor__Unit_no.3">#REF!</definedName>
    <definedName name="WEIGHT_Ground_Floor__Unit_no.3___Bedroom_1">#REF!</definedName>
    <definedName name="WEIGHT_Ground_Floor__Unit_no.3___Bedroom_2">#REF!</definedName>
    <definedName name="WEIGHT_Ground_Floor__Unit_no.3___Open_plan__Kitchen_Lounge">#REF!</definedName>
    <definedName name="WEIGHT_Ground_Floor__Unit_no.4">#REF!</definedName>
    <definedName name="WEIGHT_Ground_Floor__Unit_no.4___Bathrooms">#REF!</definedName>
    <definedName name="WEIGHT_Ground_Floor__Unit_no.4___Bedroom_1">#REF!</definedName>
    <definedName name="WEIGHT_Ground_Floor__Unit_no.4___Bedroom_2">#REF!</definedName>
    <definedName name="WEIGHT_Ground_Floor__Unit_no.4___Open_plan__Kitchen_Lounge">#REF!</definedName>
    <definedName name="WEIGHT_Ground_Floor__W1__1200x1200_">#REF!</definedName>
    <definedName name="WEIGHT_Ground_Floor__W2__1500_x_1200_">#REF!</definedName>
    <definedName name="WEIGHT_Ground_Floor__W3__600_x_900_">#REF!</definedName>
    <definedName name="WEIGHT_Ground_Floor__W4__600_x_1200_">#REF!</definedName>
    <definedName name="WEIGHT_Ground_Floor_Areas">#REF!</definedName>
    <definedName name="WEIGHT_Ground_Floor_GBA">#REF!</definedName>
    <definedName name="WEIGHT_Ground_Floor_Patios">#REF!</definedName>
    <definedName name="WEIGHT_Ground_Floor_Stairs">#REF!</definedName>
    <definedName name="WEIGHT_Ground_floor_Unit_1.">#REF!</definedName>
    <definedName name="WEIGHT_Ground_Floor_Unit_1___Bedroom_1">#REF!</definedName>
    <definedName name="WEIGHT_Ground_Floor_unit_2">#REF!</definedName>
    <definedName name="WEIGHT_Ground_Floor_unit_3">#REF!</definedName>
    <definedName name="WEIGHT_Ground_floor_unit_4">#REF!</definedName>
    <definedName name="WEIGHT_Grounf_Floor_Unit_5">#REF!</definedName>
    <definedName name="WEIGHT_Hygiene_and_Sanitation">#REF!</definedName>
    <definedName name="WEIGHT_int_glass">#REF!</definedName>
    <definedName name="WEIGHT_Internal_Columns">#REF!</definedName>
    <definedName name="WEIGHT_Internal_Columns___Number">#REF!</definedName>
    <definedName name="WEIGHT_Internal_corridors">#REF!</definedName>
    <definedName name="WEIGHT_Internal_Doors___Penthouse">#REF!</definedName>
    <definedName name="WEIGHT_Internal_Double_Doors___First_Floor">#REF!</definedName>
    <definedName name="WEIGHT_Internal_Single_Doors___Entrance_Doors">#REF!</definedName>
    <definedName name="WEIGHT_Internal_Single_Doors___First_Floor">#REF!</definedName>
    <definedName name="WEIGHT_Internal_Single_Doors___First_Floor___Units">#REF!</definedName>
    <definedName name="WEIGHT_Kitchen_cupboards">#REF!</definedName>
    <definedName name="WEIGHT_Lab">#REF!</definedName>
    <definedName name="WEIGHT_Lift_Lobby">#REF!</definedName>
    <definedName name="WEIGHT_Lift_Lobby___2nd_12th_floor">#REF!</definedName>
    <definedName name="WEIGHT_Lift_Motor_Room">#REF!</definedName>
    <definedName name="WEIGHT_Lift_Motor_Room_Length_East_Elevation">#REF!</definedName>
    <definedName name="WEIGHT_Loading_area">#REF!</definedName>
    <definedName name="WEIGHT_Male_Ablution">#REF!</definedName>
    <definedName name="WEIGHT_Manufacturing_Line">#REF!</definedName>
    <definedName name="WEIGHT_New_Balustrades">#REF!</definedName>
    <definedName name="WEIGHT_No_of_parking_Bays">#REF!</definedName>
    <definedName name="WEIGHT_Office">#REF!</definedName>
    <definedName name="WEIGHT_Oxidising_Chemical_Store">#REF!</definedName>
    <definedName name="WEIGHT_Parking___230mm_External_Concrete_Wall">#REF!</definedName>
    <definedName name="WEIGHT_Parking___230mm_External_walls">#REF!</definedName>
    <definedName name="WEIGHT_Parking___230mm_internal_walls">#REF!</definedName>
    <definedName name="WEIGHT_Parking_Areas">#REF!</definedName>
    <definedName name="WEIGHT_Parking_GBA">#REF!</definedName>
    <definedName name="WEIGHT_Passage">#REF!</definedName>
    <definedName name="WEIGHT_Passage___2nd_12th_Floor">#REF!</definedName>
    <definedName name="WEIGHT_Passage___Penthouse_Floor">#REF!</definedName>
    <definedName name="WEIGHT_Paving_apron">#REF!</definedName>
    <definedName name="WEIGHT_Penthouse___GBA">#REF!</definedName>
    <definedName name="WEIGHT_Prking_and_Roadways">#REF!</definedName>
    <definedName name="WEIGHT_Raw_Materials">#REF!</definedName>
    <definedName name="WEIGHT_Receiving">#REF!</definedName>
    <definedName name="WEIGHT_Remove_100mm_high_steel_balustrade">#REF!</definedName>
    <definedName name="WEIGHT_Remove_Double_Doors___Penthouse_Floor">#REF!</definedName>
    <definedName name="WEIGHT_Remove_internal_doors">#REF!</definedName>
    <definedName name="WEIGHT_Remove_Sanitary_Fittings___Penthouse_Floor">#REF!</definedName>
    <definedName name="WEIGHT_Remove_Single_Doors___Penthouse_Floor">#REF!</definedName>
    <definedName name="WEIGHT_Rof_Plan___110mm_internal_walls">#REF!</definedName>
    <definedName name="WEIGHT_Roof">#REF!</definedName>
    <definedName name="WEIGHT_Roof___Plan___Unit_7b">#REF!</definedName>
    <definedName name="WEIGHT_Roof_Area___Grid_Line_1_2">#REF!</definedName>
    <definedName name="WEIGHT_Roof_Area__Grid_Line_2_3">#REF!</definedName>
    <definedName name="WEIGHT_Roof_Area__Grid_Line_3_4">#REF!</definedName>
    <definedName name="WEIGHT_Roof_Area__Grid_Line_4_5">#REF!</definedName>
    <definedName name="WEIGHT_Roof_Area__Grid_Line_5_6">#REF!</definedName>
    <definedName name="WEIGHT_Roof_Area__Grid_Line_6_7">#REF!</definedName>
    <definedName name="WEIGHT_Roof_Plan___220mm_external_wall">#REF!</definedName>
    <definedName name="WEIGHT_Roof_Plan___220mm_internal_walls">#REF!</definedName>
    <definedName name="WEIGHT_Roof_Plan___Ablution_Block">#REF!</definedName>
    <definedName name="WEIGHT_Roof_Plan___Concrete_wall">#REF!</definedName>
    <definedName name="WEIGHT_Roof_Plan___Corridor_Passage">#REF!</definedName>
    <definedName name="WEIGHT_Roof_Plan___Ducts">#REF!</definedName>
    <definedName name="WEIGHT_Roof_Plan___Unit_7a">#REF!</definedName>
    <definedName name="WEIGHT_Roof_Plan___Unit_7c">#REF!</definedName>
    <definedName name="WEIGHT_Roof_Plan___Unit_7d">#REF!</definedName>
    <definedName name="WEIGHT_Roof_Plan___Unit_7e">#REF!</definedName>
    <definedName name="WEIGHT_Roof_Plan___Unit_7f">#REF!</definedName>
    <definedName name="WEIGHT_Roof_Plan___Unit_7g">#REF!</definedName>
    <definedName name="WEIGHT_Roof_Plan___Unit_7h">#REF!</definedName>
    <definedName name="WEIGHT_Roof_Plan___Unit_7i">#REF!</definedName>
    <definedName name="WEIGHT_Roof_Plan___Unit_7i__single_room_">#REF!</definedName>
    <definedName name="WEIGHT_Roof_Plan___unit_7i_Bathroom">#REF!</definedName>
    <definedName name="WEIGHT_Roof_Plan___Unit_7i_Bedroom">#REF!</definedName>
    <definedName name="WEIGHT_Roof_Plan___Unit_7i_Duct">#REF!</definedName>
    <definedName name="WEIGHT_Roof_Plan___unit_7i_Kitcthen_Lounge">#REF!</definedName>
    <definedName name="WEIGHT_Roof_Plan___Unit_7i_Passage">#REF!</definedName>
    <definedName name="WEIGHT_Roof_Plan___Unit_7k">#REF!</definedName>
    <definedName name="WEIGHT_Roof_Plan___Unit_7k_Bathroom">#REF!</definedName>
    <definedName name="WEIGHT_Roof_Plan___unit_7k_Bedroom">#REF!</definedName>
    <definedName name="WEIGHT_Roof_Plan___Unit_7k_Kitche_Lounge">#REF!</definedName>
    <definedName name="WEIGHT_Roof_Plan___unit_7k_Passage">#REF!</definedName>
    <definedName name="WEIGHT_Roof_Plan___Unit_7L">#REF!</definedName>
    <definedName name="WEIGHT_Roof_Plan___Unit_7L_Bathroom">#REF!</definedName>
    <definedName name="WEIGHT_Roof_Plan___Unit_7L_Bedroom">#REF!</definedName>
    <definedName name="WEIGHT_Roof_Plan___Unit_7L_Kitchen_Lounge">#REF!</definedName>
    <definedName name="WEIGHT_Roof_Plan___Unit_7L_Passage">#REF!</definedName>
    <definedName name="WEIGHT_Roof_Plan___Washing_area">#REF!</definedName>
    <definedName name="WEIGHT_Secomd___Sixth_Floor___Unit_1b_Bedroom_2">#REF!</definedName>
    <definedName name="WEIGHT_Second___Sixth_Floor___110mm_internal_walls">#REF!</definedName>
    <definedName name="WEIGHT_Second___Sixth_Floor___1e_Bathroom">#REF!</definedName>
    <definedName name="WEIGHT_Second___Sixth_Floor___1G_Kitchen_Lounge">#REF!</definedName>
    <definedName name="WEIGHT_Second___Sixth_Floor___220mm_external_walls">#REF!</definedName>
    <definedName name="WEIGHT_Second___Sixth_Floor___220mm_internal_walls">#REF!</definedName>
    <definedName name="WEIGHT_Second___Sixth_Floor___Allowance_for_beam">#REF!</definedName>
    <definedName name="WEIGHT_Second___Sixth_Floor___Bedroom">#REF!</definedName>
    <definedName name="WEIGHT_Second___Sixth_Floor___Concrete_Wall">#REF!</definedName>
    <definedName name="WEIGHT_Second___Sixth_Floor___External_walls_to_be_demolished">#REF!</definedName>
    <definedName name="WEIGHT_Second___Sixth_Floor___Passage">#REF!</definedName>
    <definedName name="WEIGHT_Second___Sixth_Floor___Slabs_to_be_demolished">#REF!</definedName>
    <definedName name="WEIGHT_Second___Sixth_Floor___Stair_Lift_Lobby">#REF!</definedName>
    <definedName name="WEIGHT_Second___Sixth_Floor___Unit_1a">#REF!</definedName>
    <definedName name="WEIGHT_Second___Sixth_Floor___Unit_1a_Bathroom">#REF!</definedName>
    <definedName name="WEIGHT_Second___Sixth_Floor___Unit_1a_Bedroom">#REF!</definedName>
    <definedName name="WEIGHT_Second___Sixth_Floor___Unit_1a_Kitchen_Lounge">#REF!</definedName>
    <definedName name="WEIGHT_Second___Sixth_Floor___Unit_1a_Passage">#REF!</definedName>
    <definedName name="WEIGHT_Second___Sixth_Floor___Unit_1b">#REF!</definedName>
    <definedName name="WEIGHT_Second___Sixth_Floor___Unit_1b_Bathroom">#REF!</definedName>
    <definedName name="WEIGHT_Second___Sixth_Floor___Unit_1b_Bedroom_1">#REF!</definedName>
    <definedName name="WEIGHT_Second___Sixth_Floor___Unit_1b_Kitchen_Lounge">#REF!</definedName>
    <definedName name="WEIGHT_Second___Sixth_Floor___Unit_1b_Passage">#REF!</definedName>
    <definedName name="WEIGHT_Second___Sixth_Floor___Unit_1c">#REF!</definedName>
    <definedName name="WEIGHT_Second___Sixth_Floor___Unit_1c_Bathroom">#REF!</definedName>
    <definedName name="WEIGHT_Second___Sixth_Floor___Unit_1c_Bedroom_Kitchen">#REF!</definedName>
    <definedName name="WEIGHT_Second___Sixth_Floor___Unit_1d">#REF!</definedName>
    <definedName name="WEIGHT_Second___Sixth_Floor___Unit_1d_Bathroom">#REF!</definedName>
    <definedName name="WEIGHT_Second___Sixth_Floor___Unit_1d_Bedroom">#REF!</definedName>
    <definedName name="WEIGHT_Second___Sixth_Floor___Unit_1d_Kitchen_Lounge">#REF!</definedName>
    <definedName name="WEIGHT_Second___Sixth_Floor___Unit_1d_Passage">#REF!</definedName>
    <definedName name="WEIGHT_Second___Sixth_Floor___Unit_1e">#REF!</definedName>
    <definedName name="WEIGHT_Second___Sixth_Floor___Unit_1e_Kitchen_Lounge">#REF!</definedName>
    <definedName name="WEIGHT_Second___Sixth_Floor___Unit_1e_Passage">#REF!</definedName>
    <definedName name="WEIGHT_Second___Sixth_Floor___Unit_1f_Bathroom">#REF!</definedName>
    <definedName name="WEIGHT_Second___Sixth_Floor___Unit_1f_Bedroom">#REF!</definedName>
    <definedName name="WEIGHT_Second___Sixth_Floor___Unit_1f_Kitchen_Lounge">#REF!</definedName>
    <definedName name="WEIGHT_Second___Sixth_Floor___Unit_1f_Passage">#REF!</definedName>
    <definedName name="WEIGHT_Second___Sixth_Floor___Unit_1g">#REF!</definedName>
    <definedName name="WEIGHT_Second___Sixth_Floor___Unit_1G_Balcony">#REF!</definedName>
    <definedName name="WEIGHT_Second___Sixth_Floor___Unit_1G_Bathroom">#REF!</definedName>
    <definedName name="WEIGHT_Second___Sixth_Floor___Unit_1G_Bedroom_1">#REF!</definedName>
    <definedName name="WEIGHT_Second___Sixth_Floor___Unit_1G_Bedroom_2">#REF!</definedName>
    <definedName name="WEIGHT_Second___Sixth_Floor___Unit_1G_Passage">#REF!</definedName>
    <definedName name="WEIGHT_Second___Sixth_Floor___Unit_1h">#REF!</definedName>
    <definedName name="WEIGHT_Second___Sixth_Floor___Unit_1h_Bathroom">#REF!</definedName>
    <definedName name="WEIGHT_Second___Sixth_Floor___Unit_1h_Bedroom">#REF!</definedName>
    <definedName name="WEIGHT_Second___Sixth_Floor___Unit_1h_Kitchen_Lounge">#REF!</definedName>
    <definedName name="WEIGHT_Second___Sixth_Floor___Unit_1h_Passage">#REF!</definedName>
    <definedName name="WEIGHT_Second___Sixth_Floor__Unit_1f">#REF!</definedName>
    <definedName name="WEIGHT_Second___Sixth_Floor_Ducts">#REF!</definedName>
    <definedName name="WEIGHT_Second___Twelfth_Floor_GBA">#REF!</definedName>
    <definedName name="WEIGHT_Service_Roads">#REF!</definedName>
    <definedName name="WEIGHT_Sink__WC___WHB">#REF!</definedName>
    <definedName name="WEIGHT_Site_Area">#REF!</definedName>
    <definedName name="WEIGHT_Staff_and_Visitor_Parking">#REF!</definedName>
    <definedName name="WEIGHT_Stair_Lobby">#REF!</definedName>
    <definedName name="WEIGHT_Stair_Lobby_to_existing_fire_escape">#REF!</definedName>
    <definedName name="WEIGHT_Stair_lobby_to_existing_fire_escape___First_Floor">#REF!</definedName>
    <definedName name="WEIGHT_Stair_Lobby_to_existing_staircase">#REF!</definedName>
    <definedName name="WEIGHT_Stairs">#REF!</definedName>
    <definedName name="WEIGHT_Stairs___New___First_Floor">#REF!</definedName>
    <definedName name="WEIGHT_Stairs___Penthouse_Floor">#REF!</definedName>
    <definedName name="WEIGHT_Steel_structure_for_wooden_cladding">#REF!</definedName>
    <definedName name="WEIGHT_Stock_Control">#REF!</definedName>
    <definedName name="WEIGHT_Store">#REF!</definedName>
    <definedName name="WEIGHT_Store_Room">#REF!</definedName>
    <definedName name="WEIGHT_Store_Room___2nd_12th_Floor">#REF!</definedName>
    <definedName name="WEIGHT_Swimming_Pool">#REF!</definedName>
    <definedName name="WEIGHT_Terrace">#REF!</definedName>
    <definedName name="WEIGHT_Unit_101">#REF!</definedName>
    <definedName name="WEIGHT_Unit_101___Bathroom">#REF!</definedName>
    <definedName name="WEIGHT_Unit_101___Bedroom">#REF!</definedName>
    <definedName name="WEIGHT_Unit_101___Kitchen">#REF!</definedName>
    <definedName name="WEIGHT_Unit_101___Living_Room">#REF!</definedName>
    <definedName name="WEIGHT_Unit_102">#REF!</definedName>
    <definedName name="WEIGHT_Unit_102___Bathroom">#REF!</definedName>
    <definedName name="WEIGHT_Unit_102___Bedroom">#REF!</definedName>
    <definedName name="WEIGHT_Unit_102___Kitchen">#REF!</definedName>
    <definedName name="WEIGHT_Unit_102___Living_Room">#REF!</definedName>
    <definedName name="WEIGHT_Unit_103">#REF!</definedName>
    <definedName name="WEIGHT_Unit_103___Bathroom">#REF!</definedName>
    <definedName name="WEIGHT_Unit_103___Kitchen">#REF!</definedName>
    <definedName name="WEIGHT_Unit_103___Living_Room">#REF!</definedName>
    <definedName name="WEIGHT_Unit_104">#REF!</definedName>
    <definedName name="WEIGHT_Unit_104___Bathroom">#REF!</definedName>
    <definedName name="WEIGHT_Unit_104___Kitchen">#REF!</definedName>
    <definedName name="WEIGHT_Unit_104___Living_Room_Bedroom___Copy">#REF!</definedName>
    <definedName name="WEIGHT_Unit_105">#REF!</definedName>
    <definedName name="WEIGHT_Unit_105___Bathroom">#REF!</definedName>
    <definedName name="WEIGHT_Unit_105___Duct">#REF!</definedName>
    <definedName name="WEIGHT_Unit_105___Entrance_Foyer">#REF!</definedName>
    <definedName name="WEIGHT_Unit_105___Kitchen">#REF!</definedName>
    <definedName name="WEIGHT_Unit_105___Living_Room_Bedroom">#REF!</definedName>
    <definedName name="WEIGHT_Unit_106">#REF!</definedName>
    <definedName name="WEIGHT_Unit_106___Bathroom">#REF!</definedName>
    <definedName name="WEIGHT_Unit_106___Duct">#REF!</definedName>
    <definedName name="WEIGHT_Unit_106___Kitchen">#REF!</definedName>
    <definedName name="WEIGHT_Unit_106___Lounge_Bedroom">#REF!</definedName>
    <definedName name="WEIGHT_Unit_107">#REF!</definedName>
    <definedName name="WEIGHT_Unit_107___Bathroom">#REF!</definedName>
    <definedName name="WEIGHT_Unit_107___Kitchen">#REF!</definedName>
    <definedName name="WEIGHT_Unit_107___Lounge_Bedroom">#REF!</definedName>
    <definedName name="WEIGHT_Unit_108">#REF!</definedName>
    <definedName name="WEIGHT_Unit_108___Bathroom">#REF!</definedName>
    <definedName name="WEIGHT_Unit_108___Bedroom">#REF!</definedName>
    <definedName name="WEIGHT_Unit_108___Duct">#REF!</definedName>
    <definedName name="WEIGHT_Unit_108__Kitchen">#REF!</definedName>
    <definedName name="WEIGHT_Unit_108__Living_Room">#REF!</definedName>
    <definedName name="WEIGHT_Unit_1301">#REF!</definedName>
    <definedName name="WEIGHT_Unit_1301___Bathroom">#REF!</definedName>
    <definedName name="WEIGHT_Unit_1301___Bedroom">#REF!</definedName>
    <definedName name="WEIGHT_Unit_1301___Kitchen">#REF!</definedName>
    <definedName name="WEIGHT_Unit_1301___Living_Room">#REF!</definedName>
    <definedName name="WEIGHT_Unit_1302">#REF!</definedName>
    <definedName name="WEIGHT_Unit_1302___Bathroom">#REF!</definedName>
    <definedName name="WEIGHT_Unit_1302___Duct">#REF!</definedName>
    <definedName name="WEIGHT_Unit_1302___Kitchen">#REF!</definedName>
    <definedName name="WEIGHT_Unit_1302___Living_Room_Bedroom">#REF!</definedName>
    <definedName name="WEIGHT_Unit_1303">#REF!</definedName>
    <definedName name="WEIGHT_Unit_1303___Bathroom">#REF!</definedName>
    <definedName name="WEIGHT_Unit_1303___Duct">#REF!</definedName>
    <definedName name="WEIGHT_Unit_1303___Kitchen">#REF!</definedName>
    <definedName name="WEIGHT_Unit_1303___Living_Room_Bedroom">#REF!</definedName>
    <definedName name="WEIGHT_Unit_1304">#REF!</definedName>
    <definedName name="WEIGHT_Unit_1304___Bathroom">#REF!</definedName>
    <definedName name="WEIGHT_Unit_1304___Kitchen">#REF!</definedName>
    <definedName name="WEIGHT_Unit_1304___Living_Room_Bedroom">#REF!</definedName>
    <definedName name="WEIGHT_Unit_1305">#REF!</definedName>
    <definedName name="WEIGHT_Unit_1305___Bathroom">#REF!</definedName>
    <definedName name="WEIGHT_Unit_1305___Bedroom">#REF!</definedName>
    <definedName name="WEIGHT_Unit_1305___Kitchen">#REF!</definedName>
    <definedName name="WEIGHT_Unit_1305___Living_Room">#REF!</definedName>
    <definedName name="WEIGHT_Unit_601">#REF!</definedName>
    <definedName name="WEIGHT_Unit_601___Bathroom">#REF!</definedName>
    <definedName name="WEIGHT_Unit_601___Bedroom">#REF!</definedName>
    <definedName name="WEIGHT_Unit_601___Kitchen">#REF!</definedName>
    <definedName name="WEIGHT_Unit_601___Living_Room">#REF!</definedName>
    <definedName name="WEIGHT_Unit_602">#REF!</definedName>
    <definedName name="WEIGHT_Unit_602___Bathroom">#REF!</definedName>
    <definedName name="WEIGHT_Unit_602___Bedroom">#REF!</definedName>
    <definedName name="WEIGHT_Unit_602___Kitchen">#REF!</definedName>
    <definedName name="WEIGHT_Unit_602___Living_Room">#REF!</definedName>
    <definedName name="WEIGHT_Unit_603">#REF!</definedName>
    <definedName name="WEIGHT_Unit_603___Bathroom">#REF!</definedName>
    <definedName name="WEIGHT_Unit_603___Bedroom">#REF!</definedName>
    <definedName name="WEIGHT_Unit_603___Kitchen">#REF!</definedName>
    <definedName name="WEIGHT_Unit_603___Living_Room">#REF!</definedName>
    <definedName name="WEIGHT_Unit_604">#REF!</definedName>
    <definedName name="WEIGHT_Unit_604___Bathroom">#REF!</definedName>
    <definedName name="WEIGHT_Unit_604___Bedroom">#REF!</definedName>
    <definedName name="WEIGHT_Unit_604___Kitchen">#REF!</definedName>
    <definedName name="WEIGHT_Unit_604___Living_Room">#REF!</definedName>
    <definedName name="WEIGHT_Unit_605">#REF!</definedName>
    <definedName name="WEIGHT_Unit_605___Bathroom">#REF!</definedName>
    <definedName name="WEIGHT_Unit_605___Duct">#REF!</definedName>
    <definedName name="WEIGHT_Unit_605___Kitchen">#REF!</definedName>
    <definedName name="WEIGHT_Unit_605___Living_Room_Bedroom">#REF!</definedName>
    <definedName name="WEIGHT_Unit_606">#REF!</definedName>
    <definedName name="WEIGHT_Unit_606___Bathroom">#REF!</definedName>
    <definedName name="WEIGHT_Unit_606___Duct">#REF!</definedName>
    <definedName name="WEIGHT_Unit_606___Kitchen">#REF!</definedName>
    <definedName name="WEIGHT_Unit_606___Lounge_Bedroom">#REF!</definedName>
    <definedName name="WEIGHT_Unit_607">#REF!</definedName>
    <definedName name="WEIGHT_Unit_607___Bathroom">#REF!</definedName>
    <definedName name="WEIGHT_Unit_607___Kitchen">#REF!</definedName>
    <definedName name="WEIGHT_Unit_607__Lounge_Bedroom">#REF!</definedName>
    <definedName name="WEIGHT_Unit_608">#REF!</definedName>
    <definedName name="WEIGHT_Unit_608___Bathroom">#REF!</definedName>
    <definedName name="WEIGHT_Unit_608___Bedroom">#REF!</definedName>
    <definedName name="WEIGHT_Unit_608___Duct">#REF!</definedName>
    <definedName name="WEIGHT_Unit_608___Kitchen">#REF!</definedName>
    <definedName name="WEIGHT_Unit_608__Lounge">#REF!</definedName>
    <definedName name="WEIGHT_Wash_Bay">#REF!</definedName>
    <definedName name="WEIGHT_Window___Unit_102___Bedroom_Window">#REF!</definedName>
    <definedName name="WEIGHT_Window___Unit_102___Living_Room">#REF!</definedName>
    <definedName name="WEIGHT_Window___Unit_104_Bedroom_Living_Room">#REF!</definedName>
    <definedName name="WEIGHT_Windows___Unit_1_Corner_Bedroom_Window">#REF!</definedName>
    <definedName name="WEIGHT_Windows___Unit_1_Lounge">#REF!</definedName>
    <definedName name="WEIGHT_Windows___Unit_101">#REF!</definedName>
    <definedName name="WEIGHT_Windows___Unit_101_Second_Window">#REF!</definedName>
    <definedName name="WEIGHT_Windows___Unit_103___Kitchen">#REF!</definedName>
    <definedName name="WEIGHT_Windows___Unit_103_living_Room">#REF!</definedName>
    <definedName name="WEIGHT_Windows___Unit_1035_Bedroom">#REF!</definedName>
    <definedName name="WEIGHT_Windows___Unit_105___Lounge">#REF!</definedName>
    <definedName name="WEIGHT_Windows___Unit_105_Bedroom_Living_Room">#REF!</definedName>
    <definedName name="WEIGHT_Windows___Unit_106___Bedroom">#REF!</definedName>
    <definedName name="WEIGHT_Windows___Unit_106_Kitchen">#REF!</definedName>
    <definedName name="WEIGHT_Windows___Unit_106_Lounge_Corner_Window">#REF!</definedName>
    <definedName name="WEIGHT_Windows___Unit_107_Lounge_Bedroom_Window">#REF!</definedName>
    <definedName name="WEIGHT_Windows___Unit_108_Bedroom">#REF!</definedName>
    <definedName name="WEIGHT_Windows___Unit_108_Corner_Window_Lounge">#REF!</definedName>
    <definedName name="WEIGHT_Windows___Unit_108_Lounge">#REF!</definedName>
    <definedName name="WEIGHT_Windows___Unit_1301_Bedroom">#REF!</definedName>
    <definedName name="WEIGHT_Windows___Unit_1301_Bedroom_Corner">#REF!</definedName>
    <definedName name="WEIGHT_Windows___Unit_1302_Bedroom_Lounge">#REF!</definedName>
    <definedName name="WEIGHT_Windows___Unit_1303_Bedroom">#REF!</definedName>
    <definedName name="WEIGHT_Windows___Unit_1303_Lounge">#REF!</definedName>
    <definedName name="WEIGHT_Windows___Unit_1304_Lounge_Bedroom_Corner_window">#REF!</definedName>
    <definedName name="WEIGHT_Windows___Unit_1305_Lounge">#REF!</definedName>
    <definedName name="WEIGHT_Windows___Unit_2_Bedroom_Corner_Window">#REF!</definedName>
    <definedName name="WEIGHT_Windows___Unit_2_Lounge">#REF!</definedName>
    <definedName name="WEIGHT_Windows___Unit_3_Bedroom_Lounge">#REF!</definedName>
    <definedName name="WEIGHT_Windows___Unit_4_Bedroom_Lounge">#REF!</definedName>
    <definedName name="WEIGHT_Windows___Unit_5_Bedroom_Lounge">#REF!</definedName>
    <definedName name="WEIGHT_Windows___Unit_6_Bedroom">#REF!</definedName>
    <definedName name="WEIGHT_Windows___Unit_6_Corner_Lounge_Window">#REF!</definedName>
    <definedName name="WEIGHT_Windows___Unit_6_Kitchen">#REF!</definedName>
    <definedName name="WEIGHT_Windows___Unit_7_Bedroom_Lounge">#REF!</definedName>
    <definedName name="WEIGHT_Windows___Unit_8_Corner_Lounge_Window">#REF!</definedName>
    <definedName name="WEIGHT_Windows___Unit_8_Lounge">#REF!</definedName>
    <definedName name="WEIGHT_Windows__Unit_108_Bedroom">#REF!</definedName>
    <definedName name="WEIGHT_Windows_1950mm">#REF!</definedName>
    <definedName name="WEIGHT_Wood_cladding">#REF!</definedName>
    <definedName name="WEIGHT_Yard">#REF!</definedName>
    <definedName name="weinasdfjasodfnsd" localSheetId="12">#REF!</definedName>
    <definedName name="weinasdfjasodfnsd" localSheetId="11">#REF!</definedName>
    <definedName name="weinasdfjasodfnsd">#REF!</definedName>
    <definedName name="weisdnioagjisdnoptdds" localSheetId="12">idea 'CASHFLOW-CONSTRUCTION CONS'!gen&amp;[34]eval!$C$15:$C$234</definedName>
    <definedName name="weisdnioagjisdnoptdds" localSheetId="11">idea 'Monthly Cashflow-Summary'!gen&amp;[34]eval!$C$15:$C$234</definedName>
    <definedName name="weisdnioagjisdnoptdds">idea gen&amp;[34]eval!$C$15:$C$234</definedName>
    <definedName name="wert" localSheetId="12" hidden="1">{#N/A,#N/A,TRUE,"COVER";#N/A,#N/A,TRUE,"DETAILS";#N/A,#N/A,TRUE,"SUMMARY";#N/A,#N/A,TRUE,"EXP MON";#N/A,#N/A,TRUE,"APPENDIX A";#N/A,#N/A,TRUE,"APPENDIX B";#N/A,#N/A,TRUE,"APPENDIX C";#N/A,#N/A,TRUE,"APPENDIX D";#N/A,#N/A,TRUE,"APPENDIX E";#N/A,#N/A,TRUE,"APPENDIX F";#N/A,#N/A,TRUE,"APPENDIX G"}</definedName>
    <definedName name="wert" localSheetId="11" hidden="1">{#N/A,#N/A,TRUE,"COVER";#N/A,#N/A,TRUE,"DETAILS";#N/A,#N/A,TRUE,"SUMMARY";#N/A,#N/A,TRUE,"EXP MON";#N/A,#N/A,TRUE,"APPENDIX A";#N/A,#N/A,TRUE,"APPENDIX B";#N/A,#N/A,TRUE,"APPENDIX C";#N/A,#N/A,TRUE,"APPENDIX D";#N/A,#N/A,TRUE,"APPENDIX E";#N/A,#N/A,TRUE,"APPENDIX F";#N/A,#N/A,TRUE,"APPENDIX G"}</definedName>
    <definedName name="wert" hidden="1">{#N/A,#N/A,TRUE,"COVER";#N/A,#N/A,TRUE,"DETAILS";#N/A,#N/A,TRUE,"SUMMARY";#N/A,#N/A,TRUE,"EXP MON";#N/A,#N/A,TRUE,"APPENDIX A";#N/A,#N/A,TRUE,"APPENDIX B";#N/A,#N/A,TRUE,"APPENDIX C";#N/A,#N/A,TRUE,"APPENDIX D";#N/A,#N/A,TRUE,"APPENDIX E";#N/A,#N/A,TRUE,"APPENDIX F";#N/A,#N/A,TRUE,"APPENDIX G"}</definedName>
    <definedName name="WF" localSheetId="12">#REF!</definedName>
    <definedName name="WF">#REF!</definedName>
    <definedName name="wiensvwkeosndofasd" localSheetId="12">#REF!</definedName>
    <definedName name="wiensvwkeosndofasd" localSheetId="11">#REF!</definedName>
    <definedName name="wiensvwkeosndofasd">#REF!</definedName>
    <definedName name="wierowejnfsdon" localSheetId="12">#REF!</definedName>
    <definedName name="wierowejnfsdon" localSheetId="11">#REF!</definedName>
    <definedName name="wierowejnfsdon">#REF!</definedName>
    <definedName name="WIRE" localSheetId="12">#REF!</definedName>
    <definedName name="WIRE" localSheetId="11">#REF!</definedName>
    <definedName name="WIRE">#REF!</definedName>
    <definedName name="WLLTIES" localSheetId="12">#REF!</definedName>
    <definedName name="WLLTIES" localSheetId="11">#REF!</definedName>
    <definedName name="WLLTIES">#REF!</definedName>
    <definedName name="wmkksdnasasdndfgktypofkcvnsdofgskd" localSheetId="12">idea 'CASHFLOW-CONSTRUCTION CONS'!gen&amp;[34]eval!$C$15:$C$234</definedName>
    <definedName name="wmkksdnasasdndfgktypofkcvnsdofgskd" localSheetId="11">idea 'Monthly Cashflow-Summary'!gen&amp;[34]eval!$C$15:$C$234</definedName>
    <definedName name="wmkksdnasasdndfgktypofkcvnsdofgskd">idea gen&amp;[34]eval!$C$15:$C$234</definedName>
    <definedName name="wordbox" localSheetId="12">[69]Uniliever!#REF!</definedName>
    <definedName name="wordbox" localSheetId="11">[69]Uniliever!#REF!</definedName>
    <definedName name="wordbox">[69]Uniliever!#REF!</definedName>
    <definedName name="WORDS" localSheetId="12">[69]Uniliever!#REF!</definedName>
    <definedName name="WORDS" localSheetId="11">[69]Uniliever!#REF!</definedName>
    <definedName name="WORDS">[69]Uniliever!#REF!</definedName>
    <definedName name="Wordstart" localSheetId="12">[69]Uniliever!#REF!</definedName>
    <definedName name="Wordstart" localSheetId="11">[69]Uniliever!#REF!</definedName>
    <definedName name="Wordstart">[69]Uniliever!#REF!</definedName>
    <definedName name="WORKHEAD" localSheetId="12">#REF!</definedName>
    <definedName name="WORKHEAD" localSheetId="11">#REF!</definedName>
    <definedName name="WORKHEAD">#REF!</definedName>
    <definedName name="wp" localSheetId="12">#REF!</definedName>
    <definedName name="wp" localSheetId="11">#REF!</definedName>
    <definedName name="wp">#REF!</definedName>
    <definedName name="wrn.Backup." localSheetId="12" hidden="1">{#N/A,#N/A,FALSE,"SUBS";#N/A,#N/A,FALSE,"SUPERS";#N/A,#N/A,FALSE,"FINISHES";#N/A,#N/A,FALSE,"FITTINGS";#N/A,#N/A,FALSE,"SERVICES";#N/A,#N/A,FALSE,"SITEWORKS"}</definedName>
    <definedName name="wrn.Backup." localSheetId="11" hidden="1">{#N/A,#N/A,FALSE,"SUBS";#N/A,#N/A,FALSE,"SUPERS";#N/A,#N/A,FALSE,"FINISHES";#N/A,#N/A,FALSE,"FITTINGS";#N/A,#N/A,FALSE,"SERVICES";#N/A,#N/A,FALSE,"SITEWORKS"}</definedName>
    <definedName name="wrn.Backup." hidden="1">{#N/A,#N/A,FALSE,"SUBS";#N/A,#N/A,FALSE,"SUPERS";#N/A,#N/A,FALSE,"FINISHES";#N/A,#N/A,FALSE,"FITTINGS";#N/A,#N/A,FALSE,"SERVICES";#N/A,#N/A,FALSE,"SITEWORKS"}</definedName>
    <definedName name="wrn.backup1" localSheetId="12" hidden="1">{#N/A,#N/A,FALSE,"SUBS";#N/A,#N/A,FALSE,"SUPERS";#N/A,#N/A,FALSE,"FINISHES";#N/A,#N/A,FALSE,"FITTINGS";#N/A,#N/A,FALSE,"SERVICES";#N/A,#N/A,FALSE,"SITEWORKS"}</definedName>
    <definedName name="wrn.backup1" localSheetId="11" hidden="1">{#N/A,#N/A,FALSE,"SUBS";#N/A,#N/A,FALSE,"SUPERS";#N/A,#N/A,FALSE,"FINISHES";#N/A,#N/A,FALSE,"FITTINGS";#N/A,#N/A,FALSE,"SERVICES";#N/A,#N/A,FALSE,"SITEWORKS"}</definedName>
    <definedName name="wrn.backup1" hidden="1">{#N/A,#N/A,FALSE,"SUBS";#N/A,#N/A,FALSE,"SUPERS";#N/A,#N/A,FALSE,"FINISHES";#N/A,#N/A,FALSE,"FITTINGS";#N/A,#N/A,FALSE,"SERVICES";#N/A,#N/A,FALSE,"SITEWORKS"}</definedName>
    <definedName name="wrn.Cost._.Report." localSheetId="12" hidden="1">{#N/A,#N/A,TRUE,"COVER";#N/A,#N/A,TRUE,"DETAILS";#N/A,#N/A,TRUE,"SUMMARY";#N/A,#N/A,TRUE,"EXP MON";#N/A,#N/A,TRUE,"APPENDIX A";#N/A,#N/A,TRUE,"APPENDIX B";#N/A,#N/A,TRUE,"APPENDIX C";#N/A,#N/A,TRUE,"APPENDIX D";#N/A,#N/A,TRUE,"APPENDIX E";#N/A,#N/A,TRUE,"APPENDIX F";#N/A,#N/A,TRUE,"APPENDIX G"}</definedName>
    <definedName name="wrn.Cost._.Report." localSheetId="11" hidden="1">{#N/A,#N/A,TRUE,"COVER";#N/A,#N/A,TRUE,"DETAILS";#N/A,#N/A,TRUE,"SUMMARY";#N/A,#N/A,TRUE,"EXP MON";#N/A,#N/A,TRUE,"APPENDIX A";#N/A,#N/A,TRUE,"APPENDIX B";#N/A,#N/A,TRUE,"APPENDIX C";#N/A,#N/A,TRUE,"APPENDIX D";#N/A,#N/A,TRUE,"APPENDIX E";#N/A,#N/A,TRUE,"APPENDIX F";#N/A,#N/A,TRUE,"APPENDIX G"}</definedName>
    <definedName name="wrn.Cost._.Report." hidden="1">{#N/A,#N/A,TRUE,"COVER";#N/A,#N/A,TRUE,"DETAILS";#N/A,#N/A,TRUE,"SUMMARY";#N/A,#N/A,TRUE,"EXP MON";#N/A,#N/A,TRUE,"APPENDIX A";#N/A,#N/A,TRUE,"APPENDIX B";#N/A,#N/A,TRUE,"APPENDIX C";#N/A,#N/A,TRUE,"APPENDIX D";#N/A,#N/A,TRUE,"APPENDIX E";#N/A,#N/A,TRUE,"APPENDIX F";#N/A,#N/A,TRUE,"APPENDIX G"}</definedName>
    <definedName name="wrn.Warrington._.Widnes._.QS._.Costs." localSheetId="12" hidden="1">{#N/A,#N/A,TRUE,"Cover";#N/A,#N/A,TRUE,"Conts";#N/A,#N/A,TRUE,"VOS";#N/A,#N/A,TRUE,"Warrington";#N/A,#N/A,TRUE,"Widnes"}</definedName>
    <definedName name="wrn.Warrington._.Widnes._.QS._.Costs." localSheetId="11" hidden="1">{#N/A,#N/A,TRUE,"Cover";#N/A,#N/A,TRUE,"Conts";#N/A,#N/A,TRUE,"VOS";#N/A,#N/A,TRUE,"Warrington";#N/A,#N/A,TRUE,"Widnes"}</definedName>
    <definedName name="wrn.Warrington._.Widnes._.QS._.Costs." hidden="1">{#N/A,#N/A,TRUE,"Cover";#N/A,#N/A,TRUE,"Conts";#N/A,#N/A,TRUE,"VOS";#N/A,#N/A,TRUE,"Warrington";#N/A,#N/A,TRUE,"Widnes"}</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w" localSheetId="12" hidden="1">{#N/A,#N/A,FALSE,"SUBS";#N/A,#N/A,FALSE,"SUPERS";#N/A,#N/A,FALSE,"FINISHES";#N/A,#N/A,FALSE,"FITTINGS";#N/A,#N/A,FALSE,"SERVICES";#N/A,#N/A,FALSE,"SITEWORKS"}</definedName>
    <definedName name="ww" localSheetId="11" hidden="1">{#N/A,#N/A,FALSE,"SUBS";#N/A,#N/A,FALSE,"SUPERS";#N/A,#N/A,FALSE,"FINISHES";#N/A,#N/A,FALSE,"FITTINGS";#N/A,#N/A,FALSE,"SERVICES";#N/A,#N/A,FALSE,"SITEWORKS"}</definedName>
    <definedName name="ww" hidden="1">{#N/A,#N/A,FALSE,"SUBS";#N/A,#N/A,FALSE,"SUPERS";#N/A,#N/A,FALSE,"FINISHES";#N/A,#N/A,FALSE,"FITTINGS";#N/A,#N/A,FALSE,"SERVICES";#N/A,#N/A,FALSE,"SITEWORKS"}</definedName>
    <definedName name="X" localSheetId="12">#REF!</definedName>
    <definedName name="x" localSheetId="18">#REF!</definedName>
    <definedName name="x" localSheetId="20">#REF!</definedName>
    <definedName name="x" localSheetId="21">#REF!</definedName>
    <definedName name="x" localSheetId="19">#REF!</definedName>
    <definedName name="x" localSheetId="11">#REF!</definedName>
    <definedName name="x" localSheetId="10">#REF!</definedName>
    <definedName name="x" localSheetId="8">#REF!</definedName>
    <definedName name="x">#REF!</definedName>
    <definedName name="XRate" localSheetId="12">#REF!</definedName>
    <definedName name="XRate" localSheetId="11">#REF!</definedName>
    <definedName name="XRate">#REF!</definedName>
    <definedName name="xx" localSheetId="12">#REF!</definedName>
    <definedName name="xx" localSheetId="11">#REF!</definedName>
    <definedName name="xx">#REF!</definedName>
    <definedName name="xxx" localSheetId="12">#REF!</definedName>
    <definedName name="xxx" localSheetId="11">#REF!</definedName>
    <definedName name="xxx">#REF!</definedName>
    <definedName name="xxxx" localSheetId="12">#REF!</definedName>
    <definedName name="xxxx" localSheetId="11">#REF!</definedName>
    <definedName name="xxxx">#REF!</definedName>
    <definedName name="xxxxxxxxxxxx" localSheetId="12">#REF!</definedName>
    <definedName name="xxxxxxxxxxxx">#REF!</definedName>
    <definedName name="y">'[120]7.0 ESTIMATE IMPROVEMENT COSTS'!$BS$13</definedName>
    <definedName name="y10net" localSheetId="12">#REF!</definedName>
    <definedName name="y10net" localSheetId="11">#REF!</definedName>
    <definedName name="y10net">#REF!</definedName>
    <definedName name="y10r" localSheetId="12">#REF!</definedName>
    <definedName name="y10r" localSheetId="11">#REF!</definedName>
    <definedName name="y10r">#REF!</definedName>
    <definedName name="y1net" localSheetId="12">#REF!</definedName>
    <definedName name="y1net" localSheetId="11">#REF!</definedName>
    <definedName name="y1net">#REF!</definedName>
    <definedName name="y1r" localSheetId="12">#REF!</definedName>
    <definedName name="y1r" localSheetId="11">#REF!</definedName>
    <definedName name="y1r">#REF!</definedName>
    <definedName name="y2r" localSheetId="12">#REF!</definedName>
    <definedName name="y2r" localSheetId="11">#REF!</definedName>
    <definedName name="y2r">#REF!</definedName>
    <definedName name="y3net" localSheetId="12">#REF!</definedName>
    <definedName name="y3net" localSheetId="11">#REF!</definedName>
    <definedName name="y3net">#REF!</definedName>
    <definedName name="y3r" localSheetId="12">#REF!</definedName>
    <definedName name="y3r" localSheetId="11">#REF!</definedName>
    <definedName name="y3r">#REF!</definedName>
    <definedName name="y5net" localSheetId="12">#REF!</definedName>
    <definedName name="y5net" localSheetId="11">#REF!</definedName>
    <definedName name="y5net">#REF!</definedName>
    <definedName name="y5r" localSheetId="12">#REF!</definedName>
    <definedName name="y5r" localSheetId="11">#REF!</definedName>
    <definedName name="y5r">#REF!</definedName>
    <definedName name="y7net" localSheetId="12">#REF!</definedName>
    <definedName name="y7net" localSheetId="11">#REF!</definedName>
    <definedName name="y7net">#REF!</definedName>
    <definedName name="yd10a" localSheetId="12">#REF!</definedName>
    <definedName name="yd10a" localSheetId="11">#REF!</definedName>
    <definedName name="yd10a">#REF!</definedName>
    <definedName name="yd10b" localSheetId="12">#REF!</definedName>
    <definedName name="yd10b" localSheetId="11">#REF!</definedName>
    <definedName name="yd10b">#REF!</definedName>
    <definedName name="yd10c" localSheetId="12">#REF!</definedName>
    <definedName name="yd10c" localSheetId="11">#REF!</definedName>
    <definedName name="yd10c">#REF!</definedName>
    <definedName name="yd10d" localSheetId="12">#REF!</definedName>
    <definedName name="yd10d" localSheetId="11">#REF!</definedName>
    <definedName name="yd10d">#REF!</definedName>
    <definedName name="yd10e" localSheetId="12">#REF!</definedName>
    <definedName name="yd10e" localSheetId="11">#REF!</definedName>
    <definedName name="yd10e">#REF!</definedName>
    <definedName name="yd1a" localSheetId="12">#REF!</definedName>
    <definedName name="yd1a" localSheetId="11">#REF!</definedName>
    <definedName name="yd1a">#REF!</definedName>
    <definedName name="yd1b" localSheetId="12">#REF!</definedName>
    <definedName name="yd1b" localSheetId="11">#REF!</definedName>
    <definedName name="yd1b">#REF!</definedName>
    <definedName name="yd1c" localSheetId="12">#REF!</definedName>
    <definedName name="yd1c" localSheetId="11">#REF!</definedName>
    <definedName name="yd1c">#REF!</definedName>
    <definedName name="yd1d" localSheetId="12">#REF!</definedName>
    <definedName name="yd1d" localSheetId="11">#REF!</definedName>
    <definedName name="yd1d">#REF!</definedName>
    <definedName name="yd1e" localSheetId="12">#REF!</definedName>
    <definedName name="yd1e" localSheetId="11">#REF!</definedName>
    <definedName name="yd1e">#REF!</definedName>
    <definedName name="yd2a" localSheetId="12">#REF!</definedName>
    <definedName name="yd2a" localSheetId="11">#REF!</definedName>
    <definedName name="yd2a">#REF!</definedName>
    <definedName name="yd2b" localSheetId="12">#REF!</definedName>
    <definedName name="yd2b" localSheetId="11">#REF!</definedName>
    <definedName name="yd2b">#REF!</definedName>
    <definedName name="yd2c" localSheetId="12">#REF!</definedName>
    <definedName name="yd2c" localSheetId="11">#REF!</definedName>
    <definedName name="yd2c">#REF!</definedName>
    <definedName name="yd2d" localSheetId="12">#REF!</definedName>
    <definedName name="yd2d" localSheetId="11">#REF!</definedName>
    <definedName name="yd2d">#REF!</definedName>
    <definedName name="yd2e" localSheetId="12">#REF!</definedName>
    <definedName name="yd2e" localSheetId="11">#REF!</definedName>
    <definedName name="yd2e">#REF!</definedName>
    <definedName name="yd3a" localSheetId="12">#REF!</definedName>
    <definedName name="yd3a" localSheetId="11">#REF!</definedName>
    <definedName name="yd3a">#REF!</definedName>
    <definedName name="yd3b" localSheetId="12">#REF!</definedName>
    <definedName name="yd3b" localSheetId="11">#REF!</definedName>
    <definedName name="yd3b">#REF!</definedName>
    <definedName name="yd3c" localSheetId="12">#REF!</definedName>
    <definedName name="yd3c" localSheetId="11">#REF!</definedName>
    <definedName name="yd3c">#REF!</definedName>
    <definedName name="yd3d" localSheetId="12">#REF!</definedName>
    <definedName name="yd3d" localSheetId="11">#REF!</definedName>
    <definedName name="yd3d">#REF!</definedName>
    <definedName name="yd3e" localSheetId="12">#REF!</definedName>
    <definedName name="yd3e" localSheetId="11">#REF!</definedName>
    <definedName name="yd3e">#REF!</definedName>
    <definedName name="yd5a" localSheetId="12">#REF!</definedName>
    <definedName name="yd5a" localSheetId="11">#REF!</definedName>
    <definedName name="yd5a">#REF!</definedName>
    <definedName name="yd5b" localSheetId="12">#REF!</definedName>
    <definedName name="yd5b" localSheetId="11">#REF!</definedName>
    <definedName name="yd5b">#REF!</definedName>
    <definedName name="yd5c" localSheetId="12">#REF!</definedName>
    <definedName name="yd5c" localSheetId="11">#REF!</definedName>
    <definedName name="yd5c">#REF!</definedName>
    <definedName name="yd5d" localSheetId="12">#REF!</definedName>
    <definedName name="yd5d" localSheetId="11">#REF!</definedName>
    <definedName name="yd5d">#REF!</definedName>
    <definedName name="yd5e" localSheetId="12">#REF!</definedName>
    <definedName name="yd5e" localSheetId="11">#REF!</definedName>
    <definedName name="yd5e">#REF!</definedName>
    <definedName name="Year1_Fees" localSheetId="12">#REF!</definedName>
    <definedName name="Year1_Fees" localSheetId="11">#REF!</definedName>
    <definedName name="Year1_Fees">#REF!</definedName>
    <definedName name="YEN" localSheetId="12">#REF!</definedName>
    <definedName name="YEN" localSheetId="11">#REF!</definedName>
    <definedName name="YEN">#REF!</definedName>
    <definedName name="Yield" localSheetId="12">#REF!</definedName>
    <definedName name="Yield" localSheetId="11">#REF!</definedName>
    <definedName name="Yield">#REF!</definedName>
    <definedName name="Yield_for_T_o" localSheetId="12">#REF!</definedName>
    <definedName name="Yield_for_T_o" localSheetId="11">#REF!</definedName>
    <definedName name="Yield_for_T_o">#REF!</definedName>
    <definedName name="Yield_to_aboveERV" localSheetId="12">#REF!</definedName>
    <definedName name="Yield_to_aboveERV" localSheetId="11">#REF!</definedName>
    <definedName name="Yield_to_aboveERV">#REF!</definedName>
    <definedName name="yieldprofile" localSheetId="12">#REF!</definedName>
    <definedName name="yieldprofile" localSheetId="11">#REF!</definedName>
    <definedName name="yieldprofile">#REF!</definedName>
    <definedName name="Yoeld_to_aboveERV" localSheetId="12">#REF!</definedName>
    <definedName name="Yoeld_to_aboveERV" localSheetId="11">#REF!</definedName>
    <definedName name="Yoeld_to_aboveERV">#REF!</definedName>
    <definedName name="YR1_Prob" localSheetId="12">#REF!</definedName>
    <definedName name="YR1_Prob" localSheetId="11">#REF!</definedName>
    <definedName name="YR1_Prob">#REF!</definedName>
    <definedName name="Yr2_Prob" localSheetId="12">#REF!</definedName>
    <definedName name="Yr2_Prob" localSheetId="11">#REF!</definedName>
    <definedName name="Yr2_Prob">#REF!</definedName>
    <definedName name="Yr3_Prob" localSheetId="12">#REF!</definedName>
    <definedName name="Yr3_Prob" localSheetId="11">#REF!</definedName>
    <definedName name="Yr3_Prob">#REF!</definedName>
    <definedName name="Yr4_Prob" localSheetId="12">#REF!</definedName>
    <definedName name="Yr4_Prob" localSheetId="11">#REF!</definedName>
    <definedName name="Yr4_Prob">#REF!</definedName>
    <definedName name="Yr5_Prob" localSheetId="12">#REF!</definedName>
    <definedName name="Yr5_Prob" localSheetId="11">#REF!</definedName>
    <definedName name="Yr5_Prob">#REF!</definedName>
    <definedName name="yui" localSheetId="12" hidden="1">{#N/A,#N/A,TRUE,"COVER";#N/A,#N/A,TRUE,"DETAILS";#N/A,#N/A,TRUE,"SUMMARY";#N/A,#N/A,TRUE,"EXP MON";#N/A,#N/A,TRUE,"APPENDIX A";#N/A,#N/A,TRUE,"APPENDIX B";#N/A,#N/A,TRUE,"APPENDIX C";#N/A,#N/A,TRUE,"APPENDIX D";#N/A,#N/A,TRUE,"APPENDIX E";#N/A,#N/A,TRUE,"APPENDIX F";#N/A,#N/A,TRUE,"APPENDIX G"}</definedName>
    <definedName name="yui" localSheetId="11" hidden="1">{#N/A,#N/A,TRUE,"COVER";#N/A,#N/A,TRUE,"DETAILS";#N/A,#N/A,TRUE,"SUMMARY";#N/A,#N/A,TRUE,"EXP MON";#N/A,#N/A,TRUE,"APPENDIX A";#N/A,#N/A,TRUE,"APPENDIX B";#N/A,#N/A,TRUE,"APPENDIX C";#N/A,#N/A,TRUE,"APPENDIX D";#N/A,#N/A,TRUE,"APPENDIX E";#N/A,#N/A,TRUE,"APPENDIX F";#N/A,#N/A,TRUE,"APPENDIX G"}</definedName>
    <definedName name="yui" hidden="1">{#N/A,#N/A,TRUE,"COVER";#N/A,#N/A,TRUE,"DETAILS";#N/A,#N/A,TRUE,"SUMMARY";#N/A,#N/A,TRUE,"EXP MON";#N/A,#N/A,TRUE,"APPENDIX A";#N/A,#N/A,TRUE,"APPENDIX B";#N/A,#N/A,TRUE,"APPENDIX C";#N/A,#N/A,TRUE,"APPENDIX D";#N/A,#N/A,TRUE,"APPENDIX E";#N/A,#N/A,TRUE,"APPENDIX F";#N/A,#N/A,TRUE,"APPENDIX G"}</definedName>
    <definedName name="yy" localSheetId="12">[55]INDEX!#REF!</definedName>
    <definedName name="yy" localSheetId="11">[55]INDEX!#REF!</definedName>
    <definedName name="yy">[55]INDEX!#REF!</definedName>
    <definedName name="yyy">[119]AREAS!$A$1:$I$5</definedName>
    <definedName name="z" localSheetId="12">#REF!</definedName>
    <definedName name="Z" localSheetId="11">#REF!</definedName>
    <definedName name="Z">#REF!</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AR" localSheetId="12">#REF!</definedName>
    <definedName name="ZAR" localSheetId="11">#REF!</definedName>
    <definedName name="ZAR">'[140] Unit 1 Summary'!#REF!</definedName>
    <definedName name="ZIM">'[141]6.0 ESTIMATED IMPROVEMENT COST'!$V$22</definedName>
    <definedName name="ZoneA_Cat" localSheetId="12">#REF!</definedName>
    <definedName name="ZoneA_Cat" localSheetId="11">#REF!</definedName>
    <definedName name="ZoneA_Cat">#REF!</definedName>
    <definedName name="ZZ" localSheetId="12">#REF!</definedName>
    <definedName name="ZZ" localSheetId="11">#REF!</definedName>
    <definedName name="ZZ">#REF!</definedName>
    <definedName name="zzz" localSheetId="12" hidden="1">{#N/A,#N/A,TRUE,"COVER";#N/A,#N/A,TRUE,"DETAILS";#N/A,#N/A,TRUE,"SUMMARY";#N/A,#N/A,TRUE,"EXP MON";#N/A,#N/A,TRUE,"APPENDIX A";#N/A,#N/A,TRUE,"APPENDIX B";#N/A,#N/A,TRUE,"APPENDIX C";#N/A,#N/A,TRUE,"APPENDIX D";#N/A,#N/A,TRUE,"APPENDIX E";#N/A,#N/A,TRUE,"APPENDIX F";#N/A,#N/A,TRUE,"APPENDIX G"}</definedName>
    <definedName name="zzz" localSheetId="11" hidden="1">{#N/A,#N/A,TRUE,"COVER";#N/A,#N/A,TRUE,"DETAILS";#N/A,#N/A,TRUE,"SUMMARY";#N/A,#N/A,TRUE,"EXP MON";#N/A,#N/A,TRUE,"APPENDIX A";#N/A,#N/A,TRUE,"APPENDIX B";#N/A,#N/A,TRUE,"APPENDIX C";#N/A,#N/A,TRUE,"APPENDIX D";#N/A,#N/A,TRUE,"APPENDIX E";#N/A,#N/A,TRUE,"APPENDIX F";#N/A,#N/A,TRUE,"APPENDIX G"}</definedName>
    <definedName name="zzz" hidden="1">{#N/A,#N/A,TRUE,"COVER";#N/A,#N/A,TRUE,"DETAILS";#N/A,#N/A,TRUE,"SUMMARY";#N/A,#N/A,TRUE,"EXP MON";#N/A,#N/A,TRUE,"APPENDIX A";#N/A,#N/A,TRUE,"APPENDIX B";#N/A,#N/A,TRUE,"APPENDIX C";#N/A,#N/A,TRUE,"APPENDIX D";#N/A,#N/A,TRUE,"APPENDIX E";#N/A,#N/A,TRUE,"APPENDIX F";#N/A,#N/A,TRUE,"APPENDIX G"}</definedName>
    <definedName name="zzzzzz" localSheetId="12" hidden="1">{#N/A,#N/A,TRUE,"COVER";#N/A,#N/A,TRUE,"DETAILS";#N/A,#N/A,TRUE,"SUMMARY";#N/A,#N/A,TRUE,"EXP MON";#N/A,#N/A,TRUE,"APPENDIX A";#N/A,#N/A,TRUE,"APPENDIX B";#N/A,#N/A,TRUE,"APPENDIX C";#N/A,#N/A,TRUE,"APPENDIX D";#N/A,#N/A,TRUE,"APPENDIX E";#N/A,#N/A,TRUE,"APPENDIX F";#N/A,#N/A,TRUE,"APPENDIX G"}</definedName>
    <definedName name="zzzzzz" localSheetId="11" hidden="1">{#N/A,#N/A,TRUE,"COVER";#N/A,#N/A,TRUE,"DETAILS";#N/A,#N/A,TRUE,"SUMMARY";#N/A,#N/A,TRUE,"EXP MON";#N/A,#N/A,TRUE,"APPENDIX A";#N/A,#N/A,TRUE,"APPENDIX B";#N/A,#N/A,TRUE,"APPENDIX C";#N/A,#N/A,TRUE,"APPENDIX D";#N/A,#N/A,TRUE,"APPENDIX E";#N/A,#N/A,TRUE,"APPENDIX F";#N/A,#N/A,TRUE,"APPENDIX G"}</definedName>
    <definedName name="zzzzzz" hidden="1">{#N/A,#N/A,TRUE,"COVER";#N/A,#N/A,TRUE,"DETAILS";#N/A,#N/A,TRUE,"SUMMARY";#N/A,#N/A,TRUE,"EXP MON";#N/A,#N/A,TRUE,"APPENDIX A";#N/A,#N/A,TRUE,"APPENDIX B";#N/A,#N/A,TRUE,"APPENDIX C";#N/A,#N/A,TRUE,"APPENDIX D";#N/A,#N/A,TRUE,"APPENDIX E";#N/A,#N/A,TRUE,"APPENDIX F";#N/A,#N/A,TRUE,"APPENDIX G"}</definedName>
    <definedName name="zzzzzzzzzzzzzz">#REF!</definedName>
    <definedName name="エスカレ">'[140] Unit 1 Summary'!#REF!</definedName>
    <definedName name="エンジ">'[140] Unit 1 Summary'!#REF!</definedName>
    <definedName name="コンテ">'[140] Unit 1 Summary'!#REF!</definedName>
    <definedName name="一般費">'[140] Unit 1 Summary'!#REF!</definedName>
    <definedName name="据付計">'[140] Unit 1 Summary'!#REF!</definedName>
    <definedName name="機器計">'[140] Unit 1 Summary'!#REF!</definedName>
    <definedName name="輸送費">'[140] Unit 1 Summary'!#REF!</definedName>
    <definedName name="鉄骨">'[140] Unit 1 Summary'!#REF!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3" l="1"/>
  <c r="F32" i="13"/>
  <c r="B25" i="13"/>
  <c r="F18" i="12"/>
  <c r="AG25" i="27" l="1"/>
  <c r="AH25" i="27" s="1"/>
  <c r="AG26" i="27"/>
  <c r="AH26" i="27" s="1"/>
  <c r="AG27" i="27"/>
  <c r="AH27" i="27" s="1"/>
  <c r="AG28" i="27"/>
  <c r="AH28" i="27" s="1"/>
  <c r="AG29" i="27"/>
  <c r="AH29" i="27" s="1"/>
  <c r="AG30" i="27"/>
  <c r="AH30" i="27" s="1"/>
  <c r="AG31" i="27"/>
  <c r="AH31" i="27" s="1"/>
  <c r="AG32" i="27"/>
  <c r="AH32" i="27"/>
  <c r="AG35" i="27"/>
  <c r="AH35" i="27" s="1"/>
  <c r="AG36" i="27"/>
  <c r="AH36" i="27" s="1"/>
  <c r="AG45" i="27"/>
  <c r="AH45" i="27" s="1"/>
  <c r="AG49" i="27"/>
  <c r="AH49" i="27" s="1"/>
  <c r="AG50" i="27"/>
  <c r="AH50" i="27" s="1"/>
  <c r="AG51" i="27"/>
  <c r="AH51" i="27" s="1"/>
  <c r="AG53" i="27"/>
  <c r="AH53" i="27" s="1"/>
  <c r="L51" i="28" l="1"/>
  <c r="B49" i="28"/>
  <c r="B48" i="28"/>
  <c r="I47" i="28"/>
  <c r="B47" i="28"/>
  <c r="I46" i="28"/>
  <c r="B46" i="28"/>
  <c r="I45" i="28"/>
  <c r="B45" i="28"/>
  <c r="I44" i="28"/>
  <c r="B44" i="28"/>
  <c r="I43" i="28"/>
  <c r="B43" i="28"/>
  <c r="I42" i="28"/>
  <c r="I51" i="28" s="1"/>
  <c r="B42" i="28"/>
  <c r="B41" i="28"/>
  <c r="H39" i="28"/>
  <c r="G39" i="28"/>
  <c r="K44" i="28"/>
  <c r="I48" i="28"/>
  <c r="C25" i="28"/>
  <c r="C42" i="28" s="1"/>
  <c r="E42" i="28" s="1"/>
  <c r="H11" i="28"/>
  <c r="H12" i="28" s="1"/>
  <c r="H14" i="28" s="1"/>
  <c r="H15" i="28" s="1"/>
  <c r="B6" i="28"/>
  <c r="AH172" i="27"/>
  <c r="AH173" i="27" s="1"/>
  <c r="N172" i="27"/>
  <c r="N173" i="27" s="1"/>
  <c r="M172" i="27"/>
  <c r="M173" i="27" s="1"/>
  <c r="L172" i="27"/>
  <c r="L173" i="27" s="1"/>
  <c r="K172" i="27"/>
  <c r="K173" i="27" s="1"/>
  <c r="J172" i="27"/>
  <c r="J173" i="27" s="1"/>
  <c r="I172" i="27"/>
  <c r="I173" i="27" s="1"/>
  <c r="H172" i="27"/>
  <c r="H173" i="27" s="1"/>
  <c r="G172" i="27"/>
  <c r="G173" i="27" s="1"/>
  <c r="F172" i="27"/>
  <c r="F173" i="27" s="1"/>
  <c r="E172" i="27"/>
  <c r="E173" i="27" s="1"/>
  <c r="D172" i="27"/>
  <c r="D173" i="27" s="1"/>
  <c r="A125" i="27"/>
  <c r="A127" i="27" s="1"/>
  <c r="A129" i="27" s="1"/>
  <c r="A131" i="27" s="1"/>
  <c r="A133" i="27" s="1"/>
  <c r="A135" i="27" s="1"/>
  <c r="A137" i="27" s="1"/>
  <c r="A139" i="27" s="1"/>
  <c r="A141" i="27" s="1"/>
  <c r="A143" i="27" s="1"/>
  <c r="A145" i="27" s="1"/>
  <c r="A147" i="27" s="1"/>
  <c r="A149" i="27" s="1"/>
  <c r="A151" i="27" s="1"/>
  <c r="A153" i="27" s="1"/>
  <c r="A155" i="27" s="1"/>
  <c r="A157" i="27" s="1"/>
  <c r="A159" i="27" s="1"/>
  <c r="A161" i="27" s="1"/>
  <c r="A163" i="27" s="1"/>
  <c r="A165" i="27" s="1"/>
  <c r="A167" i="27" s="1"/>
  <c r="A124" i="27"/>
  <c r="A126" i="27" s="1"/>
  <c r="A128" i="27" s="1"/>
  <c r="A130" i="27" s="1"/>
  <c r="A132" i="27" s="1"/>
  <c r="A134" i="27" s="1"/>
  <c r="A136" i="27" s="1"/>
  <c r="A138" i="27" s="1"/>
  <c r="A140" i="27" s="1"/>
  <c r="A142" i="27" s="1"/>
  <c r="A144" i="27" s="1"/>
  <c r="A146" i="27" s="1"/>
  <c r="A148" i="27" s="1"/>
  <c r="A150" i="27" s="1"/>
  <c r="A152" i="27" s="1"/>
  <c r="A154" i="27" s="1"/>
  <c r="A156" i="27" s="1"/>
  <c r="A158" i="27" s="1"/>
  <c r="A160" i="27" s="1"/>
  <c r="A162" i="27" s="1"/>
  <c r="A164" i="27" s="1"/>
  <c r="A166" i="27" s="1"/>
  <c r="AK33" i="27"/>
  <c r="AG22" i="27"/>
  <c r="A7" i="27"/>
  <c r="R179" i="27" l="1"/>
  <c r="D25" i="28"/>
  <c r="D42" i="28" s="1"/>
  <c r="P54" i="27"/>
  <c r="C26" i="28"/>
  <c r="E25" i="28"/>
  <c r="I49" i="28"/>
  <c r="C43" i="28" l="1"/>
  <c r="E43" i="28" s="1"/>
  <c r="C27" i="28"/>
  <c r="D26" i="28"/>
  <c r="D43" i="28" s="1"/>
  <c r="E26" i="28"/>
  <c r="P172" i="27"/>
  <c r="K45" i="28"/>
  <c r="K46" i="28" l="1"/>
  <c r="C44" i="28"/>
  <c r="E44" i="28" s="1"/>
  <c r="C28" i="28"/>
  <c r="D27" i="28"/>
  <c r="D44" i="28" s="1"/>
  <c r="E27" i="28"/>
  <c r="C45" i="28" l="1"/>
  <c r="E45" i="28" s="1"/>
  <c r="E28" i="28"/>
  <c r="C29" i="28"/>
  <c r="D28" i="28"/>
  <c r="D45" i="28" s="1"/>
  <c r="K47" i="28"/>
  <c r="C46" i="28" l="1"/>
  <c r="E46" i="28" s="1"/>
  <c r="E29" i="28"/>
  <c r="C30" i="28"/>
  <c r="D29" i="28"/>
  <c r="D46" i="28" s="1"/>
  <c r="K48" i="28"/>
  <c r="K49" i="28" l="1"/>
  <c r="C47" i="28"/>
  <c r="E47" i="28" s="1"/>
  <c r="E30" i="28"/>
  <c r="C31" i="28"/>
  <c r="C32" i="28" s="1"/>
  <c r="D30" i="28"/>
  <c r="D47" i="28" s="1"/>
  <c r="C48" i="28" l="1"/>
  <c r="E48" i="28" s="1"/>
  <c r="D31" i="28"/>
  <c r="D48" i="28" s="1"/>
  <c r="E31" i="28"/>
  <c r="K51" i="28" l="1"/>
  <c r="C49" i="28"/>
  <c r="E49" i="28" s="1"/>
  <c r="E32" i="28"/>
  <c r="D32" i="28"/>
  <c r="D49" i="28" s="1"/>
  <c r="F723" i="26" l="1"/>
  <c r="F724" i="26" s="1"/>
  <c r="D47" i="26" s="1"/>
  <c r="F53" i="6"/>
  <c r="E39" i="26" l="1"/>
  <c r="F29" i="8" l="1"/>
  <c r="F19" i="8"/>
  <c r="F39" i="10"/>
  <c r="F37" i="10"/>
  <c r="F25" i="8"/>
  <c r="F16" i="9"/>
  <c r="F2" i="26" l="1"/>
  <c r="D656" i="26"/>
  <c r="E656" i="26" s="1"/>
  <c r="B656" i="26"/>
  <c r="A649" i="26"/>
  <c r="C649" i="26" s="1"/>
  <c r="A645" i="26"/>
  <c r="C645" i="26" s="1"/>
  <c r="C642" i="26"/>
  <c r="E480" i="26"/>
  <c r="C480" i="26"/>
  <c r="F470" i="26"/>
  <c r="F472" i="26" s="1"/>
  <c r="F474" i="26" s="1"/>
  <c r="E454" i="26"/>
  <c r="C454" i="26"/>
  <c r="F444" i="26"/>
  <c r="F446" i="26" s="1"/>
  <c r="F448" i="26" s="1"/>
  <c r="E430" i="26"/>
  <c r="C430" i="26"/>
  <c r="F420" i="26"/>
  <c r="F422" i="26" s="1"/>
  <c r="F424" i="26" s="1"/>
  <c r="E406" i="26"/>
  <c r="C406" i="26"/>
  <c r="F396" i="26"/>
  <c r="F398" i="26" s="1"/>
  <c r="F400" i="26" s="1"/>
  <c r="F401" i="26" s="1"/>
  <c r="E382" i="26"/>
  <c r="C382" i="26"/>
  <c r="F372" i="26"/>
  <c r="F374" i="26" s="1"/>
  <c r="F376" i="26" s="1"/>
  <c r="F377" i="26" s="1"/>
  <c r="E358" i="26"/>
  <c r="G357" i="26"/>
  <c r="F356" i="26"/>
  <c r="F352" i="26"/>
  <c r="A332" i="26"/>
  <c r="C332" i="26" s="1"/>
  <c r="A328" i="26"/>
  <c r="C328" i="26" s="1"/>
  <c r="C325" i="26"/>
  <c r="E163" i="26"/>
  <c r="C163" i="26"/>
  <c r="F153" i="26"/>
  <c r="F155" i="26" s="1"/>
  <c r="F157" i="26" s="1"/>
  <c r="F158" i="26" s="1"/>
  <c r="E137" i="26"/>
  <c r="C137" i="26"/>
  <c r="F127" i="26"/>
  <c r="F129" i="26" s="1"/>
  <c r="F131" i="26" s="1"/>
  <c r="F132" i="26" s="1"/>
  <c r="E113" i="26"/>
  <c r="C113" i="26"/>
  <c r="F103" i="26"/>
  <c r="F105" i="26" s="1"/>
  <c r="F107" i="26" s="1"/>
  <c r="E89" i="26"/>
  <c r="C89" i="26"/>
  <c r="F79" i="26"/>
  <c r="F81" i="26" s="1"/>
  <c r="F83" i="26" s="1"/>
  <c r="E65" i="26"/>
  <c r="C65" i="26"/>
  <c r="F55" i="26"/>
  <c r="F57" i="26" s="1"/>
  <c r="F59" i="26" s="1"/>
  <c r="F60" i="26" s="1"/>
  <c r="F402" i="26" l="1"/>
  <c r="D405" i="26" s="1"/>
  <c r="F108" i="26"/>
  <c r="F109" i="26"/>
  <c r="D112" i="26" s="1"/>
  <c r="F425" i="26"/>
  <c r="F426" i="26" s="1"/>
  <c r="D429" i="26" s="1"/>
  <c r="F449" i="26"/>
  <c r="F450" i="26"/>
  <c r="D453" i="26" s="1"/>
  <c r="F84" i="26"/>
  <c r="F85" i="26" s="1"/>
  <c r="D88" i="26" s="1"/>
  <c r="F133" i="26"/>
  <c r="D136" i="26" s="1"/>
  <c r="F378" i="26"/>
  <c r="D381" i="26" s="1"/>
  <c r="F353" i="26"/>
  <c r="F354" i="26" s="1"/>
  <c r="D339" i="26"/>
  <c r="E339" i="26" s="1"/>
  <c r="F61" i="26"/>
  <c r="D64" i="26" s="1"/>
  <c r="F159" i="26"/>
  <c r="D162" i="26" s="1"/>
  <c r="D406" i="26"/>
  <c r="D407" i="26"/>
  <c r="E409" i="26" s="1"/>
  <c r="F409" i="26" s="1"/>
  <c r="F411" i="26" s="1"/>
  <c r="F412" i="26" s="1"/>
  <c r="F414" i="26" s="1"/>
  <c r="F475" i="26"/>
  <c r="F476" i="26" s="1"/>
  <c r="D479" i="26" s="1"/>
  <c r="D89" i="26" l="1"/>
  <c r="D90" i="26"/>
  <c r="E92" i="26" s="1"/>
  <c r="F92" i="26" s="1"/>
  <c r="F94" i="26" s="1"/>
  <c r="F95" i="26" s="1"/>
  <c r="F97" i="26" s="1"/>
  <c r="D357" i="26"/>
  <c r="F656" i="26"/>
  <c r="D65" i="26"/>
  <c r="D66" i="26"/>
  <c r="E68" i="26" s="1"/>
  <c r="F68" i="26" s="1"/>
  <c r="F70" i="26" s="1"/>
  <c r="F71" i="26" s="1"/>
  <c r="F73" i="26" s="1"/>
  <c r="D138" i="26"/>
  <c r="E140" i="26" s="1"/>
  <c r="F140" i="26" s="1"/>
  <c r="F142" i="26" s="1"/>
  <c r="F143" i="26" s="1"/>
  <c r="F145" i="26" s="1"/>
  <c r="D137" i="26"/>
  <c r="D455" i="26"/>
  <c r="E457" i="26" s="1"/>
  <c r="F457" i="26" s="1"/>
  <c r="F459" i="26" s="1"/>
  <c r="F460" i="26" s="1"/>
  <c r="F462" i="26" s="1"/>
  <c r="D454" i="26"/>
  <c r="D480" i="26"/>
  <c r="D481" i="26"/>
  <c r="E483" i="26" s="1"/>
  <c r="F483" i="26" s="1"/>
  <c r="F485" i="26" s="1"/>
  <c r="F486" i="26" s="1"/>
  <c r="F488" i="26" s="1"/>
  <c r="D114" i="26"/>
  <c r="E116" i="26" s="1"/>
  <c r="F116" i="26" s="1"/>
  <c r="F118" i="26" s="1"/>
  <c r="F119" i="26" s="1"/>
  <c r="F121" i="26" s="1"/>
  <c r="D113" i="26"/>
  <c r="D431" i="26"/>
  <c r="E433" i="26" s="1"/>
  <c r="F433" i="26" s="1"/>
  <c r="F435" i="26" s="1"/>
  <c r="F436" i="26" s="1"/>
  <c r="F438" i="26" s="1"/>
  <c r="D430" i="26"/>
  <c r="D163" i="26"/>
  <c r="D164" i="26"/>
  <c r="E166" i="26" s="1"/>
  <c r="F166" i="26" s="1"/>
  <c r="F168" i="26" s="1"/>
  <c r="F169" i="26" s="1"/>
  <c r="F171" i="26" s="1"/>
  <c r="D383" i="26"/>
  <c r="E385" i="26" s="1"/>
  <c r="F385" i="26" s="1"/>
  <c r="F387" i="26" s="1"/>
  <c r="F388" i="26" s="1"/>
  <c r="F390" i="26" s="1"/>
  <c r="D382" i="26"/>
  <c r="D359" i="26" l="1"/>
  <c r="E361" i="26" s="1"/>
  <c r="D358" i="26"/>
  <c r="G656" i="26" l="1"/>
  <c r="F361" i="26"/>
  <c r="F363" i="26" s="1"/>
  <c r="F364" i="26" s="1"/>
  <c r="H656" i="26" l="1"/>
  <c r="F366" i="26"/>
  <c r="I656" i="26"/>
  <c r="C40" i="27" l="1"/>
  <c r="W40" i="27" s="1"/>
  <c r="E18" i="26"/>
  <c r="F18" i="26" s="1"/>
  <c r="E16" i="26"/>
  <c r="F16" i="26" s="1"/>
  <c r="E14" i="26"/>
  <c r="F14" i="26" s="1"/>
  <c r="E12" i="26"/>
  <c r="F12" i="26" s="1"/>
  <c r="E26" i="26"/>
  <c r="F26" i="26" s="1"/>
  <c r="E22" i="26"/>
  <c r="F22" i="26" s="1"/>
  <c r="K86" i="25"/>
  <c r="E66" i="25"/>
  <c r="E65" i="25"/>
  <c r="E64" i="25"/>
  <c r="E63" i="25"/>
  <c r="E62" i="25"/>
  <c r="E61" i="25"/>
  <c r="E60" i="25"/>
  <c r="R58" i="25"/>
  <c r="S58" i="25" s="1"/>
  <c r="R57" i="25"/>
  <c r="S57" i="25" s="1"/>
  <c r="R56" i="25"/>
  <c r="R48" i="25"/>
  <c r="S48" i="25" s="1"/>
  <c r="R47" i="25"/>
  <c r="S47" i="25" s="1"/>
  <c r="R46" i="25"/>
  <c r="S46" i="25" s="1"/>
  <c r="R45" i="25"/>
  <c r="S45" i="25" s="1"/>
  <c r="B2" i="25"/>
  <c r="K86" i="24"/>
  <c r="E66" i="24"/>
  <c r="E65" i="24"/>
  <c r="E64" i="24"/>
  <c r="E63" i="24"/>
  <c r="E62" i="24"/>
  <c r="E61" i="24"/>
  <c r="E60" i="24"/>
  <c r="R58" i="24"/>
  <c r="S58" i="24" s="1"/>
  <c r="R57" i="24"/>
  <c r="S57" i="24" s="1"/>
  <c r="R56" i="24"/>
  <c r="S56" i="24" s="1"/>
  <c r="R48" i="24"/>
  <c r="S48" i="24" s="1"/>
  <c r="R47" i="24"/>
  <c r="S47" i="24" s="1"/>
  <c r="R46" i="24"/>
  <c r="S46" i="24" s="1"/>
  <c r="R45" i="24"/>
  <c r="B2" i="24"/>
  <c r="K88" i="23"/>
  <c r="E68" i="23"/>
  <c r="E67" i="23"/>
  <c r="E66" i="23"/>
  <c r="E65" i="23"/>
  <c r="E64" i="23"/>
  <c r="E63" i="23"/>
  <c r="E62" i="23"/>
  <c r="R60" i="23"/>
  <c r="S60" i="23" s="1"/>
  <c r="R59" i="23"/>
  <c r="S59" i="23" s="1"/>
  <c r="R58" i="23"/>
  <c r="R50" i="23"/>
  <c r="S50" i="23" s="1"/>
  <c r="R49" i="23"/>
  <c r="S49" i="23" s="1"/>
  <c r="R48" i="23"/>
  <c r="S48" i="23" s="1"/>
  <c r="R47" i="23"/>
  <c r="B2" i="23"/>
  <c r="K124" i="22"/>
  <c r="E95" i="22"/>
  <c r="E94" i="22"/>
  <c r="E93" i="22"/>
  <c r="E92" i="22"/>
  <c r="E91" i="22"/>
  <c r="E90" i="22"/>
  <c r="E89" i="22"/>
  <c r="R87" i="22"/>
  <c r="S87" i="22" s="1"/>
  <c r="R86" i="22"/>
  <c r="S86" i="22" s="1"/>
  <c r="R85" i="22"/>
  <c r="R80" i="22"/>
  <c r="S80" i="22" s="1"/>
  <c r="R79" i="22"/>
  <c r="S79" i="22" s="1"/>
  <c r="R78" i="22"/>
  <c r="S78" i="22" s="1"/>
  <c r="R77" i="22"/>
  <c r="S77" i="22" s="1"/>
  <c r="R76" i="22"/>
  <c r="S76" i="22" s="1"/>
  <c r="R75" i="22"/>
  <c r="S75" i="22" s="1"/>
  <c r="R74" i="22"/>
  <c r="S74" i="22" s="1"/>
  <c r="B2" i="22"/>
  <c r="K124" i="21"/>
  <c r="E95" i="21"/>
  <c r="E94" i="21"/>
  <c r="E93" i="21"/>
  <c r="E92" i="21"/>
  <c r="E91" i="21"/>
  <c r="E90" i="21"/>
  <c r="E89" i="21"/>
  <c r="R87" i="21"/>
  <c r="S87" i="21" s="1"/>
  <c r="R86" i="21"/>
  <c r="R85" i="21"/>
  <c r="S85" i="21" s="1"/>
  <c r="R80" i="21"/>
  <c r="S80" i="21" s="1"/>
  <c r="R79" i="21"/>
  <c r="S79" i="21" s="1"/>
  <c r="R78" i="21"/>
  <c r="S78" i="21" s="1"/>
  <c r="R77" i="21"/>
  <c r="S77" i="21" s="1"/>
  <c r="R76" i="21"/>
  <c r="R75" i="21"/>
  <c r="S75" i="21" s="1"/>
  <c r="R74" i="21"/>
  <c r="S74" i="21" s="1"/>
  <c r="B2" i="21"/>
  <c r="K157" i="20"/>
  <c r="P113" i="20"/>
  <c r="B34" i="20"/>
  <c r="B33" i="20"/>
  <c r="B32" i="20"/>
  <c r="C23" i="20"/>
  <c r="B24" i="20" s="1"/>
  <c r="B23" i="20"/>
  <c r="B2" i="20"/>
  <c r="K68" i="19"/>
  <c r="B31" i="19"/>
  <c r="B30" i="19"/>
  <c r="B29" i="19"/>
  <c r="B28" i="19"/>
  <c r="B27" i="19"/>
  <c r="B26" i="19"/>
  <c r="B25" i="19"/>
  <c r="B24" i="19"/>
  <c r="B23" i="19"/>
  <c r="B22" i="19"/>
  <c r="B21" i="19"/>
  <c r="B2" i="19"/>
  <c r="K55" i="18"/>
  <c r="B28" i="18"/>
  <c r="B27" i="18"/>
  <c r="B26" i="18"/>
  <c r="B25" i="18"/>
  <c r="B24" i="18"/>
  <c r="B23" i="18"/>
  <c r="B22" i="18"/>
  <c r="B21" i="18"/>
  <c r="B20" i="18"/>
  <c r="D8" i="18"/>
  <c r="B2" i="18"/>
  <c r="AR78" i="17"/>
  <c r="D16" i="20" s="1"/>
  <c r="I16" i="20" s="1"/>
  <c r="AR77" i="17"/>
  <c r="K73" i="17"/>
  <c r="D10" i="19" s="1"/>
  <c r="AQ71" i="17"/>
  <c r="AQ70" i="17"/>
  <c r="AQ69" i="17"/>
  <c r="G69" i="17"/>
  <c r="J69" i="17" s="1"/>
  <c r="M69" i="17" s="1"/>
  <c r="P69" i="17" s="1"/>
  <c r="S69" i="17" s="1"/>
  <c r="V69" i="17" s="1"/>
  <c r="Y69" i="17" s="1"/>
  <c r="AB69" i="17" s="1"/>
  <c r="AE69" i="17" s="1"/>
  <c r="AH69" i="17" s="1"/>
  <c r="AK69" i="17" s="1"/>
  <c r="AN69" i="17" s="1"/>
  <c r="AQ68" i="17"/>
  <c r="G68" i="17"/>
  <c r="J68" i="17" s="1"/>
  <c r="M68" i="17" s="1"/>
  <c r="P68" i="17" s="1"/>
  <c r="S68" i="17" s="1"/>
  <c r="V68" i="17" s="1"/>
  <c r="Y68" i="17" s="1"/>
  <c r="AB68" i="17" s="1"/>
  <c r="AE68" i="17" s="1"/>
  <c r="AH68" i="17" s="1"/>
  <c r="AK68" i="17" s="1"/>
  <c r="AN68" i="17" s="1"/>
  <c r="A68" i="17"/>
  <c r="A69" i="17" s="1"/>
  <c r="A71" i="17" s="1"/>
  <c r="AQ67" i="17"/>
  <c r="AQ66" i="17"/>
  <c r="AQ65" i="17"/>
  <c r="AQ64" i="17"/>
  <c r="AO64" i="17"/>
  <c r="AI64" i="17"/>
  <c r="AF64" i="17"/>
  <c r="AC64" i="17"/>
  <c r="Z64" i="17"/>
  <c r="W64" i="17"/>
  <c r="D8" i="23" s="1"/>
  <c r="T64" i="17"/>
  <c r="D8" i="22" s="1"/>
  <c r="Q64" i="17"/>
  <c r="D8" i="21" s="1"/>
  <c r="N64" i="17"/>
  <c r="K64" i="17"/>
  <c r="H64" i="17"/>
  <c r="A64" i="17"/>
  <c r="AO62" i="17"/>
  <c r="AL62" i="17"/>
  <c r="AI62" i="17"/>
  <c r="AF62" i="17"/>
  <c r="AC62" i="17"/>
  <c r="N62" i="17"/>
  <c r="K62" i="17"/>
  <c r="H62" i="17"/>
  <c r="AO61" i="17"/>
  <c r="AL61" i="17"/>
  <c r="AI61" i="17"/>
  <c r="AF61" i="17"/>
  <c r="AC61" i="17"/>
  <c r="Z61" i="17"/>
  <c r="W61" i="17"/>
  <c r="T61" i="17"/>
  <c r="Q61" i="17"/>
  <c r="N61" i="17"/>
  <c r="K61" i="17"/>
  <c r="H61" i="17"/>
  <c r="AO60" i="17"/>
  <c r="AL60" i="17"/>
  <c r="AI60" i="17"/>
  <c r="AF60" i="17"/>
  <c r="AC60" i="17"/>
  <c r="Z60" i="17"/>
  <c r="W60" i="17"/>
  <c r="T60" i="17"/>
  <c r="Q60" i="17"/>
  <c r="N60" i="17"/>
  <c r="K60" i="17"/>
  <c r="H60" i="17"/>
  <c r="AO59" i="17"/>
  <c r="AL59" i="17"/>
  <c r="AI59" i="17"/>
  <c r="AF59" i="17"/>
  <c r="AC59" i="17"/>
  <c r="Z59" i="17"/>
  <c r="W59" i="17"/>
  <c r="T59" i="17"/>
  <c r="Q59" i="17"/>
  <c r="N59" i="17"/>
  <c r="K59" i="17"/>
  <c r="H59" i="17"/>
  <c r="AO58" i="17"/>
  <c r="AL58" i="17"/>
  <c r="AI58" i="17"/>
  <c r="AF58" i="17"/>
  <c r="AC58" i="17"/>
  <c r="Z58" i="17"/>
  <c r="W58" i="17"/>
  <c r="T58" i="17"/>
  <c r="Q58" i="17"/>
  <c r="N58" i="17"/>
  <c r="K58" i="17"/>
  <c r="H58" i="17"/>
  <c r="AO57" i="17"/>
  <c r="AL57" i="17"/>
  <c r="AI57" i="17"/>
  <c r="AF57" i="17"/>
  <c r="AC57" i="17"/>
  <c r="Z57" i="17"/>
  <c r="W57" i="17"/>
  <c r="T57" i="17"/>
  <c r="Q57" i="17"/>
  <c r="N57" i="17"/>
  <c r="K57" i="17"/>
  <c r="H57" i="17"/>
  <c r="AO56" i="17"/>
  <c r="AL56" i="17"/>
  <c r="AI56" i="17"/>
  <c r="AF56" i="17"/>
  <c r="AC56" i="17"/>
  <c r="Z56" i="17"/>
  <c r="W56" i="17"/>
  <c r="T56" i="17"/>
  <c r="Q56" i="17"/>
  <c r="N56" i="17"/>
  <c r="K56" i="17"/>
  <c r="H56" i="17"/>
  <c r="AO55" i="17"/>
  <c r="AL55" i="17"/>
  <c r="AI55" i="17"/>
  <c r="AF55" i="17"/>
  <c r="AC55" i="17"/>
  <c r="Z55" i="17"/>
  <c r="W55" i="17"/>
  <c r="T55" i="17"/>
  <c r="Q55" i="17"/>
  <c r="N55" i="17"/>
  <c r="K55" i="17"/>
  <c r="H55" i="17"/>
  <c r="AO54" i="17"/>
  <c r="AL54" i="17"/>
  <c r="AI54" i="17"/>
  <c r="AF54" i="17"/>
  <c r="AC54" i="17"/>
  <c r="Z54" i="17"/>
  <c r="W54" i="17"/>
  <c r="T54" i="17"/>
  <c r="Q54" i="17"/>
  <c r="N54" i="17"/>
  <c r="K54" i="17"/>
  <c r="H54" i="17"/>
  <c r="AO53" i="17"/>
  <c r="AL53" i="17"/>
  <c r="AI53" i="17"/>
  <c r="AF53" i="17"/>
  <c r="AC53" i="17"/>
  <c r="Z53" i="17"/>
  <c r="W53" i="17"/>
  <c r="T53" i="17"/>
  <c r="Q53" i="17"/>
  <c r="N53" i="17"/>
  <c r="K53" i="17"/>
  <c r="H53" i="17"/>
  <c r="AO52" i="17"/>
  <c r="AL52" i="17"/>
  <c r="AI52" i="17"/>
  <c r="AF52" i="17"/>
  <c r="AC52" i="17"/>
  <c r="Z52" i="17"/>
  <c r="W52" i="17"/>
  <c r="T52" i="17"/>
  <c r="Q52" i="17"/>
  <c r="N52" i="17"/>
  <c r="K52" i="17"/>
  <c r="H52" i="17"/>
  <c r="AO51" i="17"/>
  <c r="AL51" i="17"/>
  <c r="AI51" i="17"/>
  <c r="AF51" i="17"/>
  <c r="AC51" i="17"/>
  <c r="Z51" i="17"/>
  <c r="W51" i="17"/>
  <c r="T51" i="17"/>
  <c r="Q51" i="17"/>
  <c r="N51" i="17"/>
  <c r="K51" i="17"/>
  <c r="H51" i="17"/>
  <c r="AO50" i="17"/>
  <c r="AL50" i="17"/>
  <c r="AI50" i="17"/>
  <c r="AF50" i="17"/>
  <c r="AC50" i="17"/>
  <c r="Z50" i="17"/>
  <c r="W50" i="17"/>
  <c r="T50" i="17"/>
  <c r="Q50" i="17"/>
  <c r="N50" i="17"/>
  <c r="K50" i="17"/>
  <c r="H50" i="17"/>
  <c r="AO49" i="17"/>
  <c r="AL49" i="17"/>
  <c r="AI49" i="17"/>
  <c r="AF49" i="17"/>
  <c r="AC49" i="17"/>
  <c r="Z49" i="17"/>
  <c r="W49" i="17"/>
  <c r="T49" i="17"/>
  <c r="Q49" i="17"/>
  <c r="N49" i="17"/>
  <c r="K49" i="17"/>
  <c r="H49" i="17"/>
  <c r="AO48" i="17"/>
  <c r="AL48" i="17"/>
  <c r="AI48" i="17"/>
  <c r="AF48" i="17"/>
  <c r="AC48" i="17"/>
  <c r="Z48" i="17"/>
  <c r="W48" i="17"/>
  <c r="T48" i="17"/>
  <c r="Q48" i="17"/>
  <c r="N48" i="17"/>
  <c r="K48" i="17"/>
  <c r="H48" i="17"/>
  <c r="AO47" i="17"/>
  <c r="AL47" i="17"/>
  <c r="AI47" i="17"/>
  <c r="AF47" i="17"/>
  <c r="AC47" i="17"/>
  <c r="Z47" i="17"/>
  <c r="W47" i="17"/>
  <c r="T47" i="17"/>
  <c r="Q47" i="17"/>
  <c r="N47" i="17"/>
  <c r="K47" i="17"/>
  <c r="H47" i="17"/>
  <c r="AO46" i="17"/>
  <c r="AL46" i="17"/>
  <c r="AI46" i="17"/>
  <c r="AF46" i="17"/>
  <c r="AC46" i="17"/>
  <c r="Z46" i="17"/>
  <c r="W46" i="17"/>
  <c r="T46" i="17"/>
  <c r="Q46" i="17"/>
  <c r="N46" i="17"/>
  <c r="K46" i="17"/>
  <c r="H46" i="17"/>
  <c r="AO45" i="17"/>
  <c r="AL45" i="17"/>
  <c r="AI45" i="17"/>
  <c r="AF45" i="17"/>
  <c r="AC45" i="17"/>
  <c r="Z45" i="17"/>
  <c r="W45" i="17"/>
  <c r="T45" i="17"/>
  <c r="Q45" i="17"/>
  <c r="N45" i="17"/>
  <c r="K45" i="17"/>
  <c r="H45" i="17"/>
  <c r="AO44" i="17"/>
  <c r="AL44" i="17"/>
  <c r="AI44" i="17"/>
  <c r="AF44" i="17"/>
  <c r="AC44" i="17"/>
  <c r="Z44" i="17"/>
  <c r="W44" i="17"/>
  <c r="T44" i="17"/>
  <c r="Q44" i="17"/>
  <c r="N44" i="17"/>
  <c r="K44" i="17"/>
  <c r="H44" i="17"/>
  <c r="AF43" i="17"/>
  <c r="A42" i="17"/>
  <c r="A43" i="17" s="1"/>
  <c r="A44" i="17" s="1"/>
  <c r="A45" i="17" s="1"/>
  <c r="A46" i="17" s="1"/>
  <c r="A47" i="17" s="1"/>
  <c r="A48" i="17" s="1"/>
  <c r="A49" i="17" s="1"/>
  <c r="A50" i="17" s="1"/>
  <c r="A51" i="17" s="1"/>
  <c r="A52" i="17" s="1"/>
  <c r="A53" i="17" s="1"/>
  <c r="A54" i="17" s="1"/>
  <c r="A55" i="17" s="1"/>
  <c r="A56" i="17" s="1"/>
  <c r="A57" i="17" s="1"/>
  <c r="A58" i="17" s="1"/>
  <c r="A59" i="17" s="1"/>
  <c r="A60" i="17" s="1"/>
  <c r="A61" i="17" s="1"/>
  <c r="AO38" i="17"/>
  <c r="AL38" i="17"/>
  <c r="AI38" i="17"/>
  <c r="AF38" i="17"/>
  <c r="AC38" i="17"/>
  <c r="Z38" i="17"/>
  <c r="W38" i="17"/>
  <c r="T38" i="17"/>
  <c r="Q38" i="17"/>
  <c r="N38" i="17"/>
  <c r="D8" i="20" s="1"/>
  <c r="K38" i="17"/>
  <c r="D8" i="19" s="1"/>
  <c r="H38" i="17"/>
  <c r="AO34" i="17"/>
  <c r="AL34" i="17"/>
  <c r="AI34" i="17"/>
  <c r="AC34" i="17"/>
  <c r="J34" i="17"/>
  <c r="M34" i="17" s="1"/>
  <c r="Q34" i="17" s="1"/>
  <c r="H34" i="17"/>
  <c r="A34" i="17"/>
  <c r="P110" i="20"/>
  <c r="AU29" i="17"/>
  <c r="AU28" i="17"/>
  <c r="D44" i="19" s="1"/>
  <c r="AU27" i="17"/>
  <c r="A26" i="17"/>
  <c r="A27" i="17" s="1"/>
  <c r="A28" i="17" s="1"/>
  <c r="A29" i="17" s="1"/>
  <c r="AU25" i="17"/>
  <c r="Y56" i="16"/>
  <c r="W56" i="16"/>
  <c r="AI55" i="16"/>
  <c r="AI56" i="16" s="1"/>
  <c r="AG55" i="16"/>
  <c r="AG56" i="16" s="1"/>
  <c r="AE55" i="16"/>
  <c r="AE56" i="16" s="1"/>
  <c r="AO22" i="16"/>
  <c r="AM22" i="16"/>
  <c r="AK22" i="16"/>
  <c r="AQ21" i="16"/>
  <c r="AO21" i="16"/>
  <c r="AM21" i="16"/>
  <c r="AK21" i="16"/>
  <c r="AH21" i="16"/>
  <c r="AK20" i="16"/>
  <c r="AS19" i="16"/>
  <c r="AK19" i="16"/>
  <c r="AK18" i="16"/>
  <c r="AK17" i="16"/>
  <c r="AK23" i="16" s="1"/>
  <c r="AQ11" i="16"/>
  <c r="AO11" i="16"/>
  <c r="AM11" i="16"/>
  <c r="AK11" i="16"/>
  <c r="AJ11" i="16"/>
  <c r="AF11" i="16"/>
  <c r="AD11" i="16"/>
  <c r="AB11" i="16"/>
  <c r="Z11" i="16"/>
  <c r="X11" i="16"/>
  <c r="V11" i="16"/>
  <c r="T11" i="16"/>
  <c r="R11" i="16"/>
  <c r="P11" i="16"/>
  <c r="N11" i="16"/>
  <c r="L11" i="16"/>
  <c r="J11" i="16"/>
  <c r="H11" i="16"/>
  <c r="AT9" i="16"/>
  <c r="AO34" i="15"/>
  <c r="AA34" i="15"/>
  <c r="Y34" i="15"/>
  <c r="U34" i="15"/>
  <c r="S34" i="15"/>
  <c r="Q34" i="15"/>
  <c r="O34" i="15"/>
  <c r="M34" i="15"/>
  <c r="K34" i="15"/>
  <c r="I34" i="15"/>
  <c r="AQ34" i="15"/>
  <c r="AM34" i="15"/>
  <c r="AK34" i="15"/>
  <c r="AI34" i="15"/>
  <c r="AG34" i="15"/>
  <c r="AE34" i="15"/>
  <c r="AC34" i="15"/>
  <c r="W34" i="15"/>
  <c r="AR18" i="15"/>
  <c r="AR20" i="15" s="1"/>
  <c r="AP18" i="15"/>
  <c r="AP20" i="15" s="1"/>
  <c r="AN18" i="15"/>
  <c r="AN20" i="15" s="1"/>
  <c r="AN33" i="15" s="1"/>
  <c r="AL18" i="15"/>
  <c r="AL20" i="15" s="1"/>
  <c r="AJ18" i="15"/>
  <c r="AJ20" i="15" s="1"/>
  <c r="AJ33" i="15" s="1"/>
  <c r="AH18" i="15"/>
  <c r="AH20" i="15" s="1"/>
  <c r="AF18" i="15"/>
  <c r="AF20" i="15" s="1"/>
  <c r="AD18" i="15"/>
  <c r="AD20" i="15" s="1"/>
  <c r="AB18" i="15"/>
  <c r="AB20" i="15" s="1"/>
  <c r="AB55" i="16" s="1"/>
  <c r="Z18" i="15"/>
  <c r="Z20" i="15" s="1"/>
  <c r="AD10" i="15"/>
  <c r="AB10" i="15"/>
  <c r="X10" i="15"/>
  <c r="V10" i="15"/>
  <c r="T10" i="15"/>
  <c r="R10" i="15"/>
  <c r="P10" i="15"/>
  <c r="N10" i="15"/>
  <c r="L10" i="15"/>
  <c r="J10" i="15"/>
  <c r="R84" i="21" l="1"/>
  <c r="S76" i="21"/>
  <c r="R88" i="21"/>
  <c r="D77" i="21" s="1"/>
  <c r="S86" i="21"/>
  <c r="S88" i="21" s="1"/>
  <c r="R57" i="23"/>
  <c r="D21" i="23" s="1"/>
  <c r="S47" i="23"/>
  <c r="R59" i="25"/>
  <c r="D48" i="25" s="1"/>
  <c r="S56" i="25"/>
  <c r="S59" i="25" s="1"/>
  <c r="F28" i="26"/>
  <c r="F33" i="26" s="1"/>
  <c r="F35" i="26" s="1"/>
  <c r="X40" i="27"/>
  <c r="Y40" i="27" s="1"/>
  <c r="Z40" i="27" s="1"/>
  <c r="AA40" i="27" s="1"/>
  <c r="AB40" i="27" s="1"/>
  <c r="AC40" i="27" s="1"/>
  <c r="AD40" i="27" s="1"/>
  <c r="AG40" i="27"/>
  <c r="AH40" i="27" s="1"/>
  <c r="X23" i="16"/>
  <c r="X56" i="16" s="1"/>
  <c r="S52" i="25"/>
  <c r="K34" i="17"/>
  <c r="Q43" i="17"/>
  <c r="Q62" i="17" s="1"/>
  <c r="AO43" i="17"/>
  <c r="D14" i="19"/>
  <c r="I14" i="19" s="1"/>
  <c r="W43" i="17"/>
  <c r="S34" i="17"/>
  <c r="H43" i="17"/>
  <c r="AC43" i="17"/>
  <c r="N73" i="17"/>
  <c r="K43" i="17"/>
  <c r="D12" i="18"/>
  <c r="I12" i="18" s="1"/>
  <c r="Z55" i="16"/>
  <c r="Z17" i="16"/>
  <c r="Z22" i="16"/>
  <c r="Z21" i="16"/>
  <c r="Z18" i="16"/>
  <c r="Z20" i="16"/>
  <c r="Z22" i="15"/>
  <c r="Z24" i="15" s="1"/>
  <c r="Z19" i="16"/>
  <c r="AO55" i="16"/>
  <c r="AO18" i="16"/>
  <c r="AO19" i="16"/>
  <c r="AP33" i="15"/>
  <c r="AP55" i="16"/>
  <c r="AP56" i="16" s="1"/>
  <c r="AP22" i="15"/>
  <c r="AP24" i="15" s="1"/>
  <c r="AH19" i="16"/>
  <c r="AH33" i="15"/>
  <c r="AH55" i="16"/>
  <c r="AF42" i="17"/>
  <c r="T42" i="17"/>
  <c r="H42" i="17"/>
  <c r="AI42" i="17"/>
  <c r="Q42" i="17"/>
  <c r="AC42" i="17"/>
  <c r="N42" i="17"/>
  <c r="AO42" i="17"/>
  <c r="Z42" i="17"/>
  <c r="K42" i="17"/>
  <c r="AD22" i="15"/>
  <c r="AD24" i="15" s="1"/>
  <c r="AD55" i="16"/>
  <c r="AL33" i="15"/>
  <c r="AL22" i="15"/>
  <c r="AL24" i="15" s="1"/>
  <c r="AH22" i="15"/>
  <c r="AK55" i="16"/>
  <c r="AK56" i="16" s="1"/>
  <c r="V34" i="17"/>
  <c r="T34" i="17"/>
  <c r="W42" i="17"/>
  <c r="W62" i="17" s="1"/>
  <c r="AB22" i="15"/>
  <c r="AB24" i="15" s="1"/>
  <c r="AT16" i="15"/>
  <c r="AQ19" i="16"/>
  <c r="AR55" i="16"/>
  <c r="AR56" i="16" s="1"/>
  <c r="AQ55" i="16"/>
  <c r="AR22" i="15"/>
  <c r="AR24" i="15" s="1"/>
  <c r="AH18" i="16"/>
  <c r="AH23" i="16" s="1"/>
  <c r="AF55" i="16"/>
  <c r="AF22" i="15"/>
  <c r="AF24" i="15" s="1"/>
  <c r="AN22" i="15"/>
  <c r="AN24" i="15" s="1"/>
  <c r="AN55" i="16"/>
  <c r="AN56" i="16" s="1"/>
  <c r="AM18" i="16"/>
  <c r="AM55" i="16"/>
  <c r="AM19" i="16"/>
  <c r="AH24" i="15"/>
  <c r="AQ18" i="16"/>
  <c r="AQ23" i="16" s="1"/>
  <c r="AL42" i="17"/>
  <c r="D8" i="25"/>
  <c r="D8" i="24"/>
  <c r="X18" i="15"/>
  <c r="X20" i="15" s="1"/>
  <c r="AJ55" i="16"/>
  <c r="AJ19" i="16"/>
  <c r="AJ23" i="16" s="1"/>
  <c r="AJ22" i="15"/>
  <c r="AJ34" i="15" s="1"/>
  <c r="AN34" i="15"/>
  <c r="AR33" i="15"/>
  <c r="D18" i="24"/>
  <c r="I18" i="24" s="1"/>
  <c r="D16" i="21"/>
  <c r="I16" i="21" s="1"/>
  <c r="D16" i="24"/>
  <c r="I16" i="24" s="1"/>
  <c r="D16" i="23"/>
  <c r="I16" i="23" s="1"/>
  <c r="D18" i="21"/>
  <c r="I18" i="21" s="1"/>
  <c r="D16" i="22"/>
  <c r="I16" i="22" s="1"/>
  <c r="D14" i="20"/>
  <c r="I14" i="20" s="1"/>
  <c r="D18" i="23"/>
  <c r="I18" i="23" s="1"/>
  <c r="D18" i="25"/>
  <c r="I18" i="25" s="1"/>
  <c r="D18" i="22"/>
  <c r="I18" i="22" s="1"/>
  <c r="D16" i="25"/>
  <c r="I16" i="25" s="1"/>
  <c r="D12" i="19"/>
  <c r="I12" i="19" s="1"/>
  <c r="D21" i="21"/>
  <c r="N34" i="17"/>
  <c r="AL43" i="17"/>
  <c r="Z43" i="17"/>
  <c r="N43" i="17"/>
  <c r="T43" i="17"/>
  <c r="T62" i="17" s="1"/>
  <c r="AI43" i="17"/>
  <c r="D10" i="18"/>
  <c r="I10" i="18" s="1"/>
  <c r="S45" i="24"/>
  <c r="S52" i="24" s="1"/>
  <c r="R55" i="24"/>
  <c r="D21" i="24" s="1"/>
  <c r="S81" i="22"/>
  <c r="R84" i="22"/>
  <c r="R61" i="23"/>
  <c r="D50" i="23" s="1"/>
  <c r="S58" i="23"/>
  <c r="S61" i="23" s="1"/>
  <c r="C24" i="20"/>
  <c r="S81" i="21"/>
  <c r="C84" i="21" s="1"/>
  <c r="S54" i="23"/>
  <c r="R88" i="22"/>
  <c r="D77" i="22" s="1"/>
  <c r="S85" i="22"/>
  <c r="S88" i="22" s="1"/>
  <c r="R59" i="24"/>
  <c r="D48" i="24" s="1"/>
  <c r="S59" i="24"/>
  <c r="R55" i="25"/>
  <c r="D21" i="25" s="1"/>
  <c r="AM23" i="16" l="1"/>
  <c r="AL34" i="15"/>
  <c r="AP34" i="15"/>
  <c r="AO23" i="16"/>
  <c r="F36" i="26"/>
  <c r="F37" i="26" s="1"/>
  <c r="G14" i="19"/>
  <c r="Q73" i="17"/>
  <c r="D12" i="20"/>
  <c r="AF22" i="16"/>
  <c r="AF21" i="16"/>
  <c r="AF23" i="16" s="1"/>
  <c r="AF33" i="15"/>
  <c r="AF34" i="15" s="1"/>
  <c r="AT17" i="16"/>
  <c r="AB33" i="15"/>
  <c r="AB34" i="15" s="1"/>
  <c r="AF56" i="16"/>
  <c r="AR34" i="15"/>
  <c r="AJ24" i="15"/>
  <c r="AJ56" i="16"/>
  <c r="AH56" i="16"/>
  <c r="AO56" i="16"/>
  <c r="Y34" i="17"/>
  <c r="W34" i="17"/>
  <c r="AD21" i="16"/>
  <c r="AD22" i="16"/>
  <c r="Z62" i="17"/>
  <c r="AH34" i="15"/>
  <c r="Z23" i="16"/>
  <c r="B25" i="20"/>
  <c r="C25" i="20"/>
  <c r="C84" i="22"/>
  <c r="D21" i="22"/>
  <c r="X22" i="15"/>
  <c r="X34" i="15" s="1"/>
  <c r="AM56" i="16"/>
  <c r="AQ56" i="16"/>
  <c r="Z56" i="16"/>
  <c r="D40" i="26" l="1"/>
  <c r="D41" i="26" s="1"/>
  <c r="F339" i="26"/>
  <c r="X24" i="15"/>
  <c r="D14" i="21"/>
  <c r="T73" i="17"/>
  <c r="W73" i="17" s="1"/>
  <c r="AD23" i="16"/>
  <c r="AB22" i="16"/>
  <c r="AB21" i="16"/>
  <c r="AB18" i="16"/>
  <c r="AB20" i="16"/>
  <c r="AB19" i="16"/>
  <c r="AB17" i="16"/>
  <c r="B26" i="20"/>
  <c r="C26" i="20"/>
  <c r="AE34" i="17"/>
  <c r="AF34" i="17" s="1"/>
  <c r="Z34" i="17"/>
  <c r="D42" i="26" l="1"/>
  <c r="E44" i="26" s="1"/>
  <c r="D14" i="23"/>
  <c r="Z73" i="17"/>
  <c r="D14" i="22"/>
  <c r="AD33" i="15"/>
  <c r="AD34" i="15" s="1"/>
  <c r="AD56" i="16"/>
  <c r="C27" i="20"/>
  <c r="B27" i="20"/>
  <c r="AB23" i="16"/>
  <c r="AB56" i="16" s="1"/>
  <c r="AF73" i="17" l="1"/>
  <c r="AI73" i="17" s="1"/>
  <c r="AO73" i="17" s="1"/>
  <c r="D14" i="25"/>
  <c r="D14" i="24"/>
  <c r="B28" i="20"/>
  <c r="C28" i="20"/>
  <c r="G339" i="26" l="1"/>
  <c r="F44" i="26"/>
  <c r="C29" i="20"/>
  <c r="B29" i="20"/>
  <c r="F57" i="6" l="1"/>
  <c r="F46" i="26"/>
  <c r="C30" i="20"/>
  <c r="B31" i="20" s="1"/>
  <c r="B30" i="20"/>
  <c r="F47" i="26" l="1"/>
  <c r="F334" i="26"/>
  <c r="F725" i="26"/>
  <c r="F23" i="8"/>
  <c r="F17" i="8"/>
  <c r="F15" i="8"/>
  <c r="F59" i="6" l="1"/>
  <c r="F49" i="26"/>
  <c r="H339" i="26"/>
  <c r="I339" i="26" s="1"/>
  <c r="B23" i="13"/>
  <c r="B21" i="13"/>
  <c r="B19" i="13"/>
  <c r="B17" i="13"/>
  <c r="B15" i="13"/>
  <c r="B13" i="13"/>
  <c r="A2" i="9"/>
  <c r="A1" i="9"/>
  <c r="F17" i="12"/>
  <c r="C48" i="27" s="1"/>
  <c r="AF48" i="27" s="1"/>
  <c r="AG48" i="27" s="1"/>
  <c r="AH48" i="27" s="1"/>
  <c r="F15" i="12"/>
  <c r="C47" i="27" s="1"/>
  <c r="F13" i="12"/>
  <c r="F49" i="6"/>
  <c r="F33" i="6"/>
  <c r="F29" i="6"/>
  <c r="F25" i="6"/>
  <c r="F15" i="6"/>
  <c r="F33" i="10"/>
  <c r="F29" i="10"/>
  <c r="F25" i="10"/>
  <c r="F39" i="7"/>
  <c r="F33" i="7"/>
  <c r="F35" i="7"/>
  <c r="F24" i="7"/>
  <c r="F20" i="7"/>
  <c r="F50" i="12" l="1"/>
  <c r="E25" i="13" s="1"/>
  <c r="F25" i="13" s="1"/>
  <c r="C46" i="27"/>
  <c r="AF47" i="27"/>
  <c r="AE47" i="27"/>
  <c r="I342" i="26"/>
  <c r="I346" i="26"/>
  <c r="I347" i="26" s="1"/>
  <c r="F28" i="7"/>
  <c r="F27" i="9"/>
  <c r="E13" i="13" s="1"/>
  <c r="F18" i="9"/>
  <c r="F14" i="9"/>
  <c r="AG47" i="27" l="1"/>
  <c r="AH47" i="27" s="1"/>
  <c r="AE46" i="27"/>
  <c r="AF46" i="27"/>
  <c r="F37" i="6"/>
  <c r="F45" i="6"/>
  <c r="F41" i="6"/>
  <c r="F13" i="13"/>
  <c r="AG46" i="27" l="1"/>
  <c r="AH46" i="27" s="1"/>
  <c r="D32" i="17"/>
  <c r="F21" i="6"/>
  <c r="F19" i="6"/>
  <c r="F17" i="6"/>
  <c r="F63" i="6" s="1"/>
  <c r="F21" i="10"/>
  <c r="F19" i="10"/>
  <c r="F17" i="10"/>
  <c r="F17" i="7"/>
  <c r="F43" i="10" l="1"/>
  <c r="E19" i="13" s="1"/>
  <c r="F19" i="13" s="1"/>
  <c r="F27" i="17" s="1"/>
  <c r="AL27" i="17" s="1"/>
  <c r="E21" i="13"/>
  <c r="F21" i="13" s="1"/>
  <c r="F55" i="8"/>
  <c r="E23" i="13" s="1"/>
  <c r="F23" i="13" s="1"/>
  <c r="F29" i="17" s="1"/>
  <c r="F15" i="7"/>
  <c r="F42" i="7" s="1"/>
  <c r="E17" i="13" s="1"/>
  <c r="F17" i="13" s="1"/>
  <c r="F16" i="11"/>
  <c r="C34" i="27" s="1"/>
  <c r="R34" i="27" s="1"/>
  <c r="S34" i="27" s="1"/>
  <c r="AG34" i="27" s="1"/>
  <c r="AH34" i="27" s="1"/>
  <c r="F14" i="11"/>
  <c r="C33" i="27" s="1"/>
  <c r="R33" i="27" s="1"/>
  <c r="AF27" i="17" l="1"/>
  <c r="AI27" i="17"/>
  <c r="Q27" i="17"/>
  <c r="N27" i="17"/>
  <c r="H27" i="17"/>
  <c r="K27" i="17"/>
  <c r="Z27" i="17"/>
  <c r="T27" i="17"/>
  <c r="AO27" i="17"/>
  <c r="AC27" i="17"/>
  <c r="W27" i="17"/>
  <c r="S33" i="27"/>
  <c r="F26" i="17"/>
  <c r="H26" i="17" s="1"/>
  <c r="C24" i="27"/>
  <c r="F28" i="17"/>
  <c r="AO28" i="17" s="1"/>
  <c r="AI29" i="17"/>
  <c r="W29" i="17"/>
  <c r="K29" i="17"/>
  <c r="Z29" i="17"/>
  <c r="AF29" i="17"/>
  <c r="T29" i="17"/>
  <c r="H29" i="17"/>
  <c r="AL29" i="17"/>
  <c r="AO29" i="17"/>
  <c r="AC29" i="17"/>
  <c r="Q29" i="17"/>
  <c r="N29" i="17"/>
  <c r="H13" i="28" l="1"/>
  <c r="W26" i="17"/>
  <c r="AC26" i="17"/>
  <c r="AF26" i="17"/>
  <c r="AI26" i="17"/>
  <c r="N26" i="17"/>
  <c r="AO26" i="17"/>
  <c r="Z26" i="17"/>
  <c r="AL26" i="17"/>
  <c r="K26" i="17"/>
  <c r="Q26" i="17"/>
  <c r="T26" i="17"/>
  <c r="AG33" i="27"/>
  <c r="AH33" i="27" s="1"/>
  <c r="T28" i="17"/>
  <c r="F32" i="17"/>
  <c r="F66" i="17" s="1"/>
  <c r="F71" i="17" s="1"/>
  <c r="Q28" i="17"/>
  <c r="N28" i="17"/>
  <c r="K28" i="17"/>
  <c r="AI28" i="17"/>
  <c r="H28" i="17"/>
  <c r="W28" i="17"/>
  <c r="Z28" i="17"/>
  <c r="AL28" i="17"/>
  <c r="AF28" i="17"/>
  <c r="AC28" i="17"/>
  <c r="A2" i="11"/>
  <c r="A2" i="6" s="1"/>
  <c r="A1" i="11"/>
  <c r="A1" i="8" s="1"/>
  <c r="F25" i="28" l="1"/>
  <c r="H25" i="28"/>
  <c r="H42" i="28" s="1"/>
  <c r="G25" i="28"/>
  <c r="G42" i="28" s="1"/>
  <c r="G26" i="28"/>
  <c r="F26" i="28"/>
  <c r="H26" i="28"/>
  <c r="H27" i="28"/>
  <c r="G27" i="28"/>
  <c r="F27" i="28"/>
  <c r="G28" i="28"/>
  <c r="F28" i="28"/>
  <c r="H28" i="28"/>
  <c r="F29" i="28"/>
  <c r="H29" i="28"/>
  <c r="G29" i="28"/>
  <c r="H30" i="28"/>
  <c r="F30" i="28"/>
  <c r="G30" i="28"/>
  <c r="G31" i="28"/>
  <c r="H31" i="28"/>
  <c r="F31" i="28"/>
  <c r="H32" i="28"/>
  <c r="G32" i="28"/>
  <c r="F32" i="28"/>
  <c r="C32" i="17"/>
  <c r="Z32" i="17" s="1"/>
  <c r="F89" i="17"/>
  <c r="D28" i="15"/>
  <c r="A2" i="8"/>
  <c r="A1" i="7"/>
  <c r="A1" i="12"/>
  <c r="B2" i="28" s="1"/>
  <c r="A2" i="12"/>
  <c r="A2" i="15" s="1"/>
  <c r="A2" i="16" s="1"/>
  <c r="A2" i="17" s="1"/>
  <c r="A1" i="6"/>
  <c r="A2" i="10"/>
  <c r="A1" i="10"/>
  <c r="A2" i="7"/>
  <c r="H49" i="28" l="1"/>
  <c r="H47" i="28"/>
  <c r="G49" i="28"/>
  <c r="AD24" i="27" s="1"/>
  <c r="Q32" i="17"/>
  <c r="AT64" i="17" s="1"/>
  <c r="AO32" i="17"/>
  <c r="AO66" i="17" s="1"/>
  <c r="AO69" i="17" s="1"/>
  <c r="AK32" i="17"/>
  <c r="P32" i="17"/>
  <c r="V32" i="17"/>
  <c r="S32" i="17"/>
  <c r="Y32" i="17"/>
  <c r="AE32" i="17" s="1"/>
  <c r="W32" i="17"/>
  <c r="W66" i="17" s="1"/>
  <c r="T32" i="17"/>
  <c r="AT65" i="17" s="1"/>
  <c r="H32" i="17"/>
  <c r="H66" i="17" s="1"/>
  <c r="H69" i="17" s="1"/>
  <c r="M32" i="17"/>
  <c r="J32" i="17"/>
  <c r="AN32" i="17"/>
  <c r="AC32" i="17"/>
  <c r="AT68" i="17" s="1"/>
  <c r="G32" i="17"/>
  <c r="AI32" i="17"/>
  <c r="AI66" i="17" s="1"/>
  <c r="H48" i="28"/>
  <c r="AB32" i="17"/>
  <c r="N32" i="17"/>
  <c r="N66" i="17" s="1"/>
  <c r="N69" i="17" s="1"/>
  <c r="AL32" i="17"/>
  <c r="AT71" i="17" s="1"/>
  <c r="AF32" i="17"/>
  <c r="AF66" i="17" s="1"/>
  <c r="K32" i="17"/>
  <c r="K66" i="17" s="1"/>
  <c r="K69" i="17" s="1"/>
  <c r="G48" i="28"/>
  <c r="AC24" i="27" s="1"/>
  <c r="H46" i="28"/>
  <c r="H45" i="28"/>
  <c r="G45" i="28"/>
  <c r="Z24" i="27" s="1"/>
  <c r="G44" i="28"/>
  <c r="Y24" i="27" s="1"/>
  <c r="H44" i="28"/>
  <c r="H43" i="28"/>
  <c r="G43" i="28"/>
  <c r="X24" i="27" s="1"/>
  <c r="G46" i="28"/>
  <c r="AA24" i="27" s="1"/>
  <c r="M36" i="28"/>
  <c r="F49" i="28"/>
  <c r="J49" i="28" s="1"/>
  <c r="J32" i="28"/>
  <c r="F48" i="28"/>
  <c r="J48" i="28" s="1"/>
  <c r="J31" i="28"/>
  <c r="C94" i="28"/>
  <c r="G47" i="28"/>
  <c r="AB24" i="27" s="1"/>
  <c r="N31" i="28"/>
  <c r="J30" i="28"/>
  <c r="F47" i="28"/>
  <c r="J47" i="28" s="1"/>
  <c r="F46" i="28"/>
  <c r="J46" i="28" s="1"/>
  <c r="J29" i="28"/>
  <c r="F45" i="28"/>
  <c r="J45" i="28" s="1"/>
  <c r="J28" i="28"/>
  <c r="F44" i="28"/>
  <c r="J44" i="28" s="1"/>
  <c r="J27" i="28"/>
  <c r="F43" i="28"/>
  <c r="J43" i="28" s="1"/>
  <c r="J26" i="28"/>
  <c r="W24" i="27"/>
  <c r="F42" i="28"/>
  <c r="J25" i="28"/>
  <c r="A1" i="15"/>
  <c r="A1" i="16" s="1"/>
  <c r="A1" i="17" s="1"/>
  <c r="C4" i="26"/>
  <c r="B339" i="26" s="1"/>
  <c r="AJ28" i="15"/>
  <c r="AD28" i="15"/>
  <c r="AB28" i="15"/>
  <c r="AH28" i="15"/>
  <c r="AL28" i="15"/>
  <c r="AN28" i="15"/>
  <c r="AF28" i="15"/>
  <c r="AP28" i="15"/>
  <c r="X28" i="15"/>
  <c r="Z28" i="15"/>
  <c r="AR28" i="15"/>
  <c r="AT67" i="17"/>
  <c r="Z66" i="17"/>
  <c r="AO68" i="17" l="1"/>
  <c r="AO71" i="17" s="1"/>
  <c r="Q66" i="17"/>
  <c r="Q69" i="17" s="1"/>
  <c r="H51" i="28"/>
  <c r="AT70" i="17"/>
  <c r="H68" i="17"/>
  <c r="H71" i="17" s="1"/>
  <c r="D6" i="18" s="1"/>
  <c r="H20" i="18" s="1"/>
  <c r="AT66" i="17"/>
  <c r="AC66" i="17"/>
  <c r="AC69" i="17" s="1"/>
  <c r="K68" i="17"/>
  <c r="K71" i="17" s="1"/>
  <c r="D6" i="19" s="1"/>
  <c r="G24" i="19" s="1"/>
  <c r="AT69" i="17"/>
  <c r="T66" i="17"/>
  <c r="T69" i="17" s="1"/>
  <c r="N68" i="17"/>
  <c r="N71" i="17" s="1"/>
  <c r="D6" i="20" s="1"/>
  <c r="G25" i="20" s="1"/>
  <c r="G51" i="28"/>
  <c r="M51" i="28" s="1"/>
  <c r="J42" i="28"/>
  <c r="J51" i="28" s="1"/>
  <c r="F51" i="28"/>
  <c r="AG24" i="27"/>
  <c r="D6" i="25"/>
  <c r="AF68" i="17"/>
  <c r="AF69" i="17"/>
  <c r="W69" i="17"/>
  <c r="W68" i="17"/>
  <c r="AC68" i="17"/>
  <c r="AI69" i="17"/>
  <c r="AI68" i="17"/>
  <c r="Z68" i="17"/>
  <c r="Z69" i="17"/>
  <c r="Q68" i="17" l="1"/>
  <c r="Q71" i="17" s="1"/>
  <c r="D6" i="21" s="1"/>
  <c r="D12" i="21" s="1"/>
  <c r="P12" i="21" s="1"/>
  <c r="AT72" i="17"/>
  <c r="AS64" i="17" s="1"/>
  <c r="T68" i="17"/>
  <c r="T71" i="17" s="1"/>
  <c r="D6" i="22" s="1"/>
  <c r="D12" i="22" s="1"/>
  <c r="R93" i="22" s="1"/>
  <c r="S93" i="22" s="1"/>
  <c r="T93" i="22" s="1"/>
  <c r="H21" i="18"/>
  <c r="AH24" i="27"/>
  <c r="G28" i="18"/>
  <c r="I28" i="18" s="1"/>
  <c r="H26" i="18"/>
  <c r="H24" i="18"/>
  <c r="G20" i="18"/>
  <c r="I20" i="18" s="1"/>
  <c r="G25" i="18"/>
  <c r="H19" i="18"/>
  <c r="G19" i="18"/>
  <c r="G24" i="18"/>
  <c r="G22" i="18"/>
  <c r="H26" i="20"/>
  <c r="G28" i="20"/>
  <c r="G33" i="20"/>
  <c r="G20" i="19"/>
  <c r="H26" i="19"/>
  <c r="H30" i="19"/>
  <c r="G29" i="20"/>
  <c r="H29" i="19"/>
  <c r="G31" i="20"/>
  <c r="H31" i="20"/>
  <c r="G26" i="20"/>
  <c r="H24" i="20"/>
  <c r="H33" i="20"/>
  <c r="G32" i="20"/>
  <c r="H23" i="18"/>
  <c r="G26" i="18"/>
  <c r="H25" i="18"/>
  <c r="G27" i="18"/>
  <c r="G27" i="20"/>
  <c r="H27" i="20"/>
  <c r="G22" i="20"/>
  <c r="H28" i="20"/>
  <c r="G23" i="18"/>
  <c r="H22" i="18"/>
  <c r="H27" i="18"/>
  <c r="G21" i="18"/>
  <c r="H21" i="19"/>
  <c r="G26" i="19"/>
  <c r="G30" i="20"/>
  <c r="G34" i="20"/>
  <c r="I34" i="20" s="1"/>
  <c r="K34" i="20" s="1"/>
  <c r="H25" i="20"/>
  <c r="I25" i="20" s="1"/>
  <c r="H32" i="20"/>
  <c r="G23" i="19"/>
  <c r="H24" i="19"/>
  <c r="I24" i="19" s="1"/>
  <c r="G30" i="19"/>
  <c r="AC71" i="17"/>
  <c r="H23" i="19"/>
  <c r="H27" i="19"/>
  <c r="G29" i="19"/>
  <c r="G28" i="19"/>
  <c r="G27" i="19"/>
  <c r="G31" i="19"/>
  <c r="I31" i="19" s="1"/>
  <c r="K31" i="19" s="1"/>
  <c r="G22" i="19"/>
  <c r="H22" i="19"/>
  <c r="W71" i="17"/>
  <c r="D6" i="23" s="1"/>
  <c r="G25" i="19"/>
  <c r="H25" i="19"/>
  <c r="H20" i="19"/>
  <c r="H28" i="19"/>
  <c r="G21" i="19"/>
  <c r="G24" i="20"/>
  <c r="H23" i="20"/>
  <c r="H30" i="20"/>
  <c r="H22" i="20"/>
  <c r="H29" i="20"/>
  <c r="G23" i="20"/>
  <c r="AI71" i="17"/>
  <c r="Z71" i="17"/>
  <c r="D6" i="24" s="1"/>
  <c r="AF71" i="17"/>
  <c r="D10" i="23"/>
  <c r="D10" i="25"/>
  <c r="D12" i="25" s="1"/>
  <c r="D10" i="24"/>
  <c r="K28" i="18" l="1"/>
  <c r="L28" i="18"/>
  <c r="M28" i="18" s="1"/>
  <c r="I22" i="18"/>
  <c r="L22" i="18" s="1"/>
  <c r="I21" i="18"/>
  <c r="K21" i="18" s="1"/>
  <c r="AS69" i="17"/>
  <c r="AS71" i="17"/>
  <c r="AK64" i="17" s="1"/>
  <c r="AL64" i="17" s="1"/>
  <c r="AL66" i="17" s="1"/>
  <c r="AL68" i="17" s="1"/>
  <c r="AS66" i="17"/>
  <c r="AS68" i="17"/>
  <c r="AS70" i="17"/>
  <c r="AS67" i="17"/>
  <c r="AS65" i="17"/>
  <c r="I23" i="19"/>
  <c r="L23" i="19" s="1"/>
  <c r="I28" i="20"/>
  <c r="K28" i="20" s="1"/>
  <c r="I25" i="18"/>
  <c r="K25" i="18" s="1"/>
  <c r="I24" i="18"/>
  <c r="K24" i="18" s="1"/>
  <c r="L34" i="20"/>
  <c r="M34" i="20" s="1"/>
  <c r="I26" i="18"/>
  <c r="K26" i="18" s="1"/>
  <c r="I19" i="18"/>
  <c r="K19" i="18" s="1"/>
  <c r="I23" i="18"/>
  <c r="K23" i="18" s="1"/>
  <c r="I29" i="20"/>
  <c r="K29" i="20" s="1"/>
  <c r="I26" i="20"/>
  <c r="K26" i="20" s="1"/>
  <c r="L31" i="19"/>
  <c r="M31" i="19" s="1"/>
  <c r="I27" i="18"/>
  <c r="K27" i="18" s="1"/>
  <c r="I29" i="19"/>
  <c r="K29" i="19" s="1"/>
  <c r="I20" i="19"/>
  <c r="L20" i="19" s="1"/>
  <c r="I33" i="20"/>
  <c r="L33" i="20" s="1"/>
  <c r="I27" i="19"/>
  <c r="K27" i="19" s="1"/>
  <c r="I31" i="20"/>
  <c r="K31" i="20" s="1"/>
  <c r="R91" i="22"/>
  <c r="S91" i="22" s="1"/>
  <c r="T91" i="22" s="1"/>
  <c r="P12" i="22"/>
  <c r="I22" i="20"/>
  <c r="K22" i="20" s="1"/>
  <c r="I25" i="19"/>
  <c r="K25" i="19" s="1"/>
  <c r="I22" i="19"/>
  <c r="L22" i="19" s="1"/>
  <c r="I26" i="19"/>
  <c r="L26" i="19" s="1"/>
  <c r="I30" i="20"/>
  <c r="K30" i="20" s="1"/>
  <c r="I30" i="19"/>
  <c r="L30" i="19" s="1"/>
  <c r="I21" i="19"/>
  <c r="K21" i="19" s="1"/>
  <c r="I32" i="20"/>
  <c r="K32" i="20" s="1"/>
  <c r="R92" i="22"/>
  <c r="S92" i="22" s="1"/>
  <c r="T92" i="22" s="1"/>
  <c r="R90" i="22"/>
  <c r="S90" i="22" s="1"/>
  <c r="T90" i="22" s="1"/>
  <c r="I27" i="20"/>
  <c r="K27" i="20" s="1"/>
  <c r="I24" i="20"/>
  <c r="K24" i="20" s="1"/>
  <c r="I28" i="19"/>
  <c r="K28" i="19" s="1"/>
  <c r="D12" i="23"/>
  <c r="P12" i="23" s="1"/>
  <c r="K25" i="20"/>
  <c r="L25" i="20"/>
  <c r="I23" i="20"/>
  <c r="D12" i="24"/>
  <c r="R61" i="24" s="1"/>
  <c r="S61" i="24" s="1"/>
  <c r="T61" i="24" s="1"/>
  <c r="K20" i="18"/>
  <c r="L20" i="18"/>
  <c r="P12" i="25"/>
  <c r="R64" i="25"/>
  <c r="S64" i="25" s="1"/>
  <c r="T64" i="25" s="1"/>
  <c r="R62" i="25"/>
  <c r="S62" i="25" s="1"/>
  <c r="T62" i="25" s="1"/>
  <c r="R63" i="25"/>
  <c r="S63" i="25" s="1"/>
  <c r="T63" i="25" s="1"/>
  <c r="R61" i="25"/>
  <c r="S61" i="25" s="1"/>
  <c r="T61" i="25" s="1"/>
  <c r="K24" i="19"/>
  <c r="L24" i="19"/>
  <c r="R92" i="21"/>
  <c r="S92" i="21" s="1"/>
  <c r="T92" i="21" s="1"/>
  <c r="R90" i="21"/>
  <c r="S90" i="21" s="1"/>
  <c r="T90" i="21" s="1"/>
  <c r="R91" i="21"/>
  <c r="S91" i="21" s="1"/>
  <c r="T91" i="21" s="1"/>
  <c r="R93" i="21"/>
  <c r="S93" i="21" s="1"/>
  <c r="T93" i="21" s="1"/>
  <c r="K22" i="18" l="1"/>
  <c r="M22" i="18" s="1"/>
  <c r="L21" i="18"/>
  <c r="M21" i="18" s="1"/>
  <c r="K23" i="19"/>
  <c r="M23" i="19" s="1"/>
  <c r="AL69" i="17"/>
  <c r="AL71" i="17" s="1"/>
  <c r="AS72" i="17"/>
  <c r="L26" i="20"/>
  <c r="M26" i="20" s="1"/>
  <c r="L28" i="20"/>
  <c r="M28" i="20" s="1"/>
  <c r="L24" i="18"/>
  <c r="M24" i="18" s="1"/>
  <c r="L25" i="18"/>
  <c r="M25" i="18" s="1"/>
  <c r="L26" i="18"/>
  <c r="M26" i="18" s="1"/>
  <c r="L29" i="20"/>
  <c r="M29" i="20" s="1"/>
  <c r="L19" i="18"/>
  <c r="M19" i="18" s="1"/>
  <c r="K20" i="19"/>
  <c r="M20" i="19" s="1"/>
  <c r="L23" i="18"/>
  <c r="M23" i="18" s="1"/>
  <c r="L29" i="19"/>
  <c r="M29" i="19" s="1"/>
  <c r="L22" i="20"/>
  <c r="M22" i="20" s="1"/>
  <c r="L27" i="19"/>
  <c r="M27" i="19" s="1"/>
  <c r="L27" i="18"/>
  <c r="M27" i="18" s="1"/>
  <c r="L25" i="19"/>
  <c r="M25" i="19" s="1"/>
  <c r="K30" i="19"/>
  <c r="M30" i="19" s="1"/>
  <c r="K22" i="19"/>
  <c r="M22" i="19" s="1"/>
  <c r="R64" i="23"/>
  <c r="S64" i="23" s="1"/>
  <c r="T64" i="23" s="1"/>
  <c r="R63" i="24"/>
  <c r="S63" i="24" s="1"/>
  <c r="T63" i="24" s="1"/>
  <c r="K33" i="20"/>
  <c r="M33" i="20" s="1"/>
  <c r="L31" i="20"/>
  <c r="M31" i="20" s="1"/>
  <c r="L32" i="20"/>
  <c r="M32" i="20" s="1"/>
  <c r="K26" i="19"/>
  <c r="L27" i="20"/>
  <c r="M27" i="20" s="1"/>
  <c r="L21" i="19"/>
  <c r="M21" i="19" s="1"/>
  <c r="L30" i="20"/>
  <c r="M30" i="20" s="1"/>
  <c r="C85" i="22"/>
  <c r="D97" i="22" s="1"/>
  <c r="P14" i="15" s="1"/>
  <c r="R66" i="23"/>
  <c r="S66" i="23" s="1"/>
  <c r="T66" i="23" s="1"/>
  <c r="R63" i="23"/>
  <c r="S63" i="23" s="1"/>
  <c r="T63" i="23" s="1"/>
  <c r="R65" i="23"/>
  <c r="S65" i="23" s="1"/>
  <c r="T65" i="23" s="1"/>
  <c r="P12" i="24"/>
  <c r="R62" i="24"/>
  <c r="S62" i="24" s="1"/>
  <c r="T62" i="24" s="1"/>
  <c r="L24" i="20"/>
  <c r="M24" i="20" s="1"/>
  <c r="M25" i="20"/>
  <c r="L28" i="19"/>
  <c r="M28" i="19" s="1"/>
  <c r="R64" i="24"/>
  <c r="S64" i="24" s="1"/>
  <c r="T64" i="24" s="1"/>
  <c r="K23" i="20"/>
  <c r="L23" i="20"/>
  <c r="M20" i="18"/>
  <c r="M24" i="19"/>
  <c r="C85" i="21"/>
  <c r="D97" i="21" s="1"/>
  <c r="C56" i="25"/>
  <c r="D68" i="25" s="1"/>
  <c r="K30" i="18" l="1"/>
  <c r="D34" i="18" s="1"/>
  <c r="L30" i="18"/>
  <c r="D35" i="18" s="1"/>
  <c r="K33" i="19"/>
  <c r="D37" i="19" s="1"/>
  <c r="D98" i="22"/>
  <c r="P16" i="15" s="1"/>
  <c r="P18" i="15" s="1"/>
  <c r="P20" i="15" s="1"/>
  <c r="P22" i="15" s="1"/>
  <c r="D101" i="22" s="1"/>
  <c r="K36" i="20"/>
  <c r="D97" i="20" s="1"/>
  <c r="M26" i="19"/>
  <c r="C56" i="24"/>
  <c r="D68" i="24" s="1"/>
  <c r="T14" i="15" s="1"/>
  <c r="M23" i="20"/>
  <c r="P95" i="22"/>
  <c r="C58" i="23"/>
  <c r="D70" i="23" s="1"/>
  <c r="R14" i="15" s="1"/>
  <c r="L36" i="20"/>
  <c r="L33" i="19"/>
  <c r="D38" i="19" s="1"/>
  <c r="D98" i="21"/>
  <c r="N16" i="15" s="1"/>
  <c r="N14" i="15"/>
  <c r="V14" i="15"/>
  <c r="D69" i="25"/>
  <c r="V16" i="15" s="1"/>
  <c r="P95" i="21"/>
  <c r="D36" i="18" l="1"/>
  <c r="M30" i="18"/>
  <c r="D39" i="19"/>
  <c r="D41" i="19" s="1"/>
  <c r="D42" i="19" s="1"/>
  <c r="D45" i="19" s="1"/>
  <c r="D47" i="19" s="1"/>
  <c r="D49" i="19" s="1"/>
  <c r="J14" i="15" s="1"/>
  <c r="D99" i="22"/>
  <c r="D103" i="22" s="1"/>
  <c r="E123" i="22" s="1"/>
  <c r="P22" i="16" s="1"/>
  <c r="AE37" i="27" s="1"/>
  <c r="D69" i="24"/>
  <c r="T16" i="15" s="1"/>
  <c r="T18" i="15" s="1"/>
  <c r="T20" i="15" s="1"/>
  <c r="D71" i="23"/>
  <c r="R16" i="15" s="1"/>
  <c r="R18" i="15" s="1"/>
  <c r="R20" i="15" s="1"/>
  <c r="R22" i="15" s="1"/>
  <c r="D74" i="23" s="1"/>
  <c r="M36" i="20"/>
  <c r="M33" i="19"/>
  <c r="D98" i="20"/>
  <c r="D99" i="20" s="1"/>
  <c r="D101" i="20" s="1"/>
  <c r="D102" i="20" s="1"/>
  <c r="P68" i="23"/>
  <c r="D70" i="25"/>
  <c r="P24" i="15"/>
  <c r="D99" i="21"/>
  <c r="P28" i="15"/>
  <c r="N18" i="15"/>
  <c r="N20" i="15" s="1"/>
  <c r="N28" i="15" s="1"/>
  <c r="V18" i="15"/>
  <c r="V20" i="15" s="1"/>
  <c r="P36" i="18" l="1"/>
  <c r="H14" i="15"/>
  <c r="H18" i="15" s="1"/>
  <c r="H20" i="15" s="1"/>
  <c r="D38" i="18"/>
  <c r="H16" i="15" s="1"/>
  <c r="AF37" i="27"/>
  <c r="D70" i="24"/>
  <c r="P39" i="19"/>
  <c r="E122" i="22"/>
  <c r="P21" i="16" s="1"/>
  <c r="W37" i="27" s="1"/>
  <c r="D72" i="23"/>
  <c r="D76" i="23" s="1"/>
  <c r="E121" i="22"/>
  <c r="P20" i="16" s="1"/>
  <c r="U37" i="27" s="1"/>
  <c r="E119" i="22"/>
  <c r="P18" i="16" s="1"/>
  <c r="S37" i="27" s="1"/>
  <c r="E118" i="22"/>
  <c r="P17" i="16" s="1"/>
  <c r="R37" i="27" s="1"/>
  <c r="P33" i="15"/>
  <c r="P34" i="15" s="1"/>
  <c r="D104" i="20"/>
  <c r="D105" i="20" s="1"/>
  <c r="D108" i="20" s="1"/>
  <c r="D111" i="20" s="1"/>
  <c r="D114" i="20" s="1"/>
  <c r="L14" i="15" s="1"/>
  <c r="P99" i="20"/>
  <c r="E120" i="22"/>
  <c r="P19" i="16" s="1"/>
  <c r="T37" i="27" s="1"/>
  <c r="D51" i="19"/>
  <c r="Q52" i="19" s="1"/>
  <c r="N22" i="15"/>
  <c r="D101" i="21" s="1"/>
  <c r="D103" i="21" s="1"/>
  <c r="E118" i="21" s="1"/>
  <c r="D39" i="18"/>
  <c r="R28" i="15"/>
  <c r="V22" i="15"/>
  <c r="D72" i="25" s="1"/>
  <c r="D74" i="25" s="1"/>
  <c r="V28" i="15"/>
  <c r="T28" i="15"/>
  <c r="T22" i="15"/>
  <c r="D72" i="24" s="1"/>
  <c r="R24" i="15"/>
  <c r="V37" i="27" l="1"/>
  <c r="X37" i="27"/>
  <c r="D74" i="24"/>
  <c r="E85" i="24" s="1"/>
  <c r="T22" i="16" s="1"/>
  <c r="AE41" i="27" s="1"/>
  <c r="AF41" i="27" s="1"/>
  <c r="E83" i="23"/>
  <c r="R18" i="16" s="1"/>
  <c r="S39" i="27" s="1"/>
  <c r="E82" i="23"/>
  <c r="R17" i="16" s="1"/>
  <c r="R39" i="27" s="1"/>
  <c r="E84" i="23"/>
  <c r="R20" i="16" s="1"/>
  <c r="U39" i="27" s="1"/>
  <c r="V39" i="27" s="1"/>
  <c r="E87" i="23"/>
  <c r="R22" i="16" s="1"/>
  <c r="AE39" i="27" s="1"/>
  <c r="AF39" i="27" s="1"/>
  <c r="E86" i="23"/>
  <c r="R21" i="16" s="1"/>
  <c r="W39" i="27" s="1"/>
  <c r="X39" i="27" s="1"/>
  <c r="Y39" i="27" s="1"/>
  <c r="Z39" i="27" s="1"/>
  <c r="AA39" i="27" s="1"/>
  <c r="AB39" i="27" s="1"/>
  <c r="AC39" i="27" s="1"/>
  <c r="AD39" i="27" s="1"/>
  <c r="R33" i="15"/>
  <c r="R34" i="15" s="1"/>
  <c r="E124" i="22"/>
  <c r="P124" i="22" s="1"/>
  <c r="J2" i="22" s="1"/>
  <c r="J16" i="15"/>
  <c r="J18" i="15" s="1"/>
  <c r="J20" i="15" s="1"/>
  <c r="J28" i="15" s="1"/>
  <c r="N24" i="15"/>
  <c r="E122" i="21"/>
  <c r="N21" i="16" s="1"/>
  <c r="E120" i="21"/>
  <c r="N19" i="16" s="1"/>
  <c r="D52" i="19"/>
  <c r="P23" i="16"/>
  <c r="F20" i="11" s="1"/>
  <c r="C37" i="27" s="1"/>
  <c r="E121" i="21"/>
  <c r="N20" i="16" s="1"/>
  <c r="E119" i="21"/>
  <c r="N18" i="16" s="1"/>
  <c r="E123" i="21"/>
  <c r="N22" i="16" s="1"/>
  <c r="D116" i="20"/>
  <c r="T117" i="20" s="1"/>
  <c r="V24" i="15"/>
  <c r="N17" i="16"/>
  <c r="H28" i="15"/>
  <c r="H22" i="15"/>
  <c r="D41" i="18" s="1"/>
  <c r="D43" i="18" s="1"/>
  <c r="F14" i="15"/>
  <c r="E14" i="15" s="1"/>
  <c r="E81" i="25"/>
  <c r="V18" i="16" s="1"/>
  <c r="S44" i="27" s="1"/>
  <c r="E82" i="25"/>
  <c r="E85" i="25"/>
  <c r="V22" i="16" s="1"/>
  <c r="AE44" i="27" s="1"/>
  <c r="AF44" i="27" s="1"/>
  <c r="E80" i="25"/>
  <c r="E84" i="25"/>
  <c r="V21" i="16" s="1"/>
  <c r="W44" i="27" s="1"/>
  <c r="X44" i="27" s="1"/>
  <c r="Y44" i="27" s="1"/>
  <c r="Z44" i="27" s="1"/>
  <c r="AA44" i="27" s="1"/>
  <c r="AB44" i="27" s="1"/>
  <c r="AC44" i="27" s="1"/>
  <c r="AD44" i="27" s="1"/>
  <c r="T24" i="15"/>
  <c r="T33" i="15" l="1"/>
  <c r="T34" i="15" s="1"/>
  <c r="E80" i="24"/>
  <c r="T17" i="16" s="1"/>
  <c r="R41" i="27" s="1"/>
  <c r="E82" i="24"/>
  <c r="T20" i="16" s="1"/>
  <c r="U41" i="27" s="1"/>
  <c r="V41" i="27" s="1"/>
  <c r="E84" i="24"/>
  <c r="T21" i="16" s="1"/>
  <c r="W41" i="27" s="1"/>
  <c r="X41" i="27" s="1"/>
  <c r="Y41" i="27" s="1"/>
  <c r="Z41" i="27" s="1"/>
  <c r="AA41" i="27" s="1"/>
  <c r="AB41" i="27" s="1"/>
  <c r="AC41" i="27" s="1"/>
  <c r="AD41" i="27" s="1"/>
  <c r="E81" i="24"/>
  <c r="T18" i="16" s="1"/>
  <c r="S41" i="27" s="1"/>
  <c r="Y37" i="27"/>
  <c r="R19" i="16"/>
  <c r="T39" i="27" s="1"/>
  <c r="AG39" i="27" s="1"/>
  <c r="P55" i="16"/>
  <c r="P56" i="16" s="1"/>
  <c r="E88" i="23"/>
  <c r="P88" i="23" s="1"/>
  <c r="J2" i="23" s="1"/>
  <c r="J22" i="15"/>
  <c r="J24" i="15" s="1"/>
  <c r="L16" i="15"/>
  <c r="F16" i="15" s="1"/>
  <c r="E16" i="15" s="1"/>
  <c r="N23" i="16"/>
  <c r="N33" i="15" s="1"/>
  <c r="N34" i="15" s="1"/>
  <c r="E124" i="21"/>
  <c r="P124" i="21" s="1"/>
  <c r="J2" i="21" s="1"/>
  <c r="D117" i="20"/>
  <c r="H24" i="15"/>
  <c r="V17" i="16"/>
  <c r="R44" i="27" s="1"/>
  <c r="E86" i="25"/>
  <c r="V19" i="16"/>
  <c r="T44" i="27" s="1"/>
  <c r="V20" i="16"/>
  <c r="U44" i="27" s="1"/>
  <c r="V44" i="27" s="1"/>
  <c r="Z33" i="15"/>
  <c r="Z34" i="15" s="1"/>
  <c r="E53" i="18"/>
  <c r="H21" i="16" s="1"/>
  <c r="W43" i="27" s="1"/>
  <c r="X43" i="27" s="1"/>
  <c r="Y43" i="27" s="1"/>
  <c r="Z43" i="27" s="1"/>
  <c r="AA43" i="27" s="1"/>
  <c r="AB43" i="27" s="1"/>
  <c r="AC43" i="27" s="1"/>
  <c r="AD43" i="27" s="1"/>
  <c r="E51" i="18"/>
  <c r="H19" i="16" s="1"/>
  <c r="T43" i="27" s="1"/>
  <c r="E52" i="18"/>
  <c r="H20" i="16" s="1"/>
  <c r="U43" i="27" s="1"/>
  <c r="V43" i="27" s="1"/>
  <c r="E49" i="18"/>
  <c r="H17" i="16" s="1"/>
  <c r="E54" i="18"/>
  <c r="H22" i="16" s="1"/>
  <c r="AE43" i="27" s="1"/>
  <c r="AF43" i="27" s="1"/>
  <c r="E50" i="18"/>
  <c r="H18" i="16" s="1"/>
  <c r="S43" i="27" s="1"/>
  <c r="T19" i="16" l="1"/>
  <c r="T41" i="27" s="1"/>
  <c r="AG41" i="27" s="1"/>
  <c r="R23" i="16"/>
  <c r="C39" i="27" s="1"/>
  <c r="AH39" i="27" s="1"/>
  <c r="E86" i="24"/>
  <c r="T55" i="16" s="1"/>
  <c r="R170" i="27"/>
  <c r="R181" i="27" s="1"/>
  <c r="AG44" i="27"/>
  <c r="Z37" i="27"/>
  <c r="P20" i="23"/>
  <c r="R55" i="16"/>
  <c r="D54" i="19"/>
  <c r="D56" i="19" s="1"/>
  <c r="E66" i="19" s="1"/>
  <c r="J21" i="16" s="1"/>
  <c r="W38" i="27" s="1"/>
  <c r="L18" i="15"/>
  <c r="F18" i="15" s="1"/>
  <c r="F33" i="15" s="1"/>
  <c r="N55" i="16"/>
  <c r="N56" i="16" s="1"/>
  <c r="R43" i="27"/>
  <c r="AG43" i="27" s="1"/>
  <c r="E55" i="18"/>
  <c r="V55" i="16"/>
  <c r="V33" i="15"/>
  <c r="V34" i="15" s="1"/>
  <c r="K90" i="25"/>
  <c r="P87" i="25"/>
  <c r="J2" i="25" s="1"/>
  <c r="V23" i="16"/>
  <c r="C44" i="27" s="1"/>
  <c r="T23" i="16" l="1"/>
  <c r="C41" i="27" s="1"/>
  <c r="AH41" i="27" s="1"/>
  <c r="R56" i="16"/>
  <c r="E63" i="19"/>
  <c r="J19" i="16" s="1"/>
  <c r="T38" i="27" s="1"/>
  <c r="P87" i="24"/>
  <c r="J2" i="24" s="1"/>
  <c r="X38" i="27"/>
  <c r="AA37" i="27"/>
  <c r="AH44" i="27"/>
  <c r="E62" i="19"/>
  <c r="J18" i="16" s="1"/>
  <c r="S38" i="27" s="1"/>
  <c r="E64" i="19"/>
  <c r="E67" i="19"/>
  <c r="J22" i="16" s="1"/>
  <c r="AE38" i="27" s="1"/>
  <c r="J33" i="15"/>
  <c r="J34" i="15" s="1"/>
  <c r="E65" i="19"/>
  <c r="E61" i="19"/>
  <c r="L20" i="15"/>
  <c r="V56" i="16"/>
  <c r="H55" i="16"/>
  <c r="P55" i="18"/>
  <c r="J2" i="18" s="1"/>
  <c r="H23" i="16"/>
  <c r="T56" i="16" l="1"/>
  <c r="AF38" i="27"/>
  <c r="AB37" i="27"/>
  <c r="Y38" i="27"/>
  <c r="J20" i="16"/>
  <c r="U38" i="27" s="1"/>
  <c r="E68" i="19"/>
  <c r="J55" i="16" s="1"/>
  <c r="J17" i="16"/>
  <c r="L22" i="15"/>
  <c r="F20" i="15"/>
  <c r="L26" i="15" s="1"/>
  <c r="L28" i="15"/>
  <c r="F28" i="15" s="1"/>
  <c r="H33" i="15"/>
  <c r="H34" i="15" s="1"/>
  <c r="C43" i="27"/>
  <c r="AH43" i="27" s="1"/>
  <c r="H56" i="16"/>
  <c r="R38" i="27" l="1"/>
  <c r="V38" i="27"/>
  <c r="Z38" i="27"/>
  <c r="AC37" i="27"/>
  <c r="P68" i="19"/>
  <c r="E2" i="19" s="1"/>
  <c r="J23" i="16"/>
  <c r="F22" i="11" s="1"/>
  <c r="C38" i="27" s="1"/>
  <c r="AJ26" i="15"/>
  <c r="AN26" i="15"/>
  <c r="AL26" i="15"/>
  <c r="F34" i="15"/>
  <c r="R26" i="15"/>
  <c r="H26" i="15"/>
  <c r="J26" i="15"/>
  <c r="AB26" i="15"/>
  <c r="X26" i="15"/>
  <c r="Z26" i="15"/>
  <c r="N26" i="15"/>
  <c r="AD26" i="15"/>
  <c r="AR26" i="15"/>
  <c r="AP26" i="15"/>
  <c r="AH26" i="15"/>
  <c r="V26" i="15"/>
  <c r="AF26" i="15"/>
  <c r="D59" i="16"/>
  <c r="P26" i="15"/>
  <c r="T26" i="15"/>
  <c r="L24" i="15"/>
  <c r="F24" i="15" s="1"/>
  <c r="F22" i="15"/>
  <c r="D119" i="20"/>
  <c r="D121" i="20" s="1"/>
  <c r="J56" i="16" l="1"/>
  <c r="AD37" i="27"/>
  <c r="AG37" i="27" s="1"/>
  <c r="AA38" i="27"/>
  <c r="AB38" i="27" s="1"/>
  <c r="L33" i="15"/>
  <c r="L34" i="15" s="1"/>
  <c r="P37" i="15" s="1"/>
  <c r="E156" i="20"/>
  <c r="L22" i="16" s="1"/>
  <c r="E154" i="20"/>
  <c r="L20" i="16" s="1"/>
  <c r="E155" i="20"/>
  <c r="L21" i="16" s="1"/>
  <c r="E151" i="20"/>
  <c r="E152" i="20"/>
  <c r="L18" i="16" s="1"/>
  <c r="E153" i="20"/>
  <c r="L19" i="16" s="1"/>
  <c r="F26" i="15"/>
  <c r="D19" i="16" l="1"/>
  <c r="T42" i="27"/>
  <c r="D18" i="16"/>
  <c r="S42" i="27"/>
  <c r="D21" i="16"/>
  <c r="W42" i="27"/>
  <c r="D20" i="16"/>
  <c r="U42" i="27"/>
  <c r="D22" i="16"/>
  <c r="AE42" i="27"/>
  <c r="AC38" i="27"/>
  <c r="AH37" i="27"/>
  <c r="E157" i="20"/>
  <c r="L17" i="16"/>
  <c r="R42" i="27" l="1"/>
  <c r="D17" i="16"/>
  <c r="F17" i="16" s="1"/>
  <c r="AD38" i="27"/>
  <c r="AG38" i="27" s="1"/>
  <c r="AF42" i="27"/>
  <c r="AF54" i="27" s="1"/>
  <c r="AE54" i="27"/>
  <c r="V42" i="27"/>
  <c r="X42" i="27"/>
  <c r="P121" i="20"/>
  <c r="J2" i="20" s="1"/>
  <c r="L55" i="16"/>
  <c r="L23" i="16"/>
  <c r="D55" i="16"/>
  <c r="D23" i="16" l="1"/>
  <c r="Y42" i="27"/>
  <c r="AH38" i="27"/>
  <c r="F18" i="16"/>
  <c r="F19" i="16" s="1"/>
  <c r="AT27" i="16"/>
  <c r="L56" i="16"/>
  <c r="F20" i="16" l="1"/>
  <c r="F21" i="16" s="1"/>
  <c r="F22" i="16" s="1"/>
  <c r="F23" i="16" s="1"/>
  <c r="F25" i="11"/>
  <c r="E15" i="13" s="1"/>
  <c r="F15" i="13" s="1"/>
  <c r="C42" i="27"/>
  <c r="Z42" i="27"/>
  <c r="AT32" i="16"/>
  <c r="D56" i="16"/>
  <c r="AT23" i="16"/>
  <c r="H82" i="17"/>
  <c r="F37" i="15"/>
  <c r="F56" i="13" l="1"/>
  <c r="C52" i="27"/>
  <c r="R52" i="27" s="1"/>
  <c r="AA42" i="27"/>
  <c r="AB42" i="27" s="1"/>
  <c r="C54" i="27" l="1"/>
  <c r="C172" i="27" s="1"/>
  <c r="AC42" i="27"/>
  <c r="AB54" i="27"/>
  <c r="S52" i="27"/>
  <c r="R54" i="27"/>
  <c r="C56" i="27" l="1"/>
  <c r="P56" i="27" s="1"/>
  <c r="P173" i="27" s="1"/>
  <c r="B182" i="27"/>
  <c r="B186" i="27" s="1"/>
  <c r="R56" i="27"/>
  <c r="R173" i="27" s="1"/>
  <c r="R172" i="27"/>
  <c r="C193" i="27"/>
  <c r="T52" i="27"/>
  <c r="S54" i="27"/>
  <c r="AB172" i="27"/>
  <c r="AD42" i="27"/>
  <c r="AD54" i="27" s="1"/>
  <c r="AC54" i="27"/>
  <c r="AG42" i="27" l="1"/>
  <c r="AH42" i="27" s="1"/>
  <c r="C97" i="27"/>
  <c r="C173" i="27" s="1"/>
  <c r="S56" i="27"/>
  <c r="AC172" i="27"/>
  <c r="AD172" i="27"/>
  <c r="U52" i="27"/>
  <c r="T54" i="27"/>
  <c r="T56" i="27" l="1"/>
  <c r="V52" i="27"/>
  <c r="U54" i="27"/>
  <c r="U56" i="27" l="1"/>
  <c r="W52" i="27"/>
  <c r="V54" i="27"/>
  <c r="V172" i="27" l="1"/>
  <c r="V56" i="27"/>
  <c r="X52" i="27"/>
  <c r="W54" i="27"/>
  <c r="W172" i="27" l="1"/>
  <c r="Y52" i="27"/>
  <c r="X54" i="27"/>
  <c r="W56" i="27"/>
  <c r="V173" i="27"/>
  <c r="X56" i="27" l="1"/>
  <c r="W173" i="27"/>
  <c r="X172" i="27"/>
  <c r="Z52" i="27"/>
  <c r="Y54" i="27"/>
  <c r="X173" i="27" l="1"/>
  <c r="Y172" i="27"/>
  <c r="AA52" i="27"/>
  <c r="AA54" i="27" s="1"/>
  <c r="Z54" i="27"/>
  <c r="Y56" i="27"/>
  <c r="AG52" i="27" l="1"/>
  <c r="AH52" i="27" s="1"/>
  <c r="Z56" i="27"/>
  <c r="AA56" i="27" s="1"/>
  <c r="AB56" i="27" s="1"/>
  <c r="Y173" i="27"/>
  <c r="Z172" i="27"/>
  <c r="AA172" i="27"/>
  <c r="AA173" i="27" l="1"/>
  <c r="AG54" i="27"/>
  <c r="Z173" i="27"/>
  <c r="AC56" i="27"/>
  <c r="AB173" i="27"/>
  <c r="AD56" i="27" l="1"/>
  <c r="AC173" i="27"/>
  <c r="AE56" i="27" l="1"/>
  <c r="AF56" i="27" s="1"/>
  <c r="AD173" i="27"/>
  <c r="AG73" i="27" l="1"/>
  <c r="AG59" i="27"/>
  <c r="AG91"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16" authorId="0" shapeId="0" xr:uid="{8189E3E1-71DF-4923-96E5-CDFF2EFE43FE}">
      <text>
        <r>
          <rPr>
            <b/>
            <sz val="9"/>
            <color indexed="81"/>
            <rFont val="Tahoma"/>
            <family val="2"/>
          </rPr>
          <t>User:</t>
        </r>
        <r>
          <rPr>
            <sz val="9"/>
            <color indexed="81"/>
            <rFont val="Tahoma"/>
            <family val="2"/>
          </rPr>
          <t xml:space="preserve">
for access roads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JoubertY</author>
  </authors>
  <commentList>
    <comment ref="B77" authorId="0" shapeId="0" xr:uid="{2C93B8B8-5D9B-4743-9B40-935B46C41702}">
      <text>
        <r>
          <rPr>
            <b/>
            <sz val="9"/>
            <color indexed="81"/>
            <rFont val="Tahoma"/>
            <family val="2"/>
          </rPr>
          <t>JoubertY:</t>
        </r>
        <r>
          <rPr>
            <sz val="9"/>
            <color indexed="81"/>
            <rFont val="Tahoma"/>
            <family val="2"/>
          </rPr>
          <t xml:space="preserve">
refer 4.3.3 of latest fee scales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JoubertY</author>
  </authors>
  <commentList>
    <comment ref="B50" authorId="0" shapeId="0" xr:uid="{86219E46-4A0B-4FC3-B59D-E2B2F5FC0F6A}">
      <text>
        <r>
          <rPr>
            <b/>
            <sz val="9"/>
            <color indexed="81"/>
            <rFont val="Tahoma"/>
            <family val="2"/>
          </rPr>
          <t>JoubertY:</t>
        </r>
        <r>
          <rPr>
            <sz val="9"/>
            <color indexed="81"/>
            <rFont val="Tahoma"/>
            <family val="2"/>
          </rPr>
          <t xml:space="preserve">
refer 4.3.3 of latest fee scales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JoubertY</author>
  </authors>
  <commentList>
    <comment ref="B48" authorId="0" shapeId="0" xr:uid="{589C3368-F4C6-4BCD-87A5-29205FA81CF1}">
      <text>
        <r>
          <rPr>
            <b/>
            <sz val="9"/>
            <color indexed="81"/>
            <rFont val="Tahoma"/>
            <family val="2"/>
          </rPr>
          <t>JoubertY:</t>
        </r>
        <r>
          <rPr>
            <sz val="9"/>
            <color indexed="81"/>
            <rFont val="Tahoma"/>
            <family val="2"/>
          </rPr>
          <t xml:space="preserve">
refer 4.3.3 of latest fee scales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JoubertY</author>
  </authors>
  <commentList>
    <comment ref="B48" authorId="0" shapeId="0" xr:uid="{625B0A09-09D6-47C5-8B8B-E6480C04A8D4}">
      <text>
        <r>
          <rPr>
            <b/>
            <sz val="9"/>
            <color indexed="81"/>
            <rFont val="Tahoma"/>
            <family val="2"/>
          </rPr>
          <t>JoubertY:</t>
        </r>
        <r>
          <rPr>
            <sz val="9"/>
            <color indexed="81"/>
            <rFont val="Tahoma"/>
            <family val="2"/>
          </rPr>
          <t xml:space="preserve">
refer 4.3.3 of latest fee scales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21" authorId="0" shapeId="0" xr:uid="{CA287B56-62BA-4D37-A3DD-9D06D1B4FE7F}">
      <text>
        <r>
          <rPr>
            <b/>
            <sz val="9"/>
            <color indexed="81"/>
            <rFont val="Tahoma"/>
            <family val="2"/>
          </rPr>
          <t>User:</t>
        </r>
        <r>
          <rPr>
            <sz val="9"/>
            <color indexed="81"/>
            <rFont val="Tahoma"/>
            <family val="2"/>
          </rPr>
          <t xml:space="preserve">
raised floors to allow for cable access</t>
        </r>
      </text>
    </comment>
    <comment ref="B29" authorId="0" shapeId="0" xr:uid="{F063801E-35F3-40C8-9F35-7ADF93353BD7}">
      <text>
        <r>
          <rPr>
            <b/>
            <sz val="9"/>
            <color indexed="81"/>
            <rFont val="Tahoma"/>
            <family val="2"/>
          </rPr>
          <t>User:</t>
        </r>
        <r>
          <rPr>
            <sz val="9"/>
            <color indexed="81"/>
            <rFont val="Tahoma"/>
            <family val="2"/>
          </rPr>
          <t xml:space="preserve">
raised floors to allow for cable access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Tebogo</author>
  </authors>
  <commentList>
    <comment ref="F18" authorId="0" shapeId="0" xr:uid="{FD2B0869-AA60-4767-A11C-F706B61E1DB2}">
      <text>
        <r>
          <rPr>
            <b/>
            <sz val="9"/>
            <color indexed="81"/>
            <rFont val="Tahoma"/>
            <family val="2"/>
          </rPr>
          <t>Tebogo:</t>
        </r>
        <r>
          <rPr>
            <sz val="9"/>
            <color indexed="81"/>
            <rFont val="Tahoma"/>
            <family val="2"/>
          </rPr>
          <t xml:space="preserve">
as per fesibility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36" authorId="0" shapeId="0" xr:uid="{8850C0C7-DF42-46F1-9838-B1CEBDCC3132}">
      <text>
        <r>
          <rPr>
            <b/>
            <sz val="9"/>
            <color indexed="81"/>
            <rFont val="Tahoma"/>
            <family val="2"/>
          </rPr>
          <t>User:</t>
        </r>
        <r>
          <rPr>
            <sz val="9"/>
            <color indexed="81"/>
            <rFont val="Tahoma"/>
            <family val="2"/>
          </rPr>
          <t xml:space="preserve">
assumped start date March 2025</t>
        </r>
      </text>
    </comment>
    <comment ref="C39" authorId="0" shapeId="0" xr:uid="{7DE93AAC-E456-401A-9204-CB2ADD4EAB64}">
      <text>
        <r>
          <rPr>
            <b/>
            <sz val="9"/>
            <color indexed="81"/>
            <rFont val="Tahoma"/>
            <family val="2"/>
          </rPr>
          <t>User:</t>
        </r>
        <r>
          <rPr>
            <sz val="9"/>
            <color indexed="81"/>
            <rFont val="Tahoma"/>
            <family val="2"/>
          </rPr>
          <t xml:space="preserve">
indices available up to march 2024</t>
        </r>
      </text>
    </comment>
    <comment ref="C47" authorId="0" shapeId="0" xr:uid="{FFD2D777-0079-4C39-BB2C-C69DF721DD3B}">
      <text>
        <r>
          <rPr>
            <b/>
            <sz val="9"/>
            <color indexed="81"/>
            <rFont val="Tahoma"/>
            <family val="2"/>
          </rPr>
          <t>Use
Interest Rate: 5.6%</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JoubertY</author>
  </authors>
  <commentList>
    <comment ref="J20" authorId="0" shapeId="0" xr:uid="{1FC12BBC-3DE7-4A56-9F2B-1495007ABE05}">
      <text>
        <r>
          <rPr>
            <b/>
            <sz val="9"/>
            <color indexed="81"/>
            <rFont val="Tahoma"/>
            <family val="2"/>
          </rPr>
          <t>JoubertY:</t>
        </r>
        <r>
          <rPr>
            <sz val="9"/>
            <color indexed="81"/>
            <rFont val="Tahoma"/>
            <family val="2"/>
          </rPr>
          <t xml:space="preserve">
Stage 4.1 + 4.2</t>
        </r>
      </text>
    </comment>
    <comment ref="R21" authorId="0" shapeId="0" xr:uid="{098FF1A5-CFDC-4DBF-AA00-DB82A460EE3C}">
      <text>
        <r>
          <rPr>
            <b/>
            <sz val="9"/>
            <color indexed="81"/>
            <rFont val="Tahoma"/>
            <family val="2"/>
          </rPr>
          <t>JoubertY:</t>
        </r>
        <r>
          <rPr>
            <sz val="9"/>
            <color indexed="81"/>
            <rFont val="Tahoma"/>
            <family val="2"/>
          </rPr>
          <t xml:space="preserve">
See dotage breakdown</t>
        </r>
      </text>
    </comment>
    <comment ref="T21" authorId="0" shapeId="0" xr:uid="{BBDB6350-344D-4740-9DC0-BEBAEB763772}">
      <text>
        <r>
          <rPr>
            <b/>
            <sz val="9"/>
            <color indexed="81"/>
            <rFont val="Tahoma"/>
            <family val="2"/>
          </rPr>
          <t>JoubertY:</t>
        </r>
        <r>
          <rPr>
            <sz val="9"/>
            <color indexed="81"/>
            <rFont val="Tahoma"/>
            <family val="2"/>
          </rPr>
          <t xml:space="preserve">
See stage breakdown</t>
        </r>
      </text>
    </comment>
    <comment ref="R22" authorId="0" shapeId="0" xr:uid="{2D11C1EF-382A-487C-8907-86EFE1BC519F}">
      <text>
        <r>
          <rPr>
            <b/>
            <sz val="9"/>
            <color indexed="81"/>
            <rFont val="Tahoma"/>
            <family val="2"/>
          </rPr>
          <t>JoubertY:</t>
        </r>
        <r>
          <rPr>
            <sz val="9"/>
            <color indexed="81"/>
            <rFont val="Tahoma"/>
            <family val="2"/>
          </rPr>
          <t xml:space="preserve">
See stage breakdown</t>
        </r>
      </text>
    </comment>
    <comment ref="T22" authorId="0" shapeId="0" xr:uid="{9C40A13D-2D11-4144-BAFE-351D79E6ED35}">
      <text>
        <r>
          <rPr>
            <b/>
            <sz val="9"/>
            <color indexed="81"/>
            <rFont val="Tahoma"/>
            <family val="2"/>
          </rPr>
          <t>JoubertY:</t>
        </r>
        <r>
          <rPr>
            <sz val="9"/>
            <color indexed="81"/>
            <rFont val="Tahoma"/>
            <family val="2"/>
          </rPr>
          <t xml:space="preserve">
See stage breakdown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JoubertY</author>
  </authors>
  <commentList>
    <comment ref="K7" authorId="0" shapeId="0" xr:uid="{92916765-7C14-49E4-B38F-0835E6687529}">
      <text>
        <r>
          <rPr>
            <b/>
            <sz val="9"/>
            <color indexed="81"/>
            <rFont val="Tahoma"/>
            <family val="2"/>
          </rPr>
          <t>JoubertY:</t>
        </r>
        <r>
          <rPr>
            <sz val="9"/>
            <color indexed="81"/>
            <rFont val="Tahoma"/>
            <family val="2"/>
          </rPr>
          <t xml:space="preserve">
the person appointed to fulfill the obligations of the agreed forms of contract</t>
        </r>
      </text>
    </comment>
    <comment ref="K9" authorId="0" shapeId="0" xr:uid="{FABF97CE-AD2D-4F9E-8334-56E8A38C1EFD}">
      <text>
        <r>
          <rPr>
            <b/>
            <sz val="9"/>
            <color indexed="81"/>
            <rFont val="Tahoma"/>
            <family val="2"/>
          </rPr>
          <t>JoubertY:</t>
        </r>
        <r>
          <rPr>
            <sz val="9"/>
            <color indexed="81"/>
            <rFont val="Tahoma"/>
            <family val="2"/>
          </rPr>
          <t xml:space="preserve">
the person authorised by the client to lead the consultants</t>
        </r>
      </text>
    </comment>
    <comment ref="K11" authorId="0" shapeId="0" xr:uid="{4072E8FA-CC76-446D-9066-DC4774615E4B}">
      <text>
        <r>
          <rPr>
            <b/>
            <sz val="9"/>
            <color indexed="81"/>
            <rFont val="Tahoma"/>
            <family val="2"/>
          </rPr>
          <t>JoubertY:</t>
        </r>
        <r>
          <rPr>
            <sz val="9"/>
            <color indexed="81"/>
            <rFont val="Tahoma"/>
            <family val="2"/>
          </rPr>
          <t xml:space="preserve">
The fee for works that includes alterations is based on the total project cost based fee and increased for that portion of the work comprising or affected by alterations by 30% (130% of the fee)</t>
        </r>
      </text>
    </comment>
    <comment ref="K13" authorId="0" shapeId="0" xr:uid="{648000F1-EAE8-4C13-B9DE-C58DEA88E4CB}">
      <text>
        <r>
          <rPr>
            <b/>
            <sz val="9"/>
            <color indexed="81"/>
            <rFont val="Tahoma"/>
            <family val="2"/>
          </rPr>
          <t>JoubertY:</t>
        </r>
        <r>
          <rPr>
            <sz val="9"/>
            <color indexed="81"/>
            <rFont val="Tahoma"/>
            <family val="2"/>
          </rPr>
          <t xml:space="preserve">
Restoration of buildings subject to heritage legislation fees are based on a % of total project cost as a project cost based fee. This is based on the assumption that concept design is not a requirement, the fee is reduced in that respect by 15% and the remainder is increased by 40% (140% of the fee) to provide for the additional expertise expected of the architectural professional.
</t>
        </r>
      </text>
    </comment>
    <comment ref="N13" authorId="0" shapeId="0" xr:uid="{2DDD5DDC-F11C-4C6A-BB2A-F2D916D7A38F}">
      <text>
        <r>
          <rPr>
            <b/>
            <sz val="9"/>
            <color indexed="81"/>
            <rFont val="Tahoma"/>
            <family val="2"/>
          </rPr>
          <t>JoubertY:</t>
        </r>
        <r>
          <rPr>
            <sz val="9"/>
            <color indexed="81"/>
            <rFont val="Tahoma"/>
            <family val="2"/>
          </rPr>
          <t xml:space="preserve">
works associated with the redecoration of existing buildings such as cleaning, painting and paperhanging shall include associated preparation work but shall exclude alteration work</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JoubertY</author>
  </authors>
  <commentList>
    <comment ref="B6" authorId="0" shapeId="0" xr:uid="{02FF4A37-6563-4908-8E1A-76DB13DE7163}">
      <text>
        <r>
          <rPr>
            <b/>
            <sz val="9"/>
            <color indexed="81"/>
            <rFont val="Tahoma"/>
            <family val="2"/>
          </rPr>
          <t>JoubertY:</t>
        </r>
        <r>
          <rPr>
            <sz val="9"/>
            <color indexed="81"/>
            <rFont val="Tahoma"/>
            <family val="2"/>
          </rPr>
          <t xml:space="preserve">
Where the fee is calculated as a project cost based fee, it is based on a budget for the works and adjusted on the final cost of the works, unless otherwise agreed.
</t>
        </r>
      </text>
    </comment>
    <comment ref="E47" authorId="0" shapeId="0" xr:uid="{2C23A031-3C8E-461C-9079-56D3EAE1E270}">
      <text>
        <r>
          <rPr>
            <b/>
            <sz val="9"/>
            <color indexed="81"/>
            <rFont val="Tahoma"/>
            <family val="2"/>
          </rPr>
          <t>JoubertY:</t>
        </r>
        <r>
          <rPr>
            <sz val="9"/>
            <color indexed="81"/>
            <rFont val="Tahoma"/>
            <family val="2"/>
          </rPr>
          <t xml:space="preserve">
Where the architectural professional is not the principal agent, a reduction of the fee for the works not exceeding 10% of the fee for stages 5 &amp; 6 can be considered </t>
        </r>
      </text>
    </comment>
    <comment ref="E48" authorId="0" shapeId="0" xr:uid="{26BD53CA-37E4-42C3-A5AF-A7B5FC62BB35}">
      <text>
        <r>
          <rPr>
            <b/>
            <sz val="9"/>
            <color indexed="81"/>
            <rFont val="Tahoma"/>
            <family val="2"/>
          </rPr>
          <t>JoubertY:</t>
        </r>
        <r>
          <rPr>
            <sz val="9"/>
            <color indexed="81"/>
            <rFont val="Tahoma"/>
            <family val="2"/>
          </rPr>
          <t xml:space="preserve">
Where the architectural professional in not the principal consultant, a reduction of the fee for the work not exceeding 10% of the fee for stages 1 to 4 can be considered</t>
        </r>
      </text>
    </comment>
    <comment ref="C64" authorId="0" shapeId="0" xr:uid="{30CD1289-53D0-462B-8E46-D5F37DC247E9}">
      <text>
        <r>
          <rPr>
            <b/>
            <sz val="9"/>
            <color indexed="81"/>
            <rFont val="Tahoma"/>
            <family val="2"/>
          </rPr>
          <t>JoubertY:</t>
        </r>
        <r>
          <rPr>
            <sz val="9"/>
            <color indexed="81"/>
            <rFont val="Tahoma"/>
            <family val="2"/>
          </rPr>
          <t xml:space="preserve">
prepare documentation sufficient for local authority submission</t>
        </r>
      </text>
    </comment>
    <comment ref="C65" authorId="0" shapeId="0" xr:uid="{CD0C09D0-7390-4D09-BAF4-98F896A533B8}">
      <text>
        <r>
          <rPr>
            <b/>
            <sz val="9"/>
            <color indexed="81"/>
            <rFont val="Tahoma"/>
            <family val="2"/>
          </rPr>
          <t>JoubertY:</t>
        </r>
        <r>
          <rPr>
            <sz val="9"/>
            <color indexed="81"/>
            <rFont val="Tahoma"/>
            <family val="2"/>
          </rPr>
          <t xml:space="preserve">
Complete construction documentation and proceed to call for tenders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JoubertY</author>
  </authors>
  <commentList>
    <comment ref="P110" authorId="0" shapeId="0" xr:uid="{47E15709-BE59-44CA-890B-873A861BFB86}">
      <text>
        <r>
          <rPr>
            <b/>
            <sz val="9"/>
            <color indexed="81"/>
            <rFont val="Tahoma"/>
            <family val="2"/>
          </rPr>
          <t>JoubertY:</t>
        </r>
        <r>
          <rPr>
            <sz val="9"/>
            <color indexed="81"/>
            <rFont val="Tahoma"/>
            <family val="2"/>
          </rPr>
          <t xml:space="preserve">
Principal agency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JoubertY</author>
  </authors>
  <commentList>
    <comment ref="B77" authorId="0" shapeId="0" xr:uid="{18FE6616-1444-407C-82AA-2E17B371E24A}">
      <text>
        <r>
          <rPr>
            <b/>
            <sz val="9"/>
            <color indexed="81"/>
            <rFont val="Tahoma"/>
            <family val="2"/>
          </rPr>
          <t>JoubertY:</t>
        </r>
        <r>
          <rPr>
            <sz val="9"/>
            <color indexed="81"/>
            <rFont val="Tahoma"/>
            <family val="2"/>
          </rPr>
          <t xml:space="preserve">
refer 4.3.3 of latest fee scales
</t>
        </r>
      </text>
    </comment>
  </commentList>
</comments>
</file>

<file path=xl/sharedStrings.xml><?xml version="1.0" encoding="utf-8"?>
<sst xmlns="http://schemas.openxmlformats.org/spreadsheetml/2006/main" count="1845" uniqueCount="610">
  <si>
    <t>Summary</t>
  </si>
  <si>
    <t>Quantity</t>
  </si>
  <si>
    <t>Rate</t>
  </si>
  <si>
    <t>Total Amount</t>
  </si>
  <si>
    <t>Item No.</t>
  </si>
  <si>
    <t>Description</t>
  </si>
  <si>
    <t>Unit</t>
  </si>
  <si>
    <t>SUMMARY</t>
  </si>
  <si>
    <t>Sum</t>
  </si>
  <si>
    <t>TOTAL CONTRACT VALUE EXCL CONTIGENCY</t>
  </si>
  <si>
    <t>TOTAL CONTRACT VALUE EXCL VAT</t>
  </si>
  <si>
    <t>TOTAL CARRIED FORWARD TO SUMMARY OF SCHEDULE OF QUANTITIES</t>
  </si>
  <si>
    <t>Section 01 - Preliminaries &amp; General</t>
  </si>
  <si>
    <t>PRELIMINARIES AND GENERAL</t>
  </si>
  <si>
    <t>1.1</t>
  </si>
  <si>
    <t xml:space="preserve">FIXED CHARGE ITEMS </t>
  </si>
  <si>
    <t>Section 02 -Designing &amp; Professional Fees</t>
  </si>
  <si>
    <t>Geotechnical Studies</t>
  </si>
  <si>
    <t>Traffic Study</t>
  </si>
  <si>
    <t>PROFFESIONAL FEES</t>
  </si>
  <si>
    <t>Civil Engineering</t>
  </si>
  <si>
    <t>Architect</t>
  </si>
  <si>
    <t>Mechanical Engineering (HVAC, Fire and Wet Services)</t>
  </si>
  <si>
    <t>Occupational Health and Safety agent</t>
  </si>
  <si>
    <t>Electrical Engineering</t>
  </si>
  <si>
    <t>Quantity Surveyor</t>
  </si>
  <si>
    <t>Project Manager</t>
  </si>
  <si>
    <t>Fire Engineer</t>
  </si>
  <si>
    <t>Section 03 - Civil Works</t>
  </si>
  <si>
    <t>CIVIL WORKS</t>
  </si>
  <si>
    <t>m2</t>
  </si>
  <si>
    <t>m</t>
  </si>
  <si>
    <t>no</t>
  </si>
  <si>
    <t>Section 04 - Structures</t>
  </si>
  <si>
    <t>Structures</t>
  </si>
  <si>
    <t>4.1.1</t>
  </si>
  <si>
    <t>4.1.2</t>
  </si>
  <si>
    <t>4.1.3</t>
  </si>
  <si>
    <t>4.2.1</t>
  </si>
  <si>
    <t>4.2.2</t>
  </si>
  <si>
    <t>4.2.3</t>
  </si>
  <si>
    <t>4.3.1</t>
  </si>
  <si>
    <t>4.4.1</t>
  </si>
  <si>
    <t>4.4.2</t>
  </si>
  <si>
    <t>Section 05 - Mechanical &amp; Fire</t>
  </si>
  <si>
    <t>Mechanical</t>
  </si>
  <si>
    <t>Eectrolysers</t>
  </si>
  <si>
    <t>5.1.1</t>
  </si>
  <si>
    <t>AEM Flex 120 - 25 Nm³/h (Purity of 99.95%) 50 AEM stack modules, control system, power supplies, safety system, electrolyte circuit, hydrogen chiller/heating, assembled and pre-tested, KOH and Glycol containment; Skid-mounted. Set of consumables for commissioning included</t>
  </si>
  <si>
    <t>5.1.2</t>
  </si>
  <si>
    <t>Dryer (Increase purity to 99.999%)</t>
  </si>
  <si>
    <t>5.1.3</t>
  </si>
  <si>
    <t>Water Purification System for the Flex 120</t>
  </si>
  <si>
    <t>5.1.4</t>
  </si>
  <si>
    <t>Containerization, integration and BOP (20ft high cube container</t>
  </si>
  <si>
    <t>Bulk Storage Vesels</t>
  </si>
  <si>
    <t>5.2.1</t>
  </si>
  <si>
    <t>Manufacture,Inspection, Testing and ex-works delivery of 3 x 316L &amp; 3 x P355 x 24000L  Hydrogen Storage Vessels. Pressure Vessels</t>
  </si>
  <si>
    <t>Pressure Reduction and Metering Station</t>
  </si>
  <si>
    <t>5.3.1</t>
  </si>
  <si>
    <t>Manufacture and assembly metering station</t>
  </si>
  <si>
    <t>5.4.1</t>
  </si>
  <si>
    <t>5.5.1</t>
  </si>
  <si>
    <t>5.6.1</t>
  </si>
  <si>
    <t>5.7.1</t>
  </si>
  <si>
    <t>5.8.1</t>
  </si>
  <si>
    <t>5.9.1</t>
  </si>
  <si>
    <t>5.10.1</t>
  </si>
  <si>
    <t>5.10.2</t>
  </si>
  <si>
    <t>Cost of cover</t>
  </si>
  <si>
    <t>Section 06 - Electrical Installations</t>
  </si>
  <si>
    <t>Electrical Installations</t>
  </si>
  <si>
    <t>6.1.1</t>
  </si>
  <si>
    <t>6.1.2</t>
  </si>
  <si>
    <t>6.1.3</t>
  </si>
  <si>
    <t>6.2.1</t>
  </si>
  <si>
    <t>6.2.2</t>
  </si>
  <si>
    <t>6.3.1</t>
  </si>
  <si>
    <t>TESTING, COMMISIONING AND TRAINING</t>
  </si>
  <si>
    <t>Testing, Commissioning &amp; Hand-over</t>
  </si>
  <si>
    <t>Training of Eskom Staff</t>
  </si>
  <si>
    <t>Allow for the maintenance and operation of the new plant, including manuals</t>
  </si>
  <si>
    <t>CORE CONSULTANTS</t>
  </si>
  <si>
    <t>ADVISORY CONSULTANTS</t>
  </si>
  <si>
    <t>Safety Consultant</t>
  </si>
  <si>
    <t>Façade Engineer</t>
  </si>
  <si>
    <t>Green Consultant</t>
  </si>
  <si>
    <t>Lift Consultant</t>
  </si>
  <si>
    <t>Acoustic Consultant</t>
  </si>
  <si>
    <t xml:space="preserve">Services Co-ordination </t>
  </si>
  <si>
    <t>Tenant Co-ordinator</t>
  </si>
  <si>
    <t>Fee As per Calculation</t>
  </si>
  <si>
    <t>Total Project Discount</t>
  </si>
  <si>
    <t>Total Project Disbursements</t>
  </si>
  <si>
    <t>Adjusted fee</t>
  </si>
  <si>
    <t>Adjusted fee (Including Disbursements)</t>
  </si>
  <si>
    <t>% on Fees</t>
  </si>
  <si>
    <t xml:space="preserve">% on Construction Value Core Consultants </t>
  </si>
  <si>
    <t>ALL CHECKS TO BE = 0</t>
  </si>
  <si>
    <t>Excl Vat</t>
  </si>
  <si>
    <t>CHECK</t>
  </si>
  <si>
    <t>Should be ZERO</t>
  </si>
  <si>
    <t>PROJECT DESCRIPTION :</t>
  </si>
  <si>
    <t>Stock No.</t>
  </si>
  <si>
    <t xml:space="preserve">Rate </t>
  </si>
  <si>
    <t xml:space="preserve">Amount </t>
  </si>
  <si>
    <t>Sub Total</t>
  </si>
  <si>
    <t>Based on Foreign exchange rate of 1 EUR = R19.88 (02/05/2024)</t>
  </si>
  <si>
    <t>Exchange adjustment to 09/05/2024 (EUR = R19.98)</t>
  </si>
  <si>
    <t>Overseas inflation over the above period</t>
  </si>
  <si>
    <t xml:space="preserve">Cost of cover </t>
  </si>
  <si>
    <t xml:space="preserve">Total </t>
  </si>
  <si>
    <t xml:space="preserve">Supply PC and Software </t>
  </si>
  <si>
    <t>Based on Foreign exchange rate of 1 USD = R10.1229(27/02/2009)</t>
  </si>
  <si>
    <t>Exchange adjustment to 09/03/2009 (USD = R10.586)</t>
  </si>
  <si>
    <t>Overseas inflation  per annum:</t>
  </si>
  <si>
    <t>Cost of cover to be borne by supplier (10% interest rate )</t>
  </si>
  <si>
    <t xml:space="preserve">Control Panels </t>
  </si>
  <si>
    <t xml:space="preserve">Routers </t>
  </si>
  <si>
    <t>Outstations</t>
  </si>
  <si>
    <t xml:space="preserve">Control Panel </t>
  </si>
  <si>
    <t xml:space="preserve">Cost of cover to be borne by supplier (10% interest rate) </t>
  </si>
  <si>
    <t>Labour</t>
  </si>
  <si>
    <t>21/07/2010</t>
  </si>
  <si>
    <t>21/05/2013</t>
  </si>
  <si>
    <t xml:space="preserve">Revised </t>
  </si>
  <si>
    <t>19/06/2017</t>
  </si>
  <si>
    <t>SEIFSA Table C-3 All hourly Labour</t>
  </si>
  <si>
    <t xml:space="preserve">SEIFSA Table G-Electrical Material </t>
  </si>
  <si>
    <t>ESTIMATE</t>
  </si>
  <si>
    <t xml:space="preserve"> Unit Price</t>
  </si>
  <si>
    <t xml:space="preserve"> Amount</t>
  </si>
  <si>
    <t>ROE( EUR=R14.3955) (19/01/2014)</t>
  </si>
  <si>
    <t xml:space="preserve">Inflation </t>
  </si>
  <si>
    <t>PROJECT MANAGEMENT</t>
  </si>
  <si>
    <t>Based on Foreign exchange rate of 1 EUR = R14.3955(19/01/2014)</t>
  </si>
  <si>
    <t>Exchange adjustment to 25/02/2022 (EUR = R17.0261)</t>
  </si>
  <si>
    <t>Cost of cover to be borne by supplier (6% interest rate )</t>
  </si>
  <si>
    <t>PROFESSIONAL FEES BREAKDOWN</t>
  </si>
  <si>
    <t>TOTAL</t>
  </si>
  <si>
    <t>CUMULATIVE TOTAL</t>
  </si>
  <si>
    <t>Professional Fees with 33% Discount</t>
  </si>
  <si>
    <t>Stage 1</t>
  </si>
  <si>
    <t>Inception</t>
  </si>
  <si>
    <t>Stage 2</t>
  </si>
  <si>
    <t>Concept and viability</t>
  </si>
  <si>
    <t>Stage 3</t>
  </si>
  <si>
    <t>Design development</t>
  </si>
  <si>
    <t>Stage 4</t>
  </si>
  <si>
    <t xml:space="preserve">Documentation and procurement </t>
  </si>
  <si>
    <t>Stage 5</t>
  </si>
  <si>
    <t>Construction</t>
  </si>
  <si>
    <t>Stage 6</t>
  </si>
  <si>
    <t>Project close out</t>
  </si>
  <si>
    <t>must be zero</t>
  </si>
  <si>
    <t xml:space="preserve">Renewable Hydrogen Facility (RHF) </t>
  </si>
  <si>
    <t xml:space="preserve">PROJECT CASHFLOW </t>
  </si>
  <si>
    <t>PROJECT CASHFLOW</t>
  </si>
  <si>
    <t>SUBMITTED</t>
  </si>
  <si>
    <t>CPAP</t>
  </si>
  <si>
    <t>TENDERER</t>
  </si>
  <si>
    <t>CONSULTANTS</t>
  </si>
  <si>
    <t>VARIANCE</t>
  </si>
  <si>
    <t>NO</t>
  </si>
  <si>
    <t>DESCRIPTION</t>
  </si>
  <si>
    <t>TENDER</t>
  </si>
  <si>
    <t>ESCALATION</t>
  </si>
  <si>
    <t>ADJUSTMENT</t>
  </si>
  <si>
    <t>ADJUSTED</t>
  </si>
  <si>
    <t>TO</t>
  </si>
  <si>
    <t>3500*50</t>
  </si>
  <si>
    <t>A</t>
  </si>
  <si>
    <t>B</t>
  </si>
  <si>
    <t>A + B = C</t>
  </si>
  <si>
    <t>D</t>
  </si>
  <si>
    <t>C + D = E</t>
  </si>
  <si>
    <t>F</t>
  </si>
  <si>
    <t xml:space="preserve">E + F </t>
  </si>
  <si>
    <t xml:space="preserve"> PROJECTED CASHFLOW PER MONTH</t>
  </si>
  <si>
    <t>BUDGET</t>
  </si>
  <si>
    <t>ESTIMATED FINAL BUDGET</t>
  </si>
  <si>
    <t>Detailed Designs</t>
  </si>
  <si>
    <t>Design Review and Finalization</t>
  </si>
  <si>
    <t>Procurement and Construction</t>
  </si>
  <si>
    <t>Commissioning and testing</t>
  </si>
  <si>
    <t>Checks</t>
  </si>
  <si>
    <t xml:space="preserve">Procurement and Construction Work </t>
  </si>
  <si>
    <t>Designing Fees</t>
  </si>
  <si>
    <t>Professional Fees</t>
  </si>
  <si>
    <t>CONTIGENCY</t>
  </si>
  <si>
    <t xml:space="preserve">Project Contingency </t>
  </si>
  <si>
    <r>
      <t>TOTAL COST PER MONTH</t>
    </r>
    <r>
      <rPr>
        <b/>
        <sz val="12"/>
        <color rgb="FFFF0000"/>
        <rFont val="Arial"/>
        <family val="2"/>
      </rPr>
      <t xml:space="preserve"> (EXCL VAT)</t>
    </r>
  </si>
  <si>
    <t xml:space="preserve">CUMMULATIVE COST PER MONTH </t>
  </si>
  <si>
    <t>NOTES</t>
  </si>
  <si>
    <t>Stage 1 - Stage 5.11 Budget</t>
  </si>
  <si>
    <t>Amount Paid to Date</t>
  </si>
  <si>
    <t>a)</t>
  </si>
  <si>
    <t xml:space="preserve">Balance outstanding </t>
  </si>
  <si>
    <t>b)</t>
  </si>
  <si>
    <t>1st - Six Months of Stage 5</t>
  </si>
  <si>
    <t>c)</t>
  </si>
  <si>
    <t>Assessments Rates for May &amp; June 19</t>
  </si>
  <si>
    <t>TOTAL ( a + b )</t>
  </si>
  <si>
    <t>Total (excl. VAT)</t>
  </si>
  <si>
    <t>VAT @15%</t>
  </si>
  <si>
    <t>Total (incl. VAT)</t>
  </si>
  <si>
    <t>Advance 1 Drawn - Unutilized (Balance per Adowa Bank)</t>
  </si>
  <si>
    <t>Diff</t>
  </si>
  <si>
    <t>Reconciling items (incl. VAT)</t>
  </si>
  <si>
    <t>(Items utilized through change of use of funds)</t>
  </si>
  <si>
    <t>SDP/S7-6 Plan Approval Fee</t>
  </si>
  <si>
    <t>Fire Plan Approval Fee</t>
  </si>
  <si>
    <t>NHBRC Submission Fee</t>
  </si>
  <si>
    <t xml:space="preserve">Green building council - Project Certification </t>
  </si>
  <si>
    <t>Net Diff</t>
  </si>
  <si>
    <t>%Diff</t>
  </si>
  <si>
    <t xml:space="preserve">VAT </t>
  </si>
  <si>
    <t>Budget</t>
  </si>
  <si>
    <t>No.5 Rev 8</t>
  </si>
  <si>
    <t>Should be zero - dm fee updated</t>
  </si>
  <si>
    <t>PPS NO18 REV0 PAID TO DATE</t>
  </si>
  <si>
    <t>land</t>
  </si>
  <si>
    <t>Should be zero</t>
  </si>
  <si>
    <t xml:space="preserve">CONSTRUCTION CASHFLOW </t>
  </si>
  <si>
    <t>PRINCIPAL CONTRACTOR</t>
  </si>
  <si>
    <t>tbc</t>
  </si>
  <si>
    <t xml:space="preserve">CONTRACT COMMENCEMENT DATE </t>
  </si>
  <si>
    <t>:</t>
  </si>
  <si>
    <t>COMPLETION DATE</t>
  </si>
  <si>
    <t>FINAL COMPLETION</t>
  </si>
  <si>
    <t>LAST PRINCIPAL CONTRACT VALUATION DATE</t>
  </si>
  <si>
    <t>C</t>
  </si>
  <si>
    <t>CURRENT ESTIMATED CONSTRUCTION COST (BUILDERS WORK ONLY)</t>
  </si>
  <si>
    <t>PAYMENT PERIOD - Days</t>
  </si>
  <si>
    <t>E</t>
  </si>
  <si>
    <t>PAYMENT PERIOD - Months</t>
  </si>
  <si>
    <t>NORMAL</t>
  </si>
  <si>
    <t>UPPER LIMIT</t>
  </si>
  <si>
    <t>LOWER LIMIT</t>
  </si>
  <si>
    <t>Alpha</t>
  </si>
  <si>
    <t>Beta</t>
  </si>
  <si>
    <t>1.0 PROGRESSIVE CERTIFICATE VALUE (CUMULATIVE)</t>
  </si>
  <si>
    <t>PAYMENT NO</t>
  </si>
  <si>
    <t>VALUATION DATES</t>
  </si>
  <si>
    <t>PAYMENT DATES</t>
  </si>
  <si>
    <t>PAYMENT PERIOD EXPIRED (DAYS)</t>
  </si>
  <si>
    <t>CONSTRUCTION NORMAL</t>
  </si>
  <si>
    <t>CONSTRUCTION UPPER LIMIT</t>
  </si>
  <si>
    <t>CONSTRUCTION LOWER LIMIT</t>
  </si>
  <si>
    <t>HIGH CAPITAL VALUE ITEMS</t>
  </si>
  <si>
    <t>"NORMAL" PROJECTED CONSTRUCTION CASHFLOW INCLUDING HIGH CAPITAL VALUE ITEMS</t>
  </si>
  <si>
    <t>ACTUAL AMOUNT</t>
  </si>
  <si>
    <t>PRINICIPAL CONTRACTOR PROPOSED CASHFLOW</t>
  </si>
  <si>
    <t>G</t>
  </si>
  <si>
    <t>H</t>
  </si>
  <si>
    <t>I = G - A</t>
  </si>
  <si>
    <t>Y</t>
  </si>
  <si>
    <t>Z = X + Y</t>
  </si>
  <si>
    <t>2.0 NETT CERTIFICATE VALUES (MONTHLY)</t>
  </si>
  <si>
    <t>CONTRACT PERIOD EXPIRED (DAYS)</t>
  </si>
  <si>
    <t>NORMAL CONSTRUCTION NET PAYMENTS</t>
  </si>
  <si>
    <t>ACTUAL</t>
  </si>
  <si>
    <t>3.0 ESTIMATED CONSTRUCTION CASHFLOW CHART</t>
  </si>
  <si>
    <t>NOTES:</t>
  </si>
  <si>
    <t xml:space="preserve">Payment 1 - 3 </t>
  </si>
  <si>
    <t>Demolitions</t>
  </si>
  <si>
    <t>Payment 4 - 21</t>
  </si>
  <si>
    <t>Bulk Earthworks, Piling  and Builderswork</t>
  </si>
  <si>
    <t>Month 3</t>
  </si>
  <si>
    <t>Piling</t>
  </si>
  <si>
    <t>Month 4 - 19</t>
  </si>
  <si>
    <t xml:space="preserve">Builderswork </t>
  </si>
  <si>
    <t>Total Anticipated Expenditure for the first - six montths</t>
  </si>
  <si>
    <t>4.0 Basis of cashflow and assumptions</t>
  </si>
  <si>
    <t xml:space="preserve">* All payments are based on 24 calendar days from date of interim payment certificate issue </t>
  </si>
  <si>
    <t>* Payment certificate issued by the 7th and payment due 24 calendar days thereafter</t>
  </si>
  <si>
    <t>* Excludes VAT</t>
  </si>
  <si>
    <t>* This does include/reflect other financial commitments of the Principal contractor (e.g.,Construction guarantees,Forward Cover taken out or Letters of Credit to suppliers)</t>
  </si>
  <si>
    <t>* Includes Contractors December holidays</t>
  </si>
  <si>
    <t xml:space="preserve">* Based on Principal Contractor apointment value, including no variations orders approved </t>
  </si>
  <si>
    <t xml:space="preserve">* Exclude any other capital costs i.e. cost of capital, land cost, professional fees &amp; disbursements, general costs, contingencies etc. </t>
  </si>
  <si>
    <t>* Prinicpal Contractor proposed cashflow based on information provided by the Principal Contractor</t>
  </si>
  <si>
    <t>Structural Engineer</t>
  </si>
  <si>
    <t>Civil Engineer</t>
  </si>
  <si>
    <t>Mechanical Engineer</t>
  </si>
  <si>
    <t>Electrical Engineer</t>
  </si>
  <si>
    <t>Rational Fire Engineer</t>
  </si>
  <si>
    <t>Wet Services</t>
  </si>
  <si>
    <t>Landscape Architect</t>
  </si>
  <si>
    <t>Sundry Fees Allowance</t>
  </si>
  <si>
    <t>No.</t>
  </si>
  <si>
    <t>Element</t>
  </si>
  <si>
    <t>Total</t>
  </si>
  <si>
    <t>%</t>
  </si>
  <si>
    <t>Value for fee purposes</t>
  </si>
  <si>
    <t>DO NOT DELETE</t>
  </si>
  <si>
    <t>BUILDING WORKS &amp; FINISHES ETC.,</t>
  </si>
  <si>
    <t>ARCH as Principal Agent</t>
  </si>
  <si>
    <t>Civil Works</t>
  </si>
  <si>
    <t>Alterations project</t>
  </si>
  <si>
    <t>Hydrogen Plant</t>
  </si>
  <si>
    <t>Restoration project</t>
  </si>
  <si>
    <t>Redecoration fee</t>
  </si>
  <si>
    <t xml:space="preserve">Main Preliminaries </t>
  </si>
  <si>
    <t xml:space="preserve">Contingencies </t>
  </si>
  <si>
    <t>ALTERATIONS</t>
  </si>
  <si>
    <t>Alterations</t>
  </si>
  <si>
    <t>EXTERNAL WORKS AND SERVICES</t>
  </si>
  <si>
    <t>Bulk Earthworks</t>
  </si>
  <si>
    <t>Soil Drainage</t>
  </si>
  <si>
    <t>Podium, Roads, Parking &amp; Paving</t>
  </si>
  <si>
    <t>Civil Services</t>
  </si>
  <si>
    <t>Perimeter walling, fencing</t>
  </si>
  <si>
    <t>Landscaping</t>
  </si>
  <si>
    <t>External Electrical</t>
  </si>
  <si>
    <t>External Fire</t>
  </si>
  <si>
    <t>Ancilliary structures</t>
  </si>
  <si>
    <t>Signage</t>
  </si>
  <si>
    <t>Provisional Sums - All allowances</t>
  </si>
  <si>
    <t>Mark-up &amp; Attendance</t>
  </si>
  <si>
    <t>Sub Total (Excl. Contingency, Escalation, Fees &amp; VAT)</t>
  </si>
  <si>
    <t>Pre-Contract Escalation</t>
  </si>
  <si>
    <t>Contract Escalation</t>
  </si>
  <si>
    <t>Value for fee purpose</t>
  </si>
  <si>
    <t>Discount</t>
  </si>
  <si>
    <t>Disbursements</t>
  </si>
  <si>
    <t>OR</t>
  </si>
  <si>
    <t>STANDARD BASIS OF CALCULATIONS</t>
  </si>
  <si>
    <t>-</t>
  </si>
  <si>
    <t>Includes Escalation</t>
  </si>
  <si>
    <t>Excludes Contingencies</t>
  </si>
  <si>
    <t>Pro-rata of Main Contractors Preliminaries on Value of Engineering works</t>
  </si>
  <si>
    <t>QS: Includes Profit and Attendance on Specialist Works</t>
  </si>
  <si>
    <t>should be zero</t>
  </si>
  <si>
    <t>Act No. 48 of 2000</t>
  </si>
  <si>
    <t>SACPCMP Guideline Tariff of Fees - Effective January 2012</t>
  </si>
  <si>
    <t>Variables</t>
  </si>
  <si>
    <t>•</t>
  </si>
  <si>
    <t>Discount %</t>
  </si>
  <si>
    <t>Disbursement %</t>
  </si>
  <si>
    <t>Disbursement value</t>
  </si>
  <si>
    <t>Based on latest Tariff of Fees</t>
  </si>
  <si>
    <t>Fee Calculations</t>
  </si>
  <si>
    <t>Primary</t>
  </si>
  <si>
    <t>Secondary</t>
  </si>
  <si>
    <t>Grouping</t>
  </si>
  <si>
    <t>and above</t>
  </si>
  <si>
    <t>R</t>
  </si>
  <si>
    <t>Fee Calculation</t>
  </si>
  <si>
    <t>Primary Fee</t>
  </si>
  <si>
    <t>% Fee on full value</t>
  </si>
  <si>
    <t>Sub-total</t>
  </si>
  <si>
    <t>Total PM Fee</t>
  </si>
  <si>
    <t xml:space="preserve">                   </t>
  </si>
  <si>
    <t>Fee Stages</t>
  </si>
  <si>
    <t>Notes - See latest fee scales</t>
  </si>
  <si>
    <t>*</t>
  </si>
  <si>
    <t>Standard services are identified in the latest fee publication, refer 3</t>
  </si>
  <si>
    <t>Additional services which attract additional fee shall be included if agreed to by the client and the Project construction manager</t>
  </si>
  <si>
    <t>Commission termination, refer 5</t>
  </si>
  <si>
    <t>Fees for additional/supplementary services, refer 9</t>
  </si>
  <si>
    <t>Time base fees, refer 10</t>
  </si>
  <si>
    <t>Expenses and costs, refer 11</t>
  </si>
  <si>
    <t xml:space="preserve">                                       </t>
  </si>
  <si>
    <t>`</t>
  </si>
  <si>
    <t>Board Notice 73 of 2015</t>
  </si>
  <si>
    <t>SACAP Professional Fees Guideline - Effective March 2015</t>
  </si>
  <si>
    <t>Including alteration value</t>
  </si>
  <si>
    <t>Alteration value</t>
  </si>
  <si>
    <t>Based on latest Tarrif of Fees</t>
  </si>
  <si>
    <t>Base</t>
  </si>
  <si>
    <t>% Fee</t>
  </si>
  <si>
    <t>Basic Fee</t>
  </si>
  <si>
    <t>Alteration fee</t>
  </si>
  <si>
    <t xml:space="preserve">Ref 1.3.7 </t>
  </si>
  <si>
    <t>Factor</t>
  </si>
  <si>
    <t>Restoration fee</t>
  </si>
  <si>
    <t>Ref 1.3.8</t>
  </si>
  <si>
    <r>
      <rPr>
        <u/>
        <sz val="9"/>
        <rFont val="Arial"/>
        <family val="2"/>
      </rPr>
      <t>Less</t>
    </r>
    <r>
      <rPr>
        <sz val="9"/>
        <rFont val="Arial"/>
        <family val="2"/>
      </rPr>
      <t>: Principal Agency Fee</t>
    </r>
  </si>
  <si>
    <t>Ref 1.3.3</t>
  </si>
  <si>
    <r>
      <rPr>
        <u/>
        <sz val="9"/>
        <rFont val="Arial"/>
        <family val="2"/>
      </rPr>
      <t>Less</t>
    </r>
    <r>
      <rPr>
        <sz val="9"/>
        <rFont val="Arial"/>
        <family val="2"/>
      </rPr>
      <t>: Principal Consultant Fee</t>
    </r>
  </si>
  <si>
    <t>Total Architectural Fee</t>
  </si>
  <si>
    <t xml:space="preserve">Inception </t>
  </si>
  <si>
    <t>Design Development</t>
  </si>
  <si>
    <t>Stage 4.1</t>
  </si>
  <si>
    <t>Stage 4.2</t>
  </si>
  <si>
    <t xml:space="preserve">Close Out </t>
  </si>
  <si>
    <t>Notes -See latest fee scales</t>
  </si>
  <si>
    <t>For time based fees refer to Table 2 of the Professional Fees Guideline of the latest fee publication</t>
  </si>
  <si>
    <t>Standard services are identified in the latest fee publication, refer 1.1</t>
  </si>
  <si>
    <t>Additional services which attract additional fee shall be included if agreed to by the client and the architectural professional</t>
  </si>
  <si>
    <t>For a partial service, assuming the fee is a project cost based fee, the percentage of the fee for each work stage to be performed is agreed between client and architectural professional (Ref 1.3.2)</t>
  </si>
  <si>
    <t>Fees for buildings repeated under separate building contracts refer 1.3.10</t>
  </si>
  <si>
    <t>Fees for an appointment where the architectural professional takes over incomplete work of another practitioner, refer 1.3.11</t>
  </si>
  <si>
    <t>Fees for deployment of employees, refer 1.3.13</t>
  </si>
  <si>
    <t>Fees for extended initial contractual contract period, refer 1.3.14</t>
  </si>
  <si>
    <t>Adjustment of guideline fees and disbursements, refer 1.3.15</t>
  </si>
  <si>
    <t>Travelling time, refer 1.3.16</t>
  </si>
  <si>
    <t>Guideline for fees on termination by client, refer 1.3.17</t>
  </si>
  <si>
    <t>Re-imbursement of expenses, refer 1.3.20</t>
  </si>
  <si>
    <t>Act 49 of 2000</t>
  </si>
  <si>
    <t>SACQSP 2015 Tariff of Professional Fees Schedule - Effective August  2015</t>
  </si>
  <si>
    <t>Redecoration works value</t>
  </si>
  <si>
    <t>Input value</t>
  </si>
  <si>
    <t xml:space="preserve">Marginal </t>
  </si>
  <si>
    <t>Marginal</t>
  </si>
  <si>
    <t>Appropriate percentage for building work</t>
  </si>
  <si>
    <t>Category</t>
  </si>
  <si>
    <t>Appropriate percentage</t>
  </si>
  <si>
    <t>* Contracts with boq</t>
  </si>
  <si>
    <t>* Contracts with simplified boq</t>
  </si>
  <si>
    <t>Contracts without boq</t>
  </si>
  <si>
    <t>Builder's quantities</t>
  </si>
  <si>
    <t>Payment valuations</t>
  </si>
  <si>
    <t>Cost-plus contracts</t>
  </si>
  <si>
    <t>Building works</t>
  </si>
  <si>
    <t>Redecoration</t>
  </si>
  <si>
    <t>Replication:</t>
  </si>
  <si>
    <t>Prototypes</t>
  </si>
  <si>
    <t>Apply applicable appropriate percentage</t>
  </si>
  <si>
    <t>n/a</t>
  </si>
  <si>
    <t>Replication of prototype</t>
  </si>
  <si>
    <t>60% of applicable appropriate percentage</t>
  </si>
  <si>
    <t>Multiple procurement:</t>
  </si>
  <si>
    <t>Principal contractor appointed</t>
  </si>
  <si>
    <t xml:space="preserve">Increase fee by </t>
  </si>
  <si>
    <t>No principal contractor appointed</t>
  </si>
  <si>
    <t>* Includes contracts with bills of provisional quantities or schedule of rates</t>
  </si>
  <si>
    <t>Appropriate percentage for engineering works</t>
  </si>
  <si>
    <t>* Contracts with engineering boq</t>
  </si>
  <si>
    <t>Contracts without engineering boq</t>
  </si>
  <si>
    <t>Civil eng: Category 1</t>
  </si>
  <si>
    <t>Civil eng: Category 11</t>
  </si>
  <si>
    <t>Elect eng</t>
  </si>
  <si>
    <t>Mech eng</t>
  </si>
  <si>
    <t>Process eng:</t>
  </si>
  <si>
    <t>Utilising detail isometric drawings</t>
  </si>
  <si>
    <t>Utilising general arrangement drawings</t>
  </si>
  <si>
    <t>Applicable appropriate percentage</t>
  </si>
  <si>
    <t>Appropriate percentage for management services</t>
  </si>
  <si>
    <t>Engineering works</t>
  </si>
  <si>
    <t>Principal agency</t>
  </si>
  <si>
    <t>Principal consultancy</t>
  </si>
  <si>
    <t>Project monitoring</t>
  </si>
  <si>
    <t>Quality inspection</t>
  </si>
  <si>
    <t>Appropriate percentage for supplementary services</t>
  </si>
  <si>
    <t>Cost norms</t>
  </si>
  <si>
    <t>Location bills of quantities</t>
  </si>
  <si>
    <t>Negotiated</t>
  </si>
  <si>
    <t>Schedule of materials for building works for which the QS has not prepared BoQ</t>
  </si>
  <si>
    <t>120 (calculated on the total value of such materials)</t>
  </si>
  <si>
    <t>Targeted procurement</t>
  </si>
  <si>
    <t>Valuations for assessment of taxation, fire insurance, expropriation, rental return and similar purposes based upon:</t>
  </si>
  <si>
    <t>A time charge where value is less than R10 000 000</t>
  </si>
  <si>
    <t>Rate/area method with suitable drawings</t>
  </si>
  <si>
    <t>Rate/area method with measurements on site</t>
  </si>
  <si>
    <t>Elemental method with suitable drawings</t>
  </si>
  <si>
    <t>Elemental method with measurements on site</t>
  </si>
  <si>
    <t>Marginal Fee</t>
  </si>
  <si>
    <t>Re-decoration fee</t>
  </si>
  <si>
    <t>Multi procurement fee</t>
  </si>
  <si>
    <t>Management Service</t>
  </si>
  <si>
    <t xml:space="preserve">Input value - Refer Fee Scale for calculation </t>
  </si>
  <si>
    <t>Supplementary Service</t>
  </si>
  <si>
    <t xml:space="preserve">check </t>
  </si>
  <si>
    <t>Total Quantity Surveyors Fee</t>
  </si>
  <si>
    <t>Provisional BoQ</t>
  </si>
  <si>
    <t xml:space="preserve">Category </t>
  </si>
  <si>
    <t>Percentage fee</t>
  </si>
  <si>
    <t>Documentation and Procurement</t>
  </si>
  <si>
    <t>Close-out</t>
  </si>
  <si>
    <t>BoQ &amp; eng Boq:</t>
  </si>
  <si>
    <t xml:space="preserve">BoQ </t>
  </si>
  <si>
    <t>Schedule of rates</t>
  </si>
  <si>
    <t>Builders's quants</t>
  </si>
  <si>
    <r>
      <t xml:space="preserve">Contracts without </t>
    </r>
    <r>
      <rPr>
        <b/>
        <sz val="10"/>
        <rFont val="Arial"/>
        <family val="2"/>
      </rPr>
      <t>BoQ</t>
    </r>
  </si>
  <si>
    <r>
      <rPr>
        <b/>
        <sz val="10"/>
        <rFont val="Arial"/>
        <family val="2"/>
      </rPr>
      <t>Cost-plus</t>
    </r>
    <r>
      <rPr>
        <sz val="10"/>
        <rFont val="Arial"/>
        <family val="2"/>
      </rPr>
      <t xml:space="preserve"> contract</t>
    </r>
  </si>
  <si>
    <t>Payment valuation</t>
  </si>
  <si>
    <t>Schedule of materials</t>
  </si>
  <si>
    <t>Simplified BoQ contracts:</t>
  </si>
  <si>
    <t>BoQ</t>
  </si>
  <si>
    <t>Concept &amp; Viability</t>
  </si>
  <si>
    <t>Documentation &amp; Procurement</t>
  </si>
  <si>
    <t>Close Out</t>
  </si>
  <si>
    <t>Services at risk, refer 3</t>
  </si>
  <si>
    <t>Excessive variations, refer 4</t>
  </si>
  <si>
    <t>Commissions terminated, refer 5</t>
  </si>
  <si>
    <t>Extraordinary contract provisions, refer 6</t>
  </si>
  <si>
    <t>Time charge, refer 7</t>
  </si>
  <si>
    <t>Disbursements, refer 8</t>
  </si>
  <si>
    <t>Payment, refer 9</t>
  </si>
  <si>
    <t>Act 46 of 2000</t>
  </si>
  <si>
    <t>ECSA Guideline for Services and Process for estimating fees</t>
  </si>
  <si>
    <t>Excluding Preliminaries and Escalation</t>
  </si>
  <si>
    <t>Main Contractor Preliminaries</t>
  </si>
  <si>
    <t>Escalation</t>
  </si>
  <si>
    <t>Total value for fee purposes</t>
  </si>
  <si>
    <t>Fee Category</t>
  </si>
  <si>
    <t>Project Type</t>
  </si>
  <si>
    <t>General Agriculture Engineering</t>
  </si>
  <si>
    <t>Pipelines</t>
  </si>
  <si>
    <t>Water</t>
  </si>
  <si>
    <t>Hazardous substances, submarine pipelines</t>
  </si>
  <si>
    <t>Transport Infrastructure</t>
  </si>
  <si>
    <t>Airport Runways, taxiways and Aprons</t>
  </si>
  <si>
    <t>New and improved unpaved roads</t>
  </si>
  <si>
    <t>New and improved Urban Roads</t>
  </si>
  <si>
    <t>New Paved Rural Roads</t>
  </si>
  <si>
    <t>New Rural Freeways</t>
  </si>
  <si>
    <t>New Urban Freeways</t>
  </si>
  <si>
    <t>Railway Trackwork</t>
  </si>
  <si>
    <t>Railways (Excluding cost of track)</t>
  </si>
  <si>
    <t>Road Rehabilitation</t>
  </si>
  <si>
    <t>Rural Road Expansion</t>
  </si>
  <si>
    <t>Large Earth Dams</t>
  </si>
  <si>
    <t>Large Concrete Dams</t>
  </si>
  <si>
    <t>Small Dams</t>
  </si>
  <si>
    <t>Stormwater Pipes (Pre-cast Units)</t>
  </si>
  <si>
    <t>Irrigation - Centre Pivot, lateral move and similar</t>
  </si>
  <si>
    <t>Irrigation - Sprinklers and similar</t>
  </si>
  <si>
    <t>Irrigation - micro, drip and similar</t>
  </si>
  <si>
    <t>River intakes, Pumpstations</t>
  </si>
  <si>
    <t>Municipal and Building Civils</t>
  </si>
  <si>
    <t>Building Civils</t>
  </si>
  <si>
    <t>Municipal Services</t>
  </si>
  <si>
    <t>Parking lots</t>
  </si>
  <si>
    <t>Water and Sewage Treatment Works</t>
  </si>
  <si>
    <t>Geotechnical</t>
  </si>
  <si>
    <t>Underground Structures and Dredging</t>
  </si>
  <si>
    <t>Reinforced Concrete and Structural Steel</t>
  </si>
  <si>
    <t xml:space="preserve">Complex Load Bearing Structures, Quay Walls and Jetties </t>
  </si>
  <si>
    <t>Minor structures</t>
  </si>
  <si>
    <t>Overpasses and Freeway Bridges</t>
  </si>
  <si>
    <t>Powerstation Civil and Building</t>
  </si>
  <si>
    <t>River Bridges</t>
  </si>
  <si>
    <t>Stormwater structures, Breakwaters and canals (Designed)</t>
  </si>
  <si>
    <t>Unique structures</t>
  </si>
  <si>
    <t>Water Retaining Structures</t>
  </si>
  <si>
    <t>Water Towers</t>
  </si>
  <si>
    <t>Building Structural</t>
  </si>
  <si>
    <t>Iconic and Unique Buildings and Structural Alterations</t>
  </si>
  <si>
    <t>Hospitals, Hotels, Airports, Stadia, Exhibition Halls and Retail Shopping Centres</t>
  </si>
  <si>
    <t>Residential, Offices, Educational and Industrial</t>
  </si>
  <si>
    <t>Warehouses</t>
  </si>
  <si>
    <t>Fee range for project categories</t>
  </si>
  <si>
    <t>% at R10 mil value</t>
  </si>
  <si>
    <t>% applicable to project</t>
  </si>
  <si>
    <t>Lower Limit</t>
  </si>
  <si>
    <t>Upper Limit</t>
  </si>
  <si>
    <t>Average</t>
  </si>
  <si>
    <t>Values</t>
  </si>
  <si>
    <t>1 000 001 &lt; 10 000 000</t>
  </si>
  <si>
    <t>0 &lt; 1 000 000</t>
  </si>
  <si>
    <t>10 000 001 &lt; 100 000 000</t>
  </si>
  <si>
    <t>100 000 001 &lt; 1 000 000 000</t>
  </si>
  <si>
    <t>Fee</t>
  </si>
  <si>
    <t>Total Structural Engineer Fee</t>
  </si>
  <si>
    <t xml:space="preserve">Fee Stages </t>
  </si>
  <si>
    <t>Engineering Projects</t>
  </si>
  <si>
    <t>Building Projects</t>
  </si>
  <si>
    <t>Stage of Service</t>
  </si>
  <si>
    <t>Percentage</t>
  </si>
  <si>
    <t>Concept and Viability</t>
  </si>
  <si>
    <t>Contract admin and Inception</t>
  </si>
  <si>
    <t>Guideline and scope of service, refer 3</t>
  </si>
  <si>
    <t>Processes for estimating fees, refer 4.1</t>
  </si>
  <si>
    <t>Time based fees, refer 4.2</t>
  </si>
  <si>
    <t>Fees for additional service, refer 4.4</t>
  </si>
  <si>
    <t>Value based fees, refer 4.5</t>
  </si>
  <si>
    <t>Expenses and Costs. Refer 4.6</t>
  </si>
  <si>
    <t>Total Civil Engineer Fee</t>
  </si>
  <si>
    <t>Engineering Services</t>
  </si>
  <si>
    <t>Green building design and energy management</t>
  </si>
  <si>
    <t>Specialised fire protection systems such as gas, foam, extinguishing, etc.</t>
  </si>
  <si>
    <t>Hazardous material systems</t>
  </si>
  <si>
    <t>HVAC systems</t>
  </si>
  <si>
    <t>Industrial process, piping and instrumentation</t>
  </si>
  <si>
    <t>Mechanical plant and equipment</t>
  </si>
  <si>
    <t>Pressure vessel design</t>
  </si>
  <si>
    <t>Pumping and pipeline systems</t>
  </si>
  <si>
    <t>Refrigeration and cold storage</t>
  </si>
  <si>
    <t>Vertical transportation systems and material handling</t>
  </si>
  <si>
    <t>Building Services</t>
  </si>
  <si>
    <t>Industrial building services and utilities</t>
  </si>
  <si>
    <t>General - Commercial, retail, offices, schools, hostels, clinics, hotels and resorts</t>
  </si>
  <si>
    <t>Specialised - Airport buildings, museums, theaters, libraries, public entertainment, hospitals, research facilities, universities.</t>
  </si>
  <si>
    <t>laboratories, conference facilities, institutional buildings and facilities</t>
  </si>
  <si>
    <t>Residential - Individual luxury housing units and apartment buildings</t>
  </si>
  <si>
    <t>Residential - Multiple (&gt;50) standard housing units</t>
  </si>
  <si>
    <t>Total Mechanical Engineer Fee</t>
  </si>
  <si>
    <t>Design Development and</t>
  </si>
  <si>
    <t>Communications, data and IT cabling systems</t>
  </si>
  <si>
    <t>Energy generation and transmission</t>
  </si>
  <si>
    <t>Fire protection, security and access control</t>
  </si>
  <si>
    <t>Use next tab</t>
  </si>
  <si>
    <t>Industrial process, wiring and instrumentation</t>
  </si>
  <si>
    <t>Mining</t>
  </si>
  <si>
    <t>Motor control and electrical installations for machinery and equipment</t>
  </si>
  <si>
    <t>MV and LV Distribution</t>
  </si>
  <si>
    <t>Street, area and sportsfield lighting</t>
  </si>
  <si>
    <t>Total Electrical Engineer Fee</t>
  </si>
  <si>
    <t>Overseas inflation  per annum: March 2025 - January 2026</t>
  </si>
  <si>
    <t>Current US Inflation Rates: 2000-2025 (usinflationcalculator.com)</t>
  </si>
  <si>
    <t>Revision  Rev 0</t>
  </si>
  <si>
    <t>Electrical and C&amp;I  Installations</t>
  </si>
  <si>
    <t>R/hr</t>
  </si>
  <si>
    <t>Allow for the maintenance and technical support.( as and when required)-- Technician</t>
  </si>
  <si>
    <t>Allow for the maintenance and technical support.( as and when required)-- Engineer</t>
  </si>
  <si>
    <t>Section 07 - Testing, Comminitioning and Technical Support</t>
  </si>
  <si>
    <t>Engineer, Procure, Construct and Commission a 50 to 100 kW thermal Waste-to-Energy Test Facility at Eskom Research, Testing and Innovation Centre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</si>
</sst>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0">
    <numFmt numFmtId="44" formatCode="_-&quot;R&quot;* #,##0.00_-;\-&quot;R&quot;* #,##0.00_-;_-&quot;R&quot;* &quot;-&quot;??_-;_-@_-"/>
    <numFmt numFmtId="43" formatCode="_-* #,##0.00_-;\-* #,##0.00_-;_-* &quot;-&quot;??_-;_-@_-"/>
    <numFmt numFmtId="164" formatCode="_(* #,##0.00_);_(* \(#,##0.00\);_(* &quot;-&quot;??_);_(@_)"/>
    <numFmt numFmtId="165" formatCode="_ * #,##0.00_ ;_ * \-#,##0.00_ ;_ * &quot;-&quot;??_ ;_ @_ "/>
    <numFmt numFmtId="166" formatCode="_-* #,##0_-;\-* #,##0_-;_-* &quot;-&quot;??_-;_-@_-"/>
    <numFmt numFmtId="167" formatCode="&quot;R&quot;\ #,##0.00"/>
    <numFmt numFmtId="168" formatCode="_ &quot;R&quot;\ * #,##0.00_ ;_ &quot;R&quot;\ * \-#,##0.00_ ;_ &quot;R&quot;\ * &quot;-&quot;??_ ;_ @_ "/>
    <numFmt numFmtId="169" formatCode="_ [$R-1C09]\ * #,##0.00_ ;_ [$R-1C09]\ * \-#,##0.00_ ;_ [$R-1C09]\ * &quot;-&quot;??_ ;_ @_ "/>
    <numFmt numFmtId="170" formatCode="0.0"/>
    <numFmt numFmtId="171" formatCode="_-[$R-1C09]* #,##0.00_-;\-[$R-1C09]* #,##0.00_-;_-[$R-1C09]* &quot;-&quot;??_-;_-@_-"/>
    <numFmt numFmtId="172" formatCode="0.00_)"/>
    <numFmt numFmtId="173" formatCode="&quot;Date: &quot;dd\ mmmm\ yyyy;@"/>
    <numFmt numFmtId="174" formatCode="#,###&quot; No&quot;"/>
    <numFmt numFmtId="175" formatCode="_ * #,##0_ ;_ * \-#,##0_ ;_ * &quot;-&quot;??_ ;_ @_ "/>
    <numFmt numFmtId="176" formatCode="_(&quot;R&quot;\ * #,##0.00_);_(&quot;R&quot;\ * \(#,##0.00\);_(&quot;R&quot;\ * &quot;-&quot;??_);_(@_)"/>
    <numFmt numFmtId="177" formatCode="[$$-409]#,##0"/>
    <numFmt numFmtId="178" formatCode="0.0%"/>
    <numFmt numFmtId="179" formatCode="&quot;R&quot;#,##0_);\(&quot;R&quot;#,##0\)"/>
    <numFmt numFmtId="180" formatCode="_(&quot;R&quot;\ * #,##0_);_(&quot;R&quot;\ * \(#,##0\);_(&quot;R&quot;\ * &quot;-&quot;??_);_(@_)"/>
    <numFmt numFmtId="181" formatCode="0.0000%"/>
    <numFmt numFmtId="182" formatCode="&quot;R&quot;\ #,##0_);\(&quot;R&quot;\ #,##0\)"/>
    <numFmt numFmtId="183" formatCode="#,##0.0000_);[Red]\(#,##0.0000\)"/>
    <numFmt numFmtId="184" formatCode="&quot;R&quot;\ #,##0"/>
    <numFmt numFmtId="185" formatCode="_(* #,##0_);_(* \(#,##0\);_(* &quot;-&quot;??_);_(@_)"/>
    <numFmt numFmtId="186" formatCode="_(* #,##0.0_);_(* \(#,##0.0\);_(* &quot;-&quot;??_);_(@_)"/>
    <numFmt numFmtId="187" formatCode="_ &quot;R&quot;\ * #,##0_ ;_ &quot;R&quot;\ * \-#,##0_ ;_ &quot;R&quot;\ * &quot;-&quot;_ ;_ @_ "/>
    <numFmt numFmtId="188" formatCode="#,###&quot; months&quot;"/>
    <numFmt numFmtId="189" formatCode="&quot;R&quot;\ #,##0.0"/>
    <numFmt numFmtId="190" formatCode="&quot;R&quot;#,##0_);[Red]\(&quot;R&quot;#,##0\)"/>
    <numFmt numFmtId="191" formatCode="&quot;R&quot;#,##0.00&quot;/m²&quot;"/>
    <numFmt numFmtId="192" formatCode="#,##0&quot; bays&quot;"/>
    <numFmt numFmtId="193" formatCode="0.000%"/>
    <numFmt numFmtId="194" formatCode="_(&quot;R&quot;\ * #,##0.00_);_(&quot;R&quot;\ * \(#,##0.00\);_(&quot;R&quot;\ * &quot;-&quot;??.00_);_(@_)"/>
    <numFmt numFmtId="195" formatCode="_-[$$-540A]* #,##0_ ;_-[$$-540A]* \-#,##0\ ;_-[$$-540A]* &quot;-&quot;_ ;_-@_ "/>
    <numFmt numFmtId="196" formatCode="#,##0.0000;[Red]\-#,##0.0000"/>
    <numFmt numFmtId="197" formatCode="#,##0.0;[Red]\-#,##0.0"/>
    <numFmt numFmtId="198" formatCode="_(* #,##0.0000000000_);_(* \(#,##0.0000000000\);_(* &quot;-&quot;??_);_(@_)"/>
    <numFmt numFmtId="199" formatCode="0.000000000%"/>
    <numFmt numFmtId="200" formatCode="_ * #,##0.0000000000_ ;_ * \-#,##0.0000000000_ ;_ * &quot;-&quot;??_ ;_ @_ "/>
    <numFmt numFmtId="201" formatCode="#,##0.000"/>
    <numFmt numFmtId="202" formatCode="0.0000000000000000%"/>
    <numFmt numFmtId="203" formatCode="0.000000000000000%"/>
    <numFmt numFmtId="204" formatCode="_ [$R-1C09]\ * #,##0_ ;_ [$R-1C09]\ * \-#,##0_ ;_ [$R-1C09]\ * &quot;-&quot;??_ ;_ @_ "/>
    <numFmt numFmtId="205" formatCode="[$-409]d\-mmm\-yyyy;@"/>
    <numFmt numFmtId="206" formatCode="#,##0.00;[Red]#,##0.00"/>
    <numFmt numFmtId="207" formatCode="&quot;R&quot;#,##0.00"/>
    <numFmt numFmtId="208" formatCode="&quot;R&quot;\ #,##0.00;[Red]&quot;R&quot;\ #,##0.00"/>
    <numFmt numFmtId="209" formatCode="#,##0.00_ ;[Red]\-#,##0.00\ "/>
    <numFmt numFmtId="210" formatCode="yyyy\-mm\-dd;@"/>
    <numFmt numFmtId="211" formatCode="[$-1C09]dd\ mmmm\ yyyy;@"/>
    <numFmt numFmtId="212" formatCode="&quot;R&quot;\ #,##0.00;[Red]&quot;R&quot;\ \-#,##0.00"/>
    <numFmt numFmtId="213" formatCode="#,##0.00;\(#,##0.00\)"/>
    <numFmt numFmtId="214" formatCode="_ &quot;R&quot;\ * #,##0_ ;_ &quot;R&quot;\ * \-#,##0_ ;_ &quot;R&quot;\ * &quot;-&quot;??_ ;_ @_ "/>
    <numFmt numFmtId="215" formatCode="_-&quot;R&quot;* #,##0_-;\-&quot;R&quot;* #,##0_-;_-&quot;R&quot;* &quot;-&quot;??_-;_-@_-"/>
    <numFmt numFmtId="216" formatCode="[$-F800]dddd\,\ mmmm\ dd\,\ yyyy"/>
    <numFmt numFmtId="217" formatCode="d\-mmmm\-yyyy"/>
    <numFmt numFmtId="218" formatCode="_(&quot;R&quot;* #,##0.00_);_(&quot;R&quot;* \(#,##0.00\);_(&quot;R&quot;* &quot;-&quot;??_);_(@_)"/>
    <numFmt numFmtId="219" formatCode="[$BWP]\ #,##0.00"/>
    <numFmt numFmtId="220" formatCode="#,##0.0000000000"/>
    <numFmt numFmtId="221" formatCode="#,##0.0000000"/>
  </numFmts>
  <fonts count="91">
    <font>
      <sz val="11"/>
      <color theme="1"/>
      <name val="Calibri"/>
      <family val="2"/>
      <scheme val="minor"/>
    </font>
    <font>
      <sz val="11"/>
      <color theme="1"/>
      <name val="Calibri"/>
      <family val="2"/>
      <scheme val="minor"/>
    </font>
    <font>
      <b/>
      <sz val="11"/>
      <color theme="1"/>
      <name val="Arial"/>
      <family val="2"/>
    </font>
    <font>
      <b/>
      <sz val="12"/>
      <name val="Arial"/>
      <family val="2"/>
    </font>
    <font>
      <sz val="10"/>
      <name val="Arial"/>
      <family val="2"/>
    </font>
    <font>
      <u/>
      <sz val="10"/>
      <color indexed="12"/>
      <name val="Arial"/>
      <family val="2"/>
    </font>
    <font>
      <sz val="10"/>
      <name val="Gill Sans MT"/>
      <family val="2"/>
    </font>
    <font>
      <b/>
      <sz val="11"/>
      <name val="Arial"/>
      <family val="2"/>
    </font>
    <font>
      <sz val="11"/>
      <name val="Arial"/>
      <family val="2"/>
    </font>
    <font>
      <b/>
      <u/>
      <sz val="11"/>
      <name val="Arial"/>
      <family val="2"/>
    </font>
    <font>
      <sz val="11"/>
      <color theme="1"/>
      <name val="Arial"/>
      <family val="2"/>
    </font>
    <font>
      <b/>
      <sz val="9"/>
      <color theme="1"/>
      <name val="Arial"/>
      <family val="2"/>
    </font>
    <font>
      <b/>
      <sz val="12"/>
      <color theme="1"/>
      <name val="Arial"/>
      <family val="2"/>
    </font>
    <font>
      <sz val="12"/>
      <color theme="1"/>
      <name val="Arial"/>
      <family val="2"/>
    </font>
    <font>
      <sz val="12"/>
      <name val="Arial"/>
      <family val="2"/>
    </font>
    <font>
      <sz val="10"/>
      <color theme="1"/>
      <name val="Arial"/>
      <family val="2"/>
    </font>
    <font>
      <b/>
      <sz val="10"/>
      <color theme="1"/>
      <name val="Arial"/>
      <family val="2"/>
    </font>
    <font>
      <u/>
      <sz val="12"/>
      <color theme="1"/>
      <name val="Arial"/>
      <family val="2"/>
    </font>
    <font>
      <b/>
      <sz val="10"/>
      <name val="Arial"/>
      <family val="2"/>
    </font>
    <font>
      <b/>
      <u/>
      <sz val="10"/>
      <name val="Arial"/>
      <family val="2"/>
    </font>
    <font>
      <b/>
      <sz val="10"/>
      <color rgb="FFFF0000"/>
      <name val="Arial"/>
      <family val="2"/>
    </font>
    <font>
      <sz val="9"/>
      <color indexed="81"/>
      <name val="Tahoma"/>
      <family val="2"/>
    </font>
    <font>
      <b/>
      <sz val="9"/>
      <color indexed="81"/>
      <name val="Tahoma"/>
      <family val="2"/>
    </font>
    <font>
      <sz val="8"/>
      <name val="MS Sans Serif"/>
      <family val="2"/>
    </font>
    <font>
      <i/>
      <sz val="11"/>
      <color theme="1"/>
      <name val="Arial"/>
      <family val="2"/>
    </font>
    <font>
      <b/>
      <sz val="11"/>
      <color rgb="FFFF0000"/>
      <name val="Arial"/>
      <family val="2"/>
    </font>
    <font>
      <i/>
      <sz val="11"/>
      <name val="Arial"/>
      <family val="2"/>
    </font>
    <font>
      <i/>
      <sz val="11"/>
      <color rgb="FFFF0000"/>
      <name val="Arial"/>
      <family val="2"/>
    </font>
    <font>
      <b/>
      <sz val="9"/>
      <name val="Arial"/>
      <family val="2"/>
    </font>
    <font>
      <sz val="10"/>
      <name val="MS Sans Serif"/>
      <family val="2"/>
    </font>
    <font>
      <b/>
      <sz val="12"/>
      <color theme="0"/>
      <name val="Arial"/>
      <family val="2"/>
    </font>
    <font>
      <b/>
      <sz val="10"/>
      <color theme="0"/>
      <name val="Arial"/>
      <family val="2"/>
    </font>
    <font>
      <sz val="8"/>
      <name val="Arial"/>
      <family val="2"/>
    </font>
    <font>
      <sz val="10"/>
      <color rgb="FFFF0000"/>
      <name val="Arial"/>
      <family val="2"/>
    </font>
    <font>
      <sz val="11"/>
      <color rgb="FFFF0000"/>
      <name val="Arial"/>
      <family val="2"/>
    </font>
    <font>
      <sz val="10"/>
      <name val="CG Times"/>
    </font>
    <font>
      <sz val="9"/>
      <name val="Arial"/>
      <family val="2"/>
    </font>
    <font>
      <b/>
      <sz val="9"/>
      <color rgb="FFFF0000"/>
      <name val="Arial"/>
      <family val="2"/>
    </font>
    <font>
      <i/>
      <u/>
      <sz val="9"/>
      <name val="Arial"/>
      <family val="2"/>
    </font>
    <font>
      <u/>
      <sz val="9"/>
      <name val="Arial"/>
      <family val="2"/>
    </font>
    <font>
      <b/>
      <u/>
      <sz val="9"/>
      <name val="Arial"/>
      <family val="2"/>
    </font>
    <font>
      <b/>
      <sz val="10"/>
      <color rgb="FFFFFF00"/>
      <name val="Arial"/>
      <family val="2"/>
    </font>
    <font>
      <b/>
      <u/>
      <sz val="12"/>
      <name val="Arial"/>
      <family val="2"/>
    </font>
    <font>
      <sz val="10"/>
      <color theme="0"/>
      <name val="Arial"/>
      <family val="2"/>
    </font>
    <font>
      <b/>
      <i/>
      <u/>
      <sz val="9"/>
      <color rgb="FFFF0000"/>
      <name val="Arial"/>
      <family val="2"/>
    </font>
    <font>
      <b/>
      <u/>
      <sz val="10"/>
      <color rgb="FFFF0000"/>
      <name val="Arial"/>
      <family val="2"/>
    </font>
    <font>
      <sz val="9"/>
      <color rgb="FFFF0000"/>
      <name val="Arial"/>
      <family val="2"/>
    </font>
    <font>
      <u/>
      <sz val="10"/>
      <name val="Arial"/>
      <family val="2"/>
    </font>
    <font>
      <b/>
      <sz val="9"/>
      <color theme="0"/>
      <name val="Arial"/>
      <family val="2"/>
    </font>
    <font>
      <i/>
      <sz val="9"/>
      <name val="Arial"/>
      <family val="2"/>
    </font>
    <font>
      <sz val="9"/>
      <color theme="0"/>
      <name val="Arial"/>
      <family val="2"/>
    </font>
    <font>
      <sz val="9"/>
      <color indexed="9"/>
      <name val="Arial"/>
      <family val="2"/>
    </font>
    <font>
      <u/>
      <sz val="8"/>
      <name val="Arial"/>
      <family val="2"/>
    </font>
    <font>
      <sz val="8"/>
      <color theme="4" tint="0.79998168889431442"/>
      <name val="Arial"/>
      <family val="2"/>
    </font>
    <font>
      <b/>
      <u val="singleAccounting"/>
      <sz val="9"/>
      <color rgb="FFFF0000"/>
      <name val="Arial"/>
      <family val="2"/>
    </font>
    <font>
      <sz val="10"/>
      <name val="Helv"/>
    </font>
    <font>
      <u/>
      <sz val="10"/>
      <color theme="10"/>
      <name val="Arial"/>
      <family val="2"/>
    </font>
    <font>
      <sz val="9"/>
      <color theme="1"/>
      <name val="Arial"/>
      <family val="2"/>
    </font>
    <font>
      <b/>
      <sz val="8"/>
      <name val="Arial"/>
      <family val="2"/>
    </font>
    <font>
      <sz val="9"/>
      <color theme="0" tint="-0.34998626667073579"/>
      <name val="Arial"/>
      <family val="2"/>
    </font>
    <font>
      <i/>
      <sz val="9"/>
      <color theme="1"/>
      <name val="Arial"/>
      <family val="2"/>
    </font>
    <font>
      <sz val="8"/>
      <color theme="1"/>
      <name val="Arial"/>
      <family val="2"/>
    </font>
    <font>
      <sz val="8"/>
      <color rgb="FFFF0000"/>
      <name val="Arial"/>
      <family val="2"/>
    </font>
    <font>
      <b/>
      <sz val="9"/>
      <color theme="4" tint="0.39997558519241921"/>
      <name val="Arial"/>
      <family val="2"/>
    </font>
    <font>
      <b/>
      <sz val="12"/>
      <name val="Tahoma"/>
      <family val="2"/>
    </font>
    <font>
      <sz val="12"/>
      <name val="Tahoma"/>
      <family val="2"/>
    </font>
    <font>
      <sz val="12"/>
      <color indexed="10"/>
      <name val="Tahoma"/>
      <family val="2"/>
    </font>
    <font>
      <sz val="12"/>
      <color rgb="FFFF0000"/>
      <name val="Tahoma"/>
      <family val="2"/>
    </font>
    <font>
      <b/>
      <sz val="12"/>
      <color rgb="FFCC9900"/>
      <name val="Arial"/>
      <family val="2"/>
    </font>
    <font>
      <b/>
      <sz val="12"/>
      <color rgb="FFFFC000"/>
      <name val="Arial"/>
      <family val="2"/>
    </font>
    <font>
      <b/>
      <sz val="12"/>
      <color rgb="FFFF0000"/>
      <name val="Arial"/>
      <family val="2"/>
    </font>
    <font>
      <sz val="12"/>
      <color rgb="FFFFFF00"/>
      <name val="Arial"/>
      <family val="2"/>
    </font>
    <font>
      <sz val="12"/>
      <color indexed="8"/>
      <name val="Arial"/>
      <family val="2"/>
    </font>
    <font>
      <b/>
      <sz val="12"/>
      <color indexed="8"/>
      <name val="Arial"/>
      <family val="2"/>
    </font>
    <font>
      <b/>
      <sz val="12"/>
      <color rgb="FFFFFF00"/>
      <name val="Arial"/>
      <family val="2"/>
    </font>
    <font>
      <b/>
      <u val="singleAccounting"/>
      <sz val="12"/>
      <name val="Arial"/>
      <family val="2"/>
    </font>
    <font>
      <i/>
      <sz val="11"/>
      <color theme="1"/>
      <name val="Calibri"/>
      <family val="2"/>
      <scheme val="minor"/>
    </font>
    <font>
      <i/>
      <sz val="12"/>
      <name val="Arial"/>
      <family val="2"/>
    </font>
    <font>
      <i/>
      <sz val="12"/>
      <color theme="1"/>
      <name val="Arial"/>
      <family val="2"/>
    </font>
    <font>
      <sz val="12"/>
      <color rgb="FFFF0000"/>
      <name val="Arial"/>
      <family val="2"/>
    </font>
    <font>
      <sz val="10"/>
      <name val="Times New Roman"/>
      <family val="1"/>
    </font>
    <font>
      <sz val="10"/>
      <color theme="1"/>
      <name val="Times New Roman"/>
      <family val="1"/>
    </font>
    <font>
      <b/>
      <u/>
      <sz val="12"/>
      <color theme="1"/>
      <name val="Arial"/>
      <family val="2"/>
    </font>
    <font>
      <b/>
      <u/>
      <sz val="18"/>
      <color theme="1"/>
      <name val="Arial"/>
      <family val="2"/>
    </font>
    <font>
      <b/>
      <u/>
      <sz val="10"/>
      <color theme="1"/>
      <name val="Arial"/>
      <family val="2"/>
    </font>
    <font>
      <sz val="12"/>
      <name val="Arial MT"/>
    </font>
    <font>
      <b/>
      <sz val="10"/>
      <color theme="1"/>
      <name val="Times New Roman"/>
      <family val="1"/>
    </font>
    <font>
      <sz val="10"/>
      <color rgb="FFFF0000"/>
      <name val="Times New Roman"/>
      <family val="1"/>
    </font>
    <font>
      <i/>
      <sz val="10"/>
      <color theme="1"/>
      <name val="Arial"/>
      <family val="2"/>
    </font>
    <font>
      <b/>
      <i/>
      <sz val="10"/>
      <color theme="1"/>
      <name val="Arial"/>
      <family val="2"/>
    </font>
    <font>
      <sz val="8"/>
      <color rgb="FF000000"/>
      <name val="Tahoma"/>
      <family val="2"/>
    </font>
  </fonts>
  <fills count="23">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53565A"/>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indexed="13"/>
        <bgColor indexed="64"/>
      </patternFill>
    </fill>
    <fill>
      <patternFill patternType="solid">
        <fgColor indexed="43"/>
        <bgColor indexed="64"/>
      </patternFill>
    </fill>
    <fill>
      <patternFill patternType="solid">
        <fgColor indexed="42"/>
        <bgColor indexed="64"/>
      </patternFill>
    </fill>
    <fill>
      <patternFill patternType="solid">
        <fgColor rgb="FFFF00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B7A99A"/>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B7F3AD"/>
        <bgColor indexed="64"/>
      </patternFill>
    </fill>
    <fill>
      <patternFill patternType="solid">
        <fgColor theme="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top style="thin">
        <color auto="1"/>
      </top>
      <bottom/>
      <diagonal/>
    </border>
    <border>
      <left style="thin">
        <color indexed="64"/>
      </left>
      <right/>
      <top/>
      <bottom/>
      <diagonal/>
    </border>
    <border>
      <left/>
      <right/>
      <top/>
      <bottom style="thin">
        <color auto="1"/>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indexed="64"/>
      </left>
      <right style="medium">
        <color indexed="64"/>
      </right>
      <top style="medium">
        <color indexed="64"/>
      </top>
      <bottom/>
      <diagonal/>
    </border>
  </borders>
  <cellStyleXfs count="5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165" fontId="4" fillId="0" borderId="0" applyFont="0" applyFill="0" applyBorder="0" applyAlignment="0" applyProtection="0"/>
    <xf numFmtId="0" fontId="5" fillId="0" borderId="0" applyNumberFormat="0" applyFill="0" applyBorder="0" applyAlignment="0" applyProtection="0">
      <alignment vertical="top"/>
      <protection locked="0"/>
    </xf>
    <xf numFmtId="168" fontId="1" fillId="0" borderId="0" applyFont="0" applyFill="0" applyBorder="0" applyAlignment="0" applyProtection="0"/>
    <xf numFmtId="0" fontId="4" fillId="0" borderId="0"/>
    <xf numFmtId="0" fontId="4" fillId="0" borderId="0"/>
    <xf numFmtId="0" fontId="6" fillId="0" borderId="0"/>
    <xf numFmtId="3" fontId="4" fillId="0" borderId="0" applyFont="0" applyFill="0" applyBorder="0" applyAlignment="0" applyProtection="0"/>
    <xf numFmtId="9" fontId="1" fillId="0" borderId="0" applyFont="0" applyFill="0" applyBorder="0" applyAlignment="0" applyProtection="0"/>
    <xf numFmtId="0" fontId="1" fillId="0" borderId="0"/>
    <xf numFmtId="172" fontId="23" fillId="0" borderId="0"/>
    <xf numFmtId="0" fontId="29" fillId="0" borderId="0"/>
    <xf numFmtId="0" fontId="4" fillId="0" borderId="0"/>
    <xf numFmtId="172" fontId="4" fillId="0" borderId="0"/>
    <xf numFmtId="172"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176" fontId="4" fillId="0" borderId="0" applyFont="0" applyFill="0" applyBorder="0" applyAlignment="0" applyProtection="0"/>
    <xf numFmtId="0" fontId="35" fillId="0" borderId="0"/>
    <xf numFmtId="0" fontId="4" fillId="0" borderId="0"/>
    <xf numFmtId="0" fontId="4" fillId="0" borderId="0"/>
    <xf numFmtId="183" fontId="4" fillId="0" borderId="0" applyFont="0" applyFill="0" applyBorder="0" applyAlignment="0" applyProtection="0"/>
    <xf numFmtId="164" fontId="4" fillId="0" borderId="0" applyFont="0" applyFill="0" applyBorder="0" applyAlignment="0" applyProtection="0"/>
    <xf numFmtId="0" fontId="35" fillId="0" borderId="0"/>
    <xf numFmtId="9" fontId="29" fillId="0" borderId="0" applyFont="0" applyFill="0" applyBorder="0" applyAlignment="0" applyProtection="0"/>
    <xf numFmtId="192" fontId="4" fillId="0" borderId="0" applyFont="0" applyFill="0" applyBorder="0" applyAlignment="0" applyProtection="0"/>
    <xf numFmtId="183" fontId="4" fillId="0" borderId="0" applyFont="0" applyFill="0" applyBorder="0" applyAlignment="0" applyProtection="0"/>
    <xf numFmtId="9"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0" fontId="55" fillId="0" borderId="0"/>
    <xf numFmtId="0" fontId="56" fillId="0" borderId="0" applyNumberFormat="0" applyFill="0" applyBorder="0" applyAlignment="0" applyProtection="0">
      <alignment vertical="top"/>
      <protection locked="0"/>
    </xf>
    <xf numFmtId="9" fontId="55" fillId="0" borderId="0" applyFont="0" applyFill="0" applyBorder="0" applyAlignment="0" applyProtection="0"/>
    <xf numFmtId="4" fontId="55" fillId="0" borderId="0" applyFont="0" applyFill="0" applyBorder="0" applyAlignment="0" applyProtection="0"/>
    <xf numFmtId="165" fontId="1" fillId="0" borderId="0" applyFont="0" applyFill="0" applyBorder="0" applyAlignment="0" applyProtection="0"/>
    <xf numFmtId="0" fontId="8" fillId="0" borderId="0"/>
    <xf numFmtId="169" fontId="1" fillId="0" borderId="0"/>
    <xf numFmtId="165"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0" fontId="80" fillId="0" borderId="0"/>
    <xf numFmtId="0" fontId="4" fillId="0" borderId="0"/>
    <xf numFmtId="43" fontId="85" fillId="0" borderId="0" applyFont="0" applyFill="0" applyBorder="0" applyAlignment="0" applyProtection="0"/>
    <xf numFmtId="218" fontId="4" fillId="0" borderId="0" applyFont="0" applyFill="0" applyBorder="0" applyAlignment="0" applyProtection="0"/>
  </cellStyleXfs>
  <cellXfs count="1733">
    <xf numFmtId="0" fontId="0" fillId="0" borderId="0" xfId="0"/>
    <xf numFmtId="0" fontId="4" fillId="0" borderId="0" xfId="7"/>
    <xf numFmtId="0" fontId="10" fillId="0" borderId="0" xfId="0" applyFont="1"/>
    <xf numFmtId="0" fontId="0" fillId="0" borderId="5" xfId="0" applyBorder="1" applyAlignment="1">
      <alignment horizontal="center" vertical="center"/>
    </xf>
    <xf numFmtId="43" fontId="0" fillId="0" borderId="5" xfId="1" applyFont="1" applyBorder="1" applyAlignment="1">
      <alignment horizontal="right" vertical="center"/>
    </xf>
    <xf numFmtId="0" fontId="0" fillId="0" borderId="0" xfId="0" applyAlignment="1">
      <alignment horizontal="left" vertical="center"/>
    </xf>
    <xf numFmtId="4" fontId="0" fillId="0" borderId="5" xfId="10" applyNumberFormat="1" applyFont="1" applyBorder="1" applyAlignment="1" applyProtection="1">
      <alignment horizontal="right" vertical="center"/>
      <protection locked="0"/>
    </xf>
    <xf numFmtId="0" fontId="2" fillId="0" borderId="0" xfId="0" applyFont="1"/>
    <xf numFmtId="0" fontId="10" fillId="0" borderId="3" xfId="0" applyFont="1" applyBorder="1" applyAlignment="1">
      <alignment horizontal="center" vertical="center"/>
    </xf>
    <xf numFmtId="0" fontId="10" fillId="0" borderId="3" xfId="0" applyFont="1" applyBorder="1"/>
    <xf numFmtId="0" fontId="10" fillId="0" borderId="3" xfId="0" applyFont="1" applyBorder="1" applyAlignment="1">
      <alignment horizontal="left" vertical="center"/>
    </xf>
    <xf numFmtId="166" fontId="10" fillId="0" borderId="3" xfId="1" applyNumberFormat="1" applyFont="1" applyBorder="1" applyAlignment="1">
      <alignment horizontal="center" vertical="center"/>
    </xf>
    <xf numFmtId="43" fontId="10" fillId="0" borderId="3" xfId="1" applyFont="1" applyBorder="1" applyAlignment="1">
      <alignment horizontal="right" vertical="center"/>
    </xf>
    <xf numFmtId="4" fontId="10" fillId="0" borderId="3" xfId="10" applyNumberFormat="1" applyFont="1" applyBorder="1" applyAlignment="1">
      <alignment vertical="center"/>
    </xf>
    <xf numFmtId="0" fontId="10" fillId="0" borderId="5" xfId="0" applyFont="1" applyBorder="1" applyAlignment="1">
      <alignment horizontal="center" vertical="center"/>
    </xf>
    <xf numFmtId="166" fontId="10" fillId="0" borderId="5" xfId="1" applyNumberFormat="1" applyFont="1" applyBorder="1" applyAlignment="1">
      <alignment horizontal="center" vertical="center"/>
    </xf>
    <xf numFmtId="43" fontId="10" fillId="0" borderId="5" xfId="1" applyFont="1" applyBorder="1" applyAlignment="1">
      <alignment horizontal="right" vertical="center"/>
    </xf>
    <xf numFmtId="0" fontId="10" fillId="0" borderId="5" xfId="0" applyFont="1" applyBorder="1"/>
    <xf numFmtId="43" fontId="10" fillId="0" borderId="5" xfId="1" applyFont="1" applyBorder="1"/>
    <xf numFmtId="0" fontId="10" fillId="0" borderId="0" xfId="0" applyFont="1" applyAlignment="1">
      <alignment vertical="center"/>
    </xf>
    <xf numFmtId="0" fontId="10" fillId="0" borderId="10" xfId="0" applyFont="1" applyBorder="1" applyAlignment="1">
      <alignment horizontal="center" vertical="center"/>
    </xf>
    <xf numFmtId="166" fontId="10" fillId="0" borderId="5" xfId="10" applyNumberFormat="1" applyFont="1" applyFill="1" applyBorder="1" applyAlignment="1">
      <alignment horizontal="center" vertical="center"/>
    </xf>
    <xf numFmtId="4" fontId="10" fillId="0" borderId="5" xfId="10" applyNumberFormat="1" applyFont="1" applyFill="1" applyBorder="1" applyAlignment="1" applyProtection="1">
      <alignment horizontal="right" vertical="center"/>
      <protection locked="0"/>
    </xf>
    <xf numFmtId="0" fontId="10" fillId="0" borderId="1" xfId="0" applyFont="1" applyBorder="1"/>
    <xf numFmtId="0" fontId="10" fillId="0" borderId="9" xfId="0" applyFont="1" applyBorder="1"/>
    <xf numFmtId="0" fontId="10" fillId="0" borderId="5" xfId="0" applyFont="1" applyBorder="1" applyAlignment="1">
      <alignment horizontal="center"/>
    </xf>
    <xf numFmtId="0" fontId="2" fillId="0" borderId="5" xfId="0" applyFont="1" applyBorder="1" applyAlignment="1">
      <alignment horizontal="center"/>
    </xf>
    <xf numFmtId="0" fontId="2" fillId="0" borderId="5" xfId="0" applyFont="1" applyBorder="1" applyAlignment="1">
      <alignment horizontal="left" vertical="center"/>
    </xf>
    <xf numFmtId="0" fontId="10" fillId="0" borderId="5" xfId="0" applyFont="1" applyBorder="1" applyAlignment="1">
      <alignment horizontal="left" vertical="center"/>
    </xf>
    <xf numFmtId="0" fontId="10" fillId="0" borderId="5" xfId="0" applyFont="1" applyBorder="1" applyAlignment="1">
      <alignment horizontal="left"/>
    </xf>
    <xf numFmtId="0" fontId="10" fillId="0" borderId="2" xfId="0" applyFont="1" applyBorder="1" applyAlignment="1">
      <alignment horizontal="left" vertical="center"/>
    </xf>
    <xf numFmtId="0" fontId="10" fillId="0" borderId="2" xfId="0" applyFont="1" applyBorder="1" applyAlignment="1">
      <alignment horizontal="center" vertical="center"/>
    </xf>
    <xf numFmtId="166" fontId="10" fillId="0" borderId="2" xfId="10" applyNumberFormat="1" applyFont="1" applyFill="1" applyBorder="1" applyAlignment="1">
      <alignment horizontal="center" vertical="center"/>
    </xf>
    <xf numFmtId="0" fontId="10" fillId="0" borderId="2" xfId="0" applyFont="1" applyBorder="1"/>
    <xf numFmtId="0" fontId="10" fillId="0" borderId="10" xfId="0" applyFont="1" applyBorder="1"/>
    <xf numFmtId="0" fontId="10" fillId="0" borderId="0" xfId="0" applyFont="1" applyAlignment="1">
      <alignment horizontal="left" vertical="center"/>
    </xf>
    <xf numFmtId="0" fontId="10" fillId="0" borderId="0" xfId="0" applyFont="1" applyAlignment="1">
      <alignment horizontal="center" vertical="center"/>
    </xf>
    <xf numFmtId="166" fontId="10" fillId="0" borderId="0" xfId="1" applyNumberFormat="1" applyFont="1" applyBorder="1" applyAlignment="1">
      <alignment horizontal="center" vertical="center"/>
    </xf>
    <xf numFmtId="43" fontId="10" fillId="0" borderId="0" xfId="1" applyFont="1" applyBorder="1" applyAlignment="1">
      <alignment horizontal="right" vertical="center"/>
    </xf>
    <xf numFmtId="0" fontId="10" fillId="0" borderId="12" xfId="0" applyFont="1" applyBorder="1"/>
    <xf numFmtId="0" fontId="10" fillId="0" borderId="11" xfId="0" applyFont="1" applyBorder="1"/>
    <xf numFmtId="0" fontId="10" fillId="0" borderId="5" xfId="0" quotePrefix="1" applyFont="1" applyBorder="1" applyAlignment="1">
      <alignment horizontal="center" vertical="center"/>
    </xf>
    <xf numFmtId="0" fontId="10" fillId="0" borderId="0" xfId="0" applyFont="1" applyAlignment="1">
      <alignment horizontal="left" vertical="center" wrapText="1"/>
    </xf>
    <xf numFmtId="0" fontId="2" fillId="0" borderId="5" xfId="0" applyFont="1" applyBorder="1" applyAlignment="1">
      <alignment horizontal="center" vertical="center"/>
    </xf>
    <xf numFmtId="43" fontId="10" fillId="0" borderId="5" xfId="1" applyFont="1" applyFill="1" applyBorder="1" applyAlignment="1">
      <alignment horizontal="center" vertical="center"/>
    </xf>
    <xf numFmtId="43" fontId="10" fillId="0" borderId="2" xfId="1" applyFont="1" applyFill="1" applyBorder="1" applyAlignment="1">
      <alignment horizontal="center" vertical="center"/>
    </xf>
    <xf numFmtId="0" fontId="10" fillId="0" borderId="13" xfId="0" applyFont="1" applyBorder="1" applyAlignment="1">
      <alignment horizontal="left" vertical="center"/>
    </xf>
    <xf numFmtId="0" fontId="10" fillId="0" borderId="0" xfId="0" applyFont="1" applyAlignment="1">
      <alignment horizontal="left"/>
    </xf>
    <xf numFmtId="0" fontId="7" fillId="0" borderId="3" xfId="0" applyFont="1" applyBorder="1" applyAlignment="1">
      <alignment horizontal="left" vertical="center"/>
    </xf>
    <xf numFmtId="0" fontId="7" fillId="0" borderId="5" xfId="0" applyFont="1" applyBorder="1" applyAlignment="1">
      <alignment horizontal="center" vertical="center"/>
    </xf>
    <xf numFmtId="0" fontId="7" fillId="0" borderId="5" xfId="0" applyFont="1" applyBorder="1" applyAlignment="1">
      <alignment horizontal="center"/>
    </xf>
    <xf numFmtId="0" fontId="7" fillId="0" borderId="2" xfId="0" applyFont="1" applyBorder="1" applyAlignment="1">
      <alignment horizontal="center" vertical="center"/>
    </xf>
    <xf numFmtId="0" fontId="7" fillId="0" borderId="2" xfId="0" applyFont="1" applyBorder="1" applyAlignment="1">
      <alignment horizontal="left" vertical="center"/>
    </xf>
    <xf numFmtId="0" fontId="7" fillId="0" borderId="2" xfId="0" applyFont="1" applyBorder="1" applyAlignment="1">
      <alignment horizontal="center"/>
    </xf>
    <xf numFmtId="0" fontId="9" fillId="0" borderId="0" xfId="0" applyFont="1" applyAlignment="1">
      <alignment horizontal="left" vertical="center" wrapText="1"/>
    </xf>
    <xf numFmtId="0" fontId="7" fillId="0" borderId="5" xfId="0" quotePrefix="1" applyFont="1" applyBorder="1" applyAlignment="1">
      <alignment horizontal="center" vertical="center"/>
    </xf>
    <xf numFmtId="0" fontId="7" fillId="0" borderId="0" xfId="0" applyFont="1" applyAlignment="1">
      <alignment horizontal="left" vertical="center"/>
    </xf>
    <xf numFmtId="0" fontId="8" fillId="0" borderId="5" xfId="0" quotePrefix="1" applyFont="1" applyBorder="1" applyAlignment="1">
      <alignment horizontal="center" vertical="center"/>
    </xf>
    <xf numFmtId="0" fontId="8" fillId="0" borderId="0" xfId="0" applyFont="1" applyAlignment="1">
      <alignment horizontal="left" vertical="center" wrapText="1"/>
    </xf>
    <xf numFmtId="0" fontId="25" fillId="0" borderId="5" xfId="0" applyFont="1" applyBorder="1" applyAlignment="1">
      <alignment horizontal="left" vertical="center"/>
    </xf>
    <xf numFmtId="0" fontId="25" fillId="0" borderId="0" xfId="0" applyFont="1" applyAlignment="1">
      <alignment horizontal="left" vertical="center"/>
    </xf>
    <xf numFmtId="0" fontId="8" fillId="0" borderId="0" xfId="0" applyFont="1" applyAlignment="1">
      <alignment horizontal="left" vertical="center"/>
    </xf>
    <xf numFmtId="0" fontId="8" fillId="0" borderId="5" xfId="0" applyFont="1" applyBorder="1" applyAlignment="1">
      <alignment horizontal="center" vertical="center"/>
    </xf>
    <xf numFmtId="0" fontId="7" fillId="0" borderId="5" xfId="0" applyFont="1" applyBorder="1" applyAlignment="1">
      <alignment horizontal="left" vertical="center"/>
    </xf>
    <xf numFmtId="0" fontId="8" fillId="0" borderId="5" xfId="0" applyFont="1" applyBorder="1" applyAlignment="1">
      <alignment horizontal="left" vertical="center"/>
    </xf>
    <xf numFmtId="0" fontId="8" fillId="0" borderId="13" xfId="0" applyFont="1" applyBorder="1" applyAlignment="1">
      <alignment horizontal="left" vertical="center"/>
    </xf>
    <xf numFmtId="0" fontId="7" fillId="0" borderId="0" xfId="0" applyFont="1" applyAlignment="1">
      <alignment horizontal="left" vertical="center" wrapText="1"/>
    </xf>
    <xf numFmtId="0" fontId="8" fillId="0" borderId="2" xfId="0" applyFont="1" applyBorder="1" applyAlignment="1">
      <alignment horizontal="center" vertical="center"/>
    </xf>
    <xf numFmtId="0" fontId="7" fillId="0" borderId="10" xfId="0" applyFont="1" applyBorder="1" applyAlignment="1">
      <alignment horizontal="left" vertical="center"/>
    </xf>
    <xf numFmtId="4" fontId="7" fillId="0" borderId="5" xfId="10" applyNumberFormat="1" applyFont="1" applyBorder="1" applyAlignment="1" applyProtection="1">
      <alignment horizontal="right" vertical="center"/>
      <protection locked="0"/>
    </xf>
    <xf numFmtId="43" fontId="10" fillId="0" borderId="5" xfId="1" applyFont="1" applyFill="1" applyBorder="1"/>
    <xf numFmtId="0" fontId="24" fillId="0" borderId="0" xfId="0" applyFont="1" applyAlignment="1">
      <alignment wrapText="1"/>
    </xf>
    <xf numFmtId="0" fontId="24" fillId="0" borderId="0" xfId="0" applyFont="1"/>
    <xf numFmtId="44" fontId="10" fillId="0" borderId="0" xfId="0" applyNumberFormat="1" applyFont="1"/>
    <xf numFmtId="0" fontId="10" fillId="0" borderId="16" xfId="0" applyFont="1" applyBorder="1"/>
    <xf numFmtId="0" fontId="10" fillId="0" borderId="11" xfId="0" applyFont="1" applyBorder="1" applyAlignment="1">
      <alignment horizontal="left" vertical="center"/>
    </xf>
    <xf numFmtId="44" fontId="10" fillId="0" borderId="0" xfId="2" applyFont="1"/>
    <xf numFmtId="0" fontId="10" fillId="0" borderId="15" xfId="0" applyFont="1" applyBorder="1"/>
    <xf numFmtId="0" fontId="2" fillId="0" borderId="0" xfId="0" applyFont="1" applyAlignment="1">
      <alignment horizontal="left" vertical="center"/>
    </xf>
    <xf numFmtId="43" fontId="8" fillId="0" borderId="5" xfId="1" quotePrefix="1" applyFont="1" applyBorder="1" applyAlignment="1">
      <alignment horizontal="center" vertical="center"/>
    </xf>
    <xf numFmtId="0" fontId="9" fillId="0" borderId="5" xfId="0" applyFont="1" applyBorder="1" applyAlignment="1">
      <alignment horizontal="left" vertical="center" wrapText="1"/>
    </xf>
    <xf numFmtId="0" fontId="2" fillId="0" borderId="5" xfId="0" applyFont="1" applyBorder="1"/>
    <xf numFmtId="0" fontId="10" fillId="0" borderId="5" xfId="0" applyFont="1" applyBorder="1" applyAlignment="1">
      <alignment horizontal="right"/>
    </xf>
    <xf numFmtId="43" fontId="10" fillId="0" borderId="5" xfId="1" applyFont="1" applyBorder="1" applyAlignment="1">
      <alignment horizontal="right"/>
    </xf>
    <xf numFmtId="0" fontId="10" fillId="0" borderId="5" xfId="0" applyFont="1" applyBorder="1" applyAlignment="1">
      <alignment wrapText="1"/>
    </xf>
    <xf numFmtId="0" fontId="2" fillId="0" borderId="5" xfId="12" applyFont="1" applyBorder="1"/>
    <xf numFmtId="0" fontId="10" fillId="0" borderId="5" xfId="12" applyFont="1" applyBorder="1" applyAlignment="1">
      <alignment horizontal="center" vertical="center"/>
    </xf>
    <xf numFmtId="0" fontId="10" fillId="0" borderId="5" xfId="12" applyFont="1" applyBorder="1"/>
    <xf numFmtId="0" fontId="10" fillId="0" borderId="5" xfId="12" applyFont="1" applyBorder="1" applyAlignment="1">
      <alignment horizontal="right"/>
    </xf>
    <xf numFmtId="0" fontId="7" fillId="0" borderId="14" xfId="0" applyFont="1" applyBorder="1" applyAlignment="1">
      <alignment horizontal="left" vertical="center"/>
    </xf>
    <xf numFmtId="0" fontId="9" fillId="0" borderId="5" xfId="0" applyFont="1" applyBorder="1" applyAlignment="1">
      <alignment horizontal="left" vertical="center"/>
    </xf>
    <xf numFmtId="0" fontId="26" fillId="0" borderId="0" xfId="0" applyFont="1" applyAlignment="1">
      <alignment horizontal="left" vertical="center"/>
    </xf>
    <xf numFmtId="0" fontId="27" fillId="0" borderId="0" xfId="0" applyFont="1" applyAlignment="1">
      <alignment horizontal="left" vertical="center"/>
    </xf>
    <xf numFmtId="43" fontId="10" fillId="0" borderId="0" xfId="1" applyFont="1" applyBorder="1"/>
    <xf numFmtId="43" fontId="10" fillId="0" borderId="0" xfId="1" applyFont="1" applyBorder="1" applyAlignment="1">
      <alignment horizontal="center" vertical="center"/>
    </xf>
    <xf numFmtId="43" fontId="10" fillId="0" borderId="11" xfId="1" applyFont="1" applyBorder="1"/>
    <xf numFmtId="43" fontId="10" fillId="0" borderId="0" xfId="0" applyNumberFormat="1" applyFont="1"/>
    <xf numFmtId="166" fontId="0" fillId="0" borderId="5" xfId="10" applyNumberFormat="1" applyFont="1" applyBorder="1" applyAlignment="1">
      <alignment horizontal="center" vertical="center"/>
    </xf>
    <xf numFmtId="4" fontId="0" fillId="0" borderId="2" xfId="10" applyNumberFormat="1" applyFont="1" applyBorder="1" applyAlignment="1" applyProtection="1">
      <alignment horizontal="right" vertical="center"/>
      <protection locked="0"/>
    </xf>
    <xf numFmtId="0" fontId="7" fillId="0" borderId="16" xfId="0" applyFont="1" applyBorder="1" applyAlignment="1">
      <alignment horizontal="left" vertical="center"/>
    </xf>
    <xf numFmtId="0" fontId="7" fillId="0" borderId="3" xfId="0" applyFont="1" applyBorder="1" applyAlignment="1">
      <alignment horizontal="center" vertical="center"/>
    </xf>
    <xf numFmtId="166" fontId="7" fillId="0" borderId="3" xfId="10" applyNumberFormat="1" applyFont="1" applyBorder="1" applyAlignment="1">
      <alignment horizontal="center" vertical="center"/>
    </xf>
    <xf numFmtId="43" fontId="7" fillId="0" borderId="3" xfId="1" applyFont="1" applyBorder="1" applyAlignment="1">
      <alignment horizontal="right" vertical="center"/>
    </xf>
    <xf numFmtId="4" fontId="7" fillId="0" borderId="3" xfId="10" applyNumberFormat="1" applyFont="1" applyBorder="1" applyAlignment="1" applyProtection="1">
      <alignment horizontal="right" vertical="center"/>
      <protection locked="0"/>
    </xf>
    <xf numFmtId="0" fontId="0" fillId="0" borderId="10" xfId="0" applyBorder="1" applyAlignment="1">
      <alignment horizontal="left" vertical="center"/>
    </xf>
    <xf numFmtId="166" fontId="7" fillId="0" borderId="5" xfId="10" applyNumberFormat="1" applyFont="1" applyBorder="1" applyAlignment="1">
      <alignment horizontal="center" vertical="center"/>
    </xf>
    <xf numFmtId="43" fontId="7" fillId="0" borderId="5" xfId="1" applyFont="1" applyBorder="1" applyAlignment="1">
      <alignment horizontal="right" vertical="center"/>
    </xf>
    <xf numFmtId="172" fontId="28" fillId="4" borderId="0" xfId="13" applyFont="1" applyFill="1" applyAlignment="1">
      <alignment vertical="top"/>
    </xf>
    <xf numFmtId="172" fontId="28" fillId="4" borderId="0" xfId="13" applyFont="1" applyFill="1" applyAlignment="1">
      <alignment vertical="center"/>
    </xf>
    <xf numFmtId="0" fontId="18" fillId="4" borderId="0" xfId="14" applyFont="1" applyFill="1" applyAlignment="1">
      <alignment vertical="center"/>
    </xf>
    <xf numFmtId="0" fontId="4" fillId="4" borderId="0" xfId="7" applyFill="1" applyAlignment="1">
      <alignment horizontal="center"/>
    </xf>
    <xf numFmtId="0" fontId="4" fillId="4" borderId="0" xfId="7" applyFill="1"/>
    <xf numFmtId="0" fontId="20" fillId="4" borderId="0" xfId="7" applyFont="1" applyFill="1"/>
    <xf numFmtId="0" fontId="20" fillId="0" borderId="0" xfId="7" applyFont="1"/>
    <xf numFmtId="0" fontId="28" fillId="4" borderId="0" xfId="15" applyFont="1" applyFill="1" applyAlignment="1">
      <alignment vertical="top"/>
    </xf>
    <xf numFmtId="0" fontId="4" fillId="4" borderId="0" xfId="14" applyFont="1" applyFill="1" applyAlignment="1">
      <alignment vertical="center"/>
    </xf>
    <xf numFmtId="15" fontId="4" fillId="4" borderId="6" xfId="14" applyNumberFormat="1" applyFont="1" applyFill="1" applyBorder="1" applyAlignment="1">
      <alignment vertical="center"/>
    </xf>
    <xf numFmtId="15" fontId="4" fillId="4" borderId="6" xfId="14" applyNumberFormat="1" applyFont="1" applyFill="1" applyBorder="1" applyAlignment="1">
      <alignment horizontal="left" vertical="center"/>
    </xf>
    <xf numFmtId="0" fontId="4" fillId="4" borderId="6" xfId="14" applyFont="1" applyFill="1" applyBorder="1" applyAlignment="1">
      <alignment vertical="center"/>
    </xf>
    <xf numFmtId="0" fontId="18" fillId="4" borderId="6" xfId="14" applyFont="1" applyFill="1" applyBorder="1" applyAlignment="1">
      <alignment vertical="center"/>
    </xf>
    <xf numFmtId="0" fontId="4" fillId="4" borderId="6" xfId="14" applyFont="1" applyFill="1" applyBorder="1" applyAlignment="1">
      <alignment horizontal="center" vertical="center"/>
    </xf>
    <xf numFmtId="0" fontId="4" fillId="0" borderId="6" xfId="14" applyFont="1" applyBorder="1" applyAlignment="1">
      <alignment vertical="center"/>
    </xf>
    <xf numFmtId="15" fontId="4" fillId="4" borderId="0" xfId="14" applyNumberFormat="1" applyFont="1" applyFill="1" applyAlignment="1">
      <alignment vertical="center"/>
    </xf>
    <xf numFmtId="0" fontId="4" fillId="4" borderId="0" xfId="14" applyFont="1" applyFill="1" applyAlignment="1">
      <alignment horizontal="center" vertical="center"/>
    </xf>
    <xf numFmtId="0" fontId="4" fillId="0" borderId="0" xfId="14" applyFont="1" applyAlignment="1">
      <alignment vertical="center"/>
    </xf>
    <xf numFmtId="0" fontId="30" fillId="0" borderId="0" xfId="14" applyFont="1" applyAlignment="1">
      <alignment horizontal="center" vertical="center"/>
    </xf>
    <xf numFmtId="0" fontId="31" fillId="5" borderId="15" xfId="14" applyFont="1" applyFill="1" applyBorder="1" applyAlignment="1">
      <alignment horizontal="center" vertical="center"/>
    </xf>
    <xf numFmtId="0" fontId="31" fillId="5" borderId="17" xfId="14" applyFont="1" applyFill="1" applyBorder="1" applyAlignment="1">
      <alignment horizontal="center" vertical="center"/>
    </xf>
    <xf numFmtId="0" fontId="32" fillId="0" borderId="0" xfId="14" applyFont="1" applyAlignment="1">
      <alignment vertical="center"/>
    </xf>
    <xf numFmtId="0" fontId="32" fillId="4" borderId="0" xfId="14" applyFont="1" applyFill="1" applyAlignment="1">
      <alignment vertical="center"/>
    </xf>
    <xf numFmtId="174" fontId="32" fillId="4" borderId="11" xfId="14" applyNumberFormat="1" applyFont="1" applyFill="1" applyBorder="1" applyAlignment="1">
      <alignment horizontal="right" vertical="center"/>
    </xf>
    <xf numFmtId="172" fontId="4" fillId="4" borderId="16" xfId="17" applyFill="1" applyBorder="1" applyAlignment="1">
      <alignment vertical="center"/>
    </xf>
    <xf numFmtId="0" fontId="4" fillId="4" borderId="9" xfId="18" applyFill="1" applyBorder="1"/>
    <xf numFmtId="172" fontId="4" fillId="4" borderId="9" xfId="17" applyFill="1" applyBorder="1" applyAlignment="1">
      <alignment vertical="center"/>
    </xf>
    <xf numFmtId="3" fontId="18" fillId="4" borderId="9" xfId="17" applyNumberFormat="1" applyFont="1" applyFill="1" applyBorder="1" applyAlignment="1">
      <alignment vertical="center"/>
    </xf>
    <xf numFmtId="0" fontId="4" fillId="4" borderId="9" xfId="7" applyFill="1" applyBorder="1" applyAlignment="1">
      <alignment horizontal="center"/>
    </xf>
    <xf numFmtId="0" fontId="4" fillId="4" borderId="3" xfId="7" applyFill="1" applyBorder="1"/>
    <xf numFmtId="0" fontId="4" fillId="0" borderId="9" xfId="7" applyBorder="1"/>
    <xf numFmtId="0" fontId="4" fillId="4" borderId="9" xfId="7" applyFill="1" applyBorder="1"/>
    <xf numFmtId="172" fontId="4" fillId="4" borderId="10" xfId="17" applyFill="1" applyBorder="1"/>
    <xf numFmtId="175" fontId="8" fillId="4" borderId="0" xfId="19" applyNumberFormat="1" applyFont="1" applyFill="1" applyBorder="1"/>
    <xf numFmtId="175" fontId="8" fillId="4" borderId="0" xfId="18" applyNumberFormat="1" applyFont="1" applyFill="1"/>
    <xf numFmtId="9" fontId="8" fillId="4" borderId="0" xfId="20" applyFont="1" applyFill="1" applyBorder="1"/>
    <xf numFmtId="176" fontId="7" fillId="4" borderId="1" xfId="21" applyFont="1" applyFill="1" applyBorder="1"/>
    <xf numFmtId="176" fontId="4" fillId="4" borderId="5" xfId="21" applyFont="1" applyFill="1" applyBorder="1"/>
    <xf numFmtId="176" fontId="4" fillId="0" borderId="0" xfId="21" applyFont="1" applyFill="1" applyBorder="1"/>
    <xf numFmtId="176" fontId="4" fillId="4" borderId="0" xfId="21" applyFont="1" applyFill="1" applyBorder="1"/>
    <xf numFmtId="176" fontId="4" fillId="0" borderId="5" xfId="21" applyFont="1" applyFill="1" applyBorder="1"/>
    <xf numFmtId="176" fontId="4" fillId="4" borderId="0" xfId="21" applyFont="1" applyFill="1" applyBorder="1" applyAlignment="1">
      <alignment horizontal="center"/>
    </xf>
    <xf numFmtId="0" fontId="8" fillId="4" borderId="0" xfId="18" applyFont="1" applyFill="1"/>
    <xf numFmtId="172" fontId="8" fillId="4" borderId="0" xfId="17" applyFont="1" applyFill="1"/>
    <xf numFmtId="177" fontId="7" fillId="4" borderId="0" xfId="7" applyNumberFormat="1" applyFont="1" applyFill="1"/>
    <xf numFmtId="10" fontId="8" fillId="4" borderId="0" xfId="20" applyNumberFormat="1" applyFont="1" applyFill="1" applyBorder="1" applyAlignment="1">
      <alignment horizontal="right"/>
    </xf>
    <xf numFmtId="9" fontId="8" fillId="4" borderId="0" xfId="20" applyFont="1" applyFill="1" applyBorder="1" applyAlignment="1">
      <alignment horizontal="center"/>
    </xf>
    <xf numFmtId="10" fontId="25" fillId="4" borderId="1" xfId="20" applyNumberFormat="1" applyFont="1" applyFill="1" applyBorder="1"/>
    <xf numFmtId="176" fontId="25" fillId="4" borderId="1" xfId="21" applyFont="1" applyFill="1" applyBorder="1"/>
    <xf numFmtId="0" fontId="33" fillId="4" borderId="0" xfId="7" applyFont="1" applyFill="1" applyAlignment="1">
      <alignment horizontal="center"/>
    </xf>
    <xf numFmtId="176" fontId="33" fillId="4" borderId="5" xfId="21" applyFont="1" applyFill="1" applyBorder="1"/>
    <xf numFmtId="176" fontId="33" fillId="0" borderId="0" xfId="21" applyFont="1" applyFill="1" applyBorder="1"/>
    <xf numFmtId="176" fontId="33" fillId="4" borderId="0" xfId="21" applyFont="1" applyFill="1" applyBorder="1"/>
    <xf numFmtId="176" fontId="33" fillId="4" borderId="0" xfId="21" applyFont="1" applyFill="1" applyBorder="1" applyAlignment="1">
      <alignment horizontal="center"/>
    </xf>
    <xf numFmtId="44" fontId="4" fillId="0" borderId="0" xfId="7" applyNumberFormat="1"/>
    <xf numFmtId="175" fontId="8" fillId="4" borderId="0" xfId="19" applyNumberFormat="1" applyFont="1" applyFill="1" applyBorder="1" applyAlignment="1">
      <alignment horizontal="right"/>
    </xf>
    <xf numFmtId="178" fontId="8" fillId="4" borderId="1" xfId="20" applyNumberFormat="1" applyFont="1" applyFill="1" applyBorder="1"/>
    <xf numFmtId="172" fontId="18" fillId="4" borderId="10" xfId="17" applyFont="1" applyFill="1" applyBorder="1"/>
    <xf numFmtId="0" fontId="7" fillId="4" borderId="0" xfId="18" applyFont="1" applyFill="1"/>
    <xf numFmtId="175" fontId="7" fillId="4" borderId="0" xfId="18" applyNumberFormat="1" applyFont="1" applyFill="1"/>
    <xf numFmtId="10" fontId="7" fillId="4" borderId="0" xfId="20" applyNumberFormat="1" applyFont="1" applyFill="1" applyBorder="1"/>
    <xf numFmtId="0" fontId="18" fillId="4" borderId="0" xfId="7" applyFont="1" applyFill="1" applyAlignment="1">
      <alignment horizontal="center"/>
    </xf>
    <xf numFmtId="176" fontId="18" fillId="4" borderId="18" xfId="21" applyFont="1" applyFill="1" applyBorder="1"/>
    <xf numFmtId="176" fontId="18" fillId="0" borderId="0" xfId="21" applyFont="1" applyFill="1" applyBorder="1"/>
    <xf numFmtId="176" fontId="18" fillId="4" borderId="0" xfId="21" applyFont="1" applyFill="1" applyBorder="1"/>
    <xf numFmtId="176" fontId="18" fillId="4" borderId="0" xfId="21" applyFont="1" applyFill="1" applyBorder="1" applyAlignment="1">
      <alignment horizontal="center"/>
    </xf>
    <xf numFmtId="0" fontId="18" fillId="0" borderId="0" xfId="7" applyFont="1"/>
    <xf numFmtId="172" fontId="7" fillId="4" borderId="0" xfId="17" applyFont="1" applyFill="1"/>
    <xf numFmtId="176" fontId="7" fillId="4" borderId="0" xfId="21" applyFont="1" applyFill="1" applyBorder="1"/>
    <xf numFmtId="176" fontId="18" fillId="4" borderId="5" xfId="21" applyFont="1" applyFill="1" applyBorder="1"/>
    <xf numFmtId="3" fontId="7" fillId="4" borderId="0" xfId="17" applyNumberFormat="1" applyFont="1" applyFill="1"/>
    <xf numFmtId="177" fontId="4" fillId="4" borderId="5" xfId="7" applyNumberFormat="1" applyFill="1" applyBorder="1"/>
    <xf numFmtId="177" fontId="4" fillId="0" borderId="0" xfId="7" applyNumberFormat="1"/>
    <xf numFmtId="177" fontId="4" fillId="4" borderId="0" xfId="7" applyNumberFormat="1" applyFill="1"/>
    <xf numFmtId="179" fontId="4" fillId="4" borderId="0" xfId="7" applyNumberFormat="1" applyFill="1"/>
    <xf numFmtId="179" fontId="4" fillId="4" borderId="5" xfId="7" applyNumberFormat="1" applyFill="1" applyBorder="1"/>
    <xf numFmtId="177" fontId="4" fillId="4" borderId="0" xfId="7" applyNumberFormat="1" applyFill="1" applyAlignment="1">
      <alignment horizontal="center"/>
    </xf>
    <xf numFmtId="176" fontId="7" fillId="4" borderId="15" xfId="21" applyFont="1" applyFill="1" applyBorder="1"/>
    <xf numFmtId="10" fontId="34" fillId="4" borderId="0" xfId="18" applyNumberFormat="1" applyFont="1" applyFill="1"/>
    <xf numFmtId="10" fontId="8" fillId="4" borderId="0" xfId="18" applyNumberFormat="1" applyFont="1" applyFill="1"/>
    <xf numFmtId="10" fontId="7" fillId="4" borderId="1" xfId="20" applyNumberFormat="1" applyFont="1" applyFill="1" applyBorder="1"/>
    <xf numFmtId="178" fontId="18" fillId="4" borderId="5" xfId="20" applyNumberFormat="1" applyFont="1" applyFill="1" applyBorder="1"/>
    <xf numFmtId="178" fontId="18" fillId="0" borderId="0" xfId="20" applyNumberFormat="1" applyFont="1" applyFill="1" applyBorder="1"/>
    <xf numFmtId="178" fontId="18" fillId="4" borderId="0" xfId="20" applyNumberFormat="1" applyFont="1" applyFill="1" applyBorder="1"/>
    <xf numFmtId="178" fontId="18" fillId="4" borderId="0" xfId="7" applyNumberFormat="1" applyFont="1" applyFill="1" applyAlignment="1">
      <alignment horizontal="center"/>
    </xf>
    <xf numFmtId="3" fontId="7" fillId="4" borderId="11" xfId="17" applyNumberFormat="1" applyFont="1" applyFill="1" applyBorder="1"/>
    <xf numFmtId="9" fontId="4" fillId="4" borderId="5" xfId="20" applyFont="1" applyFill="1" applyBorder="1"/>
    <xf numFmtId="9" fontId="4" fillId="0" borderId="0" xfId="20" applyFont="1" applyFill="1" applyBorder="1"/>
    <xf numFmtId="9" fontId="4" fillId="4" borderId="0" xfId="20" applyFont="1" applyFill="1" applyBorder="1"/>
    <xf numFmtId="10" fontId="7" fillId="4" borderId="1" xfId="20" applyNumberFormat="1" applyFont="1" applyFill="1" applyBorder="1" applyAlignment="1">
      <alignment vertical="center"/>
    </xf>
    <xf numFmtId="10" fontId="4" fillId="4" borderId="5" xfId="20" applyNumberFormat="1" applyFont="1" applyFill="1" applyBorder="1" applyAlignment="1">
      <alignment vertical="center"/>
    </xf>
    <xf numFmtId="10" fontId="4" fillId="0" borderId="0" xfId="20" applyNumberFormat="1" applyFont="1" applyFill="1" applyBorder="1" applyAlignment="1">
      <alignment vertical="center"/>
    </xf>
    <xf numFmtId="10" fontId="4" fillId="4" borderId="0" xfId="20" applyNumberFormat="1" applyFont="1" applyFill="1" applyBorder="1" applyAlignment="1">
      <alignment vertical="center"/>
    </xf>
    <xf numFmtId="10" fontId="4" fillId="4" borderId="0" xfId="7" applyNumberFormat="1" applyFill="1" applyAlignment="1">
      <alignment horizontal="center" vertical="center"/>
    </xf>
    <xf numFmtId="0" fontId="20" fillId="0" borderId="0" xfId="7" applyFont="1" applyAlignment="1">
      <alignment vertical="center"/>
    </xf>
    <xf numFmtId="0" fontId="4" fillId="0" borderId="0" xfId="7" applyAlignment="1">
      <alignment vertical="center"/>
    </xf>
    <xf numFmtId="172" fontId="4" fillId="4" borderId="12" xfId="17" applyFill="1" applyBorder="1"/>
    <xf numFmtId="0" fontId="4" fillId="4" borderId="11" xfId="18" applyFill="1" applyBorder="1"/>
    <xf numFmtId="172" fontId="4" fillId="4" borderId="11" xfId="17" applyFill="1" applyBorder="1"/>
    <xf numFmtId="3" fontId="18" fillId="4" borderId="11" xfId="17" applyNumberFormat="1" applyFont="1" applyFill="1" applyBorder="1"/>
    <xf numFmtId="0" fontId="4" fillId="4" borderId="11" xfId="7" applyFill="1" applyBorder="1" applyAlignment="1">
      <alignment horizontal="center"/>
    </xf>
    <xf numFmtId="0" fontId="4" fillId="4" borderId="2" xfId="7" applyFill="1" applyBorder="1"/>
    <xf numFmtId="0" fontId="4" fillId="0" borderId="11" xfId="7" applyBorder="1"/>
    <xf numFmtId="0" fontId="4" fillId="4" borderId="11" xfId="7" applyFill="1" applyBorder="1"/>
    <xf numFmtId="172" fontId="4" fillId="4" borderId="0" xfId="17" applyFill="1"/>
    <xf numFmtId="0" fontId="4" fillId="4" borderId="0" xfId="18" applyFill="1"/>
    <xf numFmtId="3" fontId="18" fillId="4" borderId="0" xfId="17" applyNumberFormat="1" applyFont="1" applyFill="1"/>
    <xf numFmtId="3" fontId="20" fillId="4" borderId="0" xfId="17" applyNumberFormat="1" applyFont="1" applyFill="1"/>
    <xf numFmtId="169" fontId="20" fillId="0" borderId="0" xfId="7" applyNumberFormat="1" applyFont="1" applyAlignment="1">
      <alignment horizontal="right"/>
    </xf>
    <xf numFmtId="172" fontId="4" fillId="0" borderId="0" xfId="17"/>
    <xf numFmtId="0" fontId="36" fillId="0" borderId="0" xfId="22" applyFont="1"/>
    <xf numFmtId="9" fontId="4" fillId="0" borderId="0" xfId="7" applyNumberFormat="1" applyAlignment="1">
      <alignment horizontal="center"/>
    </xf>
    <xf numFmtId="169" fontId="4" fillId="0" borderId="0" xfId="7" applyNumberFormat="1"/>
    <xf numFmtId="169" fontId="20" fillId="0" borderId="0" xfId="7" applyNumberFormat="1" applyFont="1"/>
    <xf numFmtId="169" fontId="4" fillId="0" borderId="0" xfId="7" applyNumberFormat="1" applyAlignment="1">
      <alignment horizontal="center"/>
    </xf>
    <xf numFmtId="170" fontId="36" fillId="0" borderId="0" xfId="22" applyNumberFormat="1" applyFont="1" applyAlignment="1">
      <alignment horizontal="center"/>
    </xf>
    <xf numFmtId="0" fontId="4" fillId="0" borderId="0" xfId="7" applyAlignment="1">
      <alignment horizontal="center"/>
    </xf>
    <xf numFmtId="0" fontId="20" fillId="0" borderId="0" xfId="7" applyFont="1" applyAlignment="1">
      <alignment horizontal="right"/>
    </xf>
    <xf numFmtId="179" fontId="20" fillId="0" borderId="0" xfId="7" applyNumberFormat="1" applyFont="1" applyAlignment="1">
      <alignment horizontal="right"/>
    </xf>
    <xf numFmtId="0" fontId="36" fillId="0" borderId="0" xfId="22" applyFont="1" applyAlignment="1">
      <alignment horizontal="center"/>
    </xf>
    <xf numFmtId="0" fontId="28" fillId="0" borderId="0" xfId="22" applyFont="1"/>
    <xf numFmtId="0" fontId="38" fillId="0" borderId="0" xfId="22" applyFont="1"/>
    <xf numFmtId="176" fontId="28" fillId="0" borderId="0" xfId="22" applyNumberFormat="1" applyFont="1"/>
    <xf numFmtId="170" fontId="39" fillId="0" borderId="0" xfId="22" applyNumberFormat="1" applyFont="1" applyAlignment="1">
      <alignment horizontal="center"/>
    </xf>
    <xf numFmtId="0" fontId="18" fillId="0" borderId="0" xfId="7" applyFont="1" applyAlignment="1">
      <alignment horizontal="center"/>
    </xf>
    <xf numFmtId="180" fontId="0" fillId="0" borderId="0" xfId="21" applyNumberFormat="1" applyFont="1"/>
    <xf numFmtId="44" fontId="28" fillId="0" borderId="0" xfId="22" applyNumberFormat="1" applyFont="1"/>
    <xf numFmtId="0" fontId="28" fillId="0" borderId="0" xfId="22" applyFont="1" applyAlignment="1">
      <alignment horizontal="left"/>
    </xf>
    <xf numFmtId="0" fontId="40" fillId="0" borderId="0" xfId="22" applyFont="1" applyAlignment="1">
      <alignment horizontal="left"/>
    </xf>
    <xf numFmtId="0" fontId="39" fillId="0" borderId="0" xfId="22" applyFont="1" applyAlignment="1">
      <alignment horizontal="left"/>
    </xf>
    <xf numFmtId="176" fontId="0" fillId="0" borderId="0" xfId="21" applyFont="1" applyAlignment="1">
      <alignment horizontal="center"/>
    </xf>
    <xf numFmtId="176" fontId="4" fillId="0" borderId="0" xfId="7" applyNumberFormat="1"/>
    <xf numFmtId="44" fontId="4" fillId="0" borderId="0" xfId="7" applyNumberFormat="1" applyAlignment="1">
      <alignment horizontal="center"/>
    </xf>
    <xf numFmtId="3" fontId="18" fillId="0" borderId="0" xfId="17" applyNumberFormat="1" applyFont="1"/>
    <xf numFmtId="176" fontId="0" fillId="0" borderId="0" xfId="21" applyFont="1"/>
    <xf numFmtId="44" fontId="18" fillId="0" borderId="0" xfId="7" applyNumberFormat="1" applyFont="1"/>
    <xf numFmtId="172" fontId="36" fillId="0" borderId="0" xfId="17" applyFont="1"/>
    <xf numFmtId="0" fontId="41" fillId="0" borderId="0" xfId="7" applyFont="1"/>
    <xf numFmtId="181" fontId="0" fillId="0" borderId="0" xfId="20" applyNumberFormat="1" applyFont="1"/>
    <xf numFmtId="0" fontId="4" fillId="4" borderId="0" xfId="15" applyFill="1" applyAlignment="1">
      <alignment horizontal="center"/>
    </xf>
    <xf numFmtId="0" fontId="4" fillId="4" borderId="0" xfId="15" applyFill="1"/>
    <xf numFmtId="0" fontId="4" fillId="0" borderId="0" xfId="15"/>
    <xf numFmtId="0" fontId="20" fillId="4" borderId="0" xfId="15" applyFont="1" applyFill="1"/>
    <xf numFmtId="0" fontId="20" fillId="0" borderId="0" xfId="15" applyFont="1"/>
    <xf numFmtId="173" fontId="28" fillId="4" borderId="0" xfId="16" applyNumberFormat="1" applyFont="1" applyFill="1" applyAlignment="1">
      <alignment horizontal="left" vertical="top"/>
    </xf>
    <xf numFmtId="0" fontId="4" fillId="0" borderId="0" xfId="14" applyFont="1" applyAlignment="1">
      <alignment horizontal="center" vertical="center"/>
    </xf>
    <xf numFmtId="0" fontId="4" fillId="4" borderId="8" xfId="14" applyFont="1" applyFill="1" applyBorder="1" applyAlignment="1">
      <alignment vertical="center"/>
    </xf>
    <xf numFmtId="0" fontId="42" fillId="4" borderId="0" xfId="14" applyFont="1" applyFill="1" applyAlignment="1">
      <alignment vertical="center"/>
    </xf>
    <xf numFmtId="0" fontId="30" fillId="0" borderId="5" xfId="14" applyFont="1" applyBorder="1" applyAlignment="1">
      <alignment horizontal="center" vertical="center"/>
    </xf>
    <xf numFmtId="0" fontId="30" fillId="5" borderId="0" xfId="14" applyFont="1" applyFill="1" applyAlignment="1">
      <alignment horizontal="center" vertical="center"/>
    </xf>
    <xf numFmtId="14" fontId="18" fillId="4" borderId="0" xfId="17" applyNumberFormat="1" applyFont="1" applyFill="1" applyAlignment="1">
      <alignment horizontal="center" vertical="center" wrapText="1"/>
    </xf>
    <xf numFmtId="0" fontId="31" fillId="4" borderId="3" xfId="18" applyFont="1" applyFill="1" applyBorder="1"/>
    <xf numFmtId="0" fontId="43" fillId="4" borderId="9" xfId="18" applyFont="1" applyFill="1" applyBorder="1"/>
    <xf numFmtId="0" fontId="4" fillId="4" borderId="3" xfId="15" applyFill="1" applyBorder="1" applyAlignment="1">
      <alignment horizontal="center"/>
    </xf>
    <xf numFmtId="0" fontId="4" fillId="4" borderId="9" xfId="15" applyFill="1" applyBorder="1" applyAlignment="1">
      <alignment horizontal="center"/>
    </xf>
    <xf numFmtId="0" fontId="4" fillId="4" borderId="3" xfId="15" applyFill="1" applyBorder="1"/>
    <xf numFmtId="0" fontId="4" fillId="0" borderId="9" xfId="15" applyBorder="1"/>
    <xf numFmtId="0" fontId="4" fillId="4" borderId="9" xfId="15" applyFill="1" applyBorder="1"/>
    <xf numFmtId="164" fontId="4" fillId="4" borderId="3" xfId="19" applyFont="1" applyFill="1" applyBorder="1"/>
    <xf numFmtId="164" fontId="4" fillId="4" borderId="9" xfId="19" applyFont="1" applyFill="1" applyBorder="1" applyAlignment="1">
      <alignment horizontal="center"/>
    </xf>
    <xf numFmtId="164" fontId="4" fillId="4" borderId="9" xfId="19" applyFont="1" applyFill="1" applyBorder="1"/>
    <xf numFmtId="172" fontId="18" fillId="4" borderId="10" xfId="17" applyFont="1" applyFill="1" applyBorder="1" applyAlignment="1">
      <alignment horizontal="left" vertical="center" indent="1"/>
    </xf>
    <xf numFmtId="0" fontId="31" fillId="4" borderId="5" xfId="18" applyFont="1" applyFill="1" applyBorder="1"/>
    <xf numFmtId="0" fontId="43" fillId="4" borderId="0" xfId="18" applyFont="1" applyFill="1"/>
    <xf numFmtId="0" fontId="4" fillId="4" borderId="5" xfId="15" applyFill="1" applyBorder="1" applyAlignment="1">
      <alignment horizontal="center"/>
    </xf>
    <xf numFmtId="0" fontId="4" fillId="4" borderId="5" xfId="15" applyFill="1" applyBorder="1"/>
    <xf numFmtId="164" fontId="4" fillId="4" borderId="5" xfId="19" applyFont="1" applyFill="1" applyBorder="1"/>
    <xf numFmtId="164" fontId="4" fillId="4" borderId="0" xfId="19" applyFont="1" applyFill="1" applyBorder="1" applyAlignment="1">
      <alignment horizontal="center"/>
    </xf>
    <xf numFmtId="164" fontId="4" fillId="4" borderId="0" xfId="19" applyFont="1" applyFill="1" applyBorder="1"/>
    <xf numFmtId="172" fontId="4" fillId="4" borderId="10" xfId="17" applyFill="1" applyBorder="1" applyAlignment="1">
      <alignment vertical="center"/>
    </xf>
    <xf numFmtId="172" fontId="4" fillId="0" borderId="10" xfId="17" applyBorder="1"/>
    <xf numFmtId="38" fontId="36" fillId="0" borderId="0" xfId="23" applyNumberFormat="1" applyFont="1"/>
    <xf numFmtId="164" fontId="18" fillId="0" borderId="5" xfId="19" applyFont="1" applyFill="1" applyBorder="1"/>
    <xf numFmtId="164" fontId="4" fillId="0" borderId="0" xfId="19" applyFont="1" applyFill="1" applyBorder="1"/>
    <xf numFmtId="164" fontId="4" fillId="0" borderId="5" xfId="19" applyFont="1" applyFill="1" applyBorder="1" applyAlignment="1">
      <alignment horizontal="center"/>
    </xf>
    <xf numFmtId="164" fontId="4" fillId="0" borderId="0" xfId="19" applyFont="1" applyFill="1" applyBorder="1" applyAlignment="1">
      <alignment horizontal="center"/>
    </xf>
    <xf numFmtId="164" fontId="4" fillId="0" borderId="5" xfId="19" applyFont="1" applyFill="1" applyBorder="1"/>
    <xf numFmtId="0" fontId="20" fillId="7" borderId="0" xfId="15" applyFont="1" applyFill="1"/>
    <xf numFmtId="0" fontId="4" fillId="7" borderId="0" xfId="15" applyFill="1"/>
    <xf numFmtId="43" fontId="4" fillId="7" borderId="0" xfId="15" applyNumberFormat="1" applyFill="1"/>
    <xf numFmtId="38" fontId="36" fillId="4" borderId="0" xfId="23" applyNumberFormat="1" applyFont="1" applyFill="1"/>
    <xf numFmtId="164" fontId="4" fillId="4" borderId="5" xfId="19" applyFont="1" applyFill="1" applyBorder="1" applyAlignment="1">
      <alignment horizontal="center"/>
    </xf>
    <xf numFmtId="164" fontId="33" fillId="0" borderId="0" xfId="19" applyFont="1" applyFill="1" applyBorder="1"/>
    <xf numFmtId="164" fontId="33" fillId="4" borderId="0" xfId="19" applyFont="1" applyFill="1" applyBorder="1"/>
    <xf numFmtId="164" fontId="33" fillId="4" borderId="0" xfId="19" applyFont="1" applyFill="1" applyBorder="1" applyAlignment="1">
      <alignment horizontal="center"/>
    </xf>
    <xf numFmtId="164" fontId="0" fillId="0" borderId="5" xfId="19" applyFont="1" applyBorder="1"/>
    <xf numFmtId="164" fontId="0" fillId="0" borderId="0" xfId="19" applyFont="1"/>
    <xf numFmtId="164" fontId="0" fillId="0" borderId="0" xfId="19" applyFont="1" applyBorder="1"/>
    <xf numFmtId="164" fontId="0" fillId="0" borderId="0" xfId="19" applyFont="1" applyFill="1" applyBorder="1"/>
    <xf numFmtId="164" fontId="0" fillId="0" borderId="5" xfId="19" applyFont="1" applyFill="1" applyBorder="1"/>
    <xf numFmtId="164" fontId="4" fillId="0" borderId="2" xfId="19" applyFont="1" applyFill="1" applyBorder="1"/>
    <xf numFmtId="175" fontId="4" fillId="4" borderId="0" xfId="18" applyNumberFormat="1" applyFill="1"/>
    <xf numFmtId="164" fontId="18" fillId="4" borderId="18" xfId="19" applyFont="1" applyFill="1" applyBorder="1"/>
    <xf numFmtId="164" fontId="18" fillId="4" borderId="0" xfId="19" applyFont="1" applyFill="1" applyBorder="1"/>
    <xf numFmtId="164" fontId="20" fillId="4" borderId="5" xfId="19" applyFont="1" applyFill="1" applyBorder="1" applyAlignment="1">
      <alignment horizontal="center"/>
    </xf>
    <xf numFmtId="164" fontId="18" fillId="4" borderId="0" xfId="19" applyFont="1" applyFill="1" applyBorder="1" applyAlignment="1">
      <alignment horizontal="center"/>
    </xf>
    <xf numFmtId="164" fontId="18" fillId="0" borderId="18" xfId="19" applyFont="1" applyFill="1" applyBorder="1"/>
    <xf numFmtId="164" fontId="18" fillId="0" borderId="0" xfId="19" applyFont="1" applyFill="1" applyBorder="1"/>
    <xf numFmtId="164" fontId="18" fillId="4" borderId="18" xfId="19" applyFont="1" applyFill="1" applyBorder="1" applyAlignment="1">
      <alignment horizontal="center"/>
    </xf>
    <xf numFmtId="180" fontId="4" fillId="0" borderId="0" xfId="15" applyNumberFormat="1"/>
    <xf numFmtId="0" fontId="18" fillId="4" borderId="2" xfId="18" applyFont="1" applyFill="1" applyBorder="1"/>
    <xf numFmtId="0" fontId="4" fillId="4" borderId="2" xfId="15" applyFill="1" applyBorder="1" applyAlignment="1">
      <alignment horizontal="center"/>
    </xf>
    <xf numFmtId="0" fontId="4" fillId="4" borderId="11" xfId="15" applyFill="1" applyBorder="1" applyAlignment="1">
      <alignment horizontal="center"/>
    </xf>
    <xf numFmtId="0" fontId="4" fillId="4" borderId="2" xfId="15" applyFill="1" applyBorder="1"/>
    <xf numFmtId="0" fontId="4" fillId="0" borderId="11" xfId="15" applyBorder="1"/>
    <xf numFmtId="0" fontId="4" fillId="4" borderId="11" xfId="15" applyFill="1" applyBorder="1"/>
    <xf numFmtId="0" fontId="18" fillId="4" borderId="0" xfId="18" applyFont="1" applyFill="1"/>
    <xf numFmtId="164" fontId="4" fillId="0" borderId="0" xfId="15" applyNumberFormat="1"/>
    <xf numFmtId="10" fontId="20" fillId="4" borderId="0" xfId="20" applyNumberFormat="1" applyFont="1" applyFill="1" applyBorder="1"/>
    <xf numFmtId="176" fontId="4" fillId="0" borderId="0" xfId="15" applyNumberFormat="1"/>
    <xf numFmtId="172" fontId="20" fillId="0" borderId="0" xfId="17" applyFont="1"/>
    <xf numFmtId="179" fontId="20" fillId="0" borderId="0" xfId="15" applyNumberFormat="1" applyFont="1" applyAlignment="1">
      <alignment horizontal="right"/>
    </xf>
    <xf numFmtId="0" fontId="20" fillId="0" borderId="0" xfId="15" applyFont="1" applyAlignment="1">
      <alignment horizontal="center"/>
    </xf>
    <xf numFmtId="169" fontId="20" fillId="0" borderId="0" xfId="15" applyNumberFormat="1" applyFont="1" applyAlignment="1">
      <alignment horizontal="right"/>
    </xf>
    <xf numFmtId="0" fontId="44" fillId="0" borderId="0" xfId="22" applyFont="1"/>
    <xf numFmtId="0" fontId="37" fillId="0" borderId="0" xfId="22" applyFont="1"/>
    <xf numFmtId="0" fontId="20" fillId="0" borderId="0" xfId="15" applyFont="1" applyAlignment="1">
      <alignment horizontal="right"/>
    </xf>
    <xf numFmtId="0" fontId="37" fillId="0" borderId="0" xfId="22" applyFont="1" applyAlignment="1">
      <alignment horizontal="center"/>
    </xf>
    <xf numFmtId="172" fontId="37" fillId="0" borderId="0" xfId="17" applyFont="1"/>
    <xf numFmtId="179" fontId="18" fillId="4" borderId="0" xfId="15" applyNumberFormat="1" applyFont="1" applyFill="1"/>
    <xf numFmtId="179" fontId="4" fillId="4" borderId="0" xfId="15" applyNumberFormat="1" applyFill="1"/>
    <xf numFmtId="38" fontId="36" fillId="4" borderId="0" xfId="23" applyNumberFormat="1" applyFont="1" applyFill="1" applyAlignment="1">
      <alignment horizontal="left"/>
    </xf>
    <xf numFmtId="170" fontId="36" fillId="0" borderId="0" xfId="20" applyNumberFormat="1" applyFont="1" applyBorder="1" applyAlignment="1">
      <alignment horizontal="center"/>
    </xf>
    <xf numFmtId="167" fontId="4" fillId="0" borderId="0" xfId="15" applyNumberFormat="1"/>
    <xf numFmtId="0" fontId="4" fillId="0" borderId="0" xfId="15" applyAlignment="1">
      <alignment horizontal="center"/>
    </xf>
    <xf numFmtId="1" fontId="36" fillId="0" borderId="0" xfId="20" applyNumberFormat="1" applyFont="1" applyBorder="1" applyAlignment="1">
      <alignment horizontal="center"/>
    </xf>
    <xf numFmtId="182" fontId="28" fillId="4" borderId="0" xfId="17" applyNumberFormat="1" applyFont="1" applyFill="1" applyAlignment="1">
      <alignment horizontal="right" vertical="center"/>
    </xf>
    <xf numFmtId="172" fontId="18" fillId="0" borderId="0" xfId="17" applyFont="1"/>
    <xf numFmtId="43" fontId="4" fillId="0" borderId="0" xfId="15" applyNumberFormat="1"/>
    <xf numFmtId="0" fontId="18" fillId="4" borderId="1" xfId="14" applyFont="1" applyFill="1" applyBorder="1" applyAlignment="1">
      <alignment vertical="center"/>
    </xf>
    <xf numFmtId="0" fontId="4" fillId="4" borderId="14" xfId="14" applyFont="1" applyFill="1" applyBorder="1" applyAlignment="1">
      <alignment horizontal="left" vertical="center"/>
    </xf>
    <xf numFmtId="0" fontId="4" fillId="4" borderId="17" xfId="14" applyFont="1" applyFill="1" applyBorder="1" applyAlignment="1">
      <alignment horizontal="left" vertical="center"/>
    </xf>
    <xf numFmtId="0" fontId="4" fillId="4" borderId="10" xfId="14" applyFont="1" applyFill="1" applyBorder="1" applyAlignment="1">
      <alignment vertical="center"/>
    </xf>
    <xf numFmtId="0" fontId="4" fillId="4" borderId="14" xfId="14" applyFont="1" applyFill="1" applyBorder="1" applyAlignment="1">
      <alignment horizontal="center" vertical="center"/>
    </xf>
    <xf numFmtId="0" fontId="4" fillId="4" borderId="0" xfId="14" applyFont="1" applyFill="1" applyAlignment="1">
      <alignment horizontal="left" vertical="center"/>
    </xf>
    <xf numFmtId="0" fontId="4" fillId="4" borderId="9" xfId="14" applyFont="1" applyFill="1" applyBorder="1" applyAlignment="1">
      <alignment horizontal="left" vertical="center"/>
    </xf>
    <xf numFmtId="0" fontId="4" fillId="4" borderId="11" xfId="14" applyFont="1" applyFill="1" applyBorder="1" applyAlignment="1">
      <alignment horizontal="center" vertical="center"/>
    </xf>
    <xf numFmtId="0" fontId="4" fillId="4" borderId="11" xfId="14" applyFont="1" applyFill="1" applyBorder="1" applyAlignment="1">
      <alignment vertical="center"/>
    </xf>
    <xf numFmtId="0" fontId="32" fillId="4" borderId="17" xfId="14" applyFont="1" applyFill="1" applyBorder="1" applyAlignment="1">
      <alignment vertical="center"/>
    </xf>
    <xf numFmtId="0" fontId="32" fillId="4" borderId="14" xfId="14" applyFont="1" applyFill="1" applyBorder="1" applyAlignment="1">
      <alignment horizontal="center" vertical="center"/>
    </xf>
    <xf numFmtId="0" fontId="32" fillId="4" borderId="0" xfId="14" applyFont="1" applyFill="1" applyAlignment="1">
      <alignment horizontal="center" vertical="center"/>
    </xf>
    <xf numFmtId="0" fontId="32" fillId="4" borderId="15" xfId="14" applyFont="1" applyFill="1" applyBorder="1" applyAlignment="1">
      <alignment vertical="center"/>
    </xf>
    <xf numFmtId="0" fontId="32" fillId="4" borderId="10" xfId="14" applyFont="1" applyFill="1" applyBorder="1" applyAlignment="1">
      <alignment vertical="center"/>
    </xf>
    <xf numFmtId="174" fontId="32" fillId="4" borderId="0" xfId="14" applyNumberFormat="1" applyFont="1" applyFill="1" applyAlignment="1">
      <alignment horizontal="right" vertical="center"/>
    </xf>
    <xf numFmtId="174" fontId="32" fillId="4" borderId="14" xfId="14" applyNumberFormat="1" applyFont="1" applyFill="1" applyBorder="1" applyAlignment="1">
      <alignment horizontal="right" vertical="center"/>
    </xf>
    <xf numFmtId="179" fontId="18" fillId="4" borderId="0" xfId="14" applyNumberFormat="1" applyFont="1" applyFill="1" applyAlignment="1">
      <alignment vertical="center"/>
    </xf>
    <xf numFmtId="0" fontId="32" fillId="4" borderId="11" xfId="14" applyFont="1" applyFill="1" applyBorder="1" applyAlignment="1">
      <alignment vertical="center"/>
    </xf>
    <xf numFmtId="14" fontId="4" fillId="4" borderId="16" xfId="17" applyNumberFormat="1" applyFill="1" applyBorder="1" applyAlignment="1">
      <alignment vertical="center"/>
    </xf>
    <xf numFmtId="14" fontId="4" fillId="4" borderId="9" xfId="17" applyNumberFormat="1" applyFill="1" applyBorder="1" applyAlignment="1">
      <alignment vertical="center"/>
    </xf>
    <xf numFmtId="14" fontId="4" fillId="4" borderId="19" xfId="17" applyNumberFormat="1" applyFill="1" applyBorder="1" applyAlignment="1">
      <alignment vertical="center"/>
    </xf>
    <xf numFmtId="14" fontId="18" fillId="4" borderId="9" xfId="17" applyNumberFormat="1" applyFont="1" applyFill="1" applyBorder="1" applyAlignment="1">
      <alignment vertical="center"/>
    </xf>
    <xf numFmtId="14" fontId="28" fillId="4" borderId="10" xfId="17" applyNumberFormat="1" applyFont="1" applyFill="1" applyBorder="1" applyAlignment="1">
      <alignment horizontal="center" vertical="center"/>
    </xf>
    <xf numFmtId="14" fontId="28" fillId="4" borderId="0" xfId="17" applyNumberFormat="1" applyFont="1" applyFill="1" applyAlignment="1">
      <alignment vertical="center"/>
    </xf>
    <xf numFmtId="14" fontId="28" fillId="4" borderId="13" xfId="17" applyNumberFormat="1" applyFont="1" applyFill="1" applyBorder="1" applyAlignment="1">
      <alignment vertical="center"/>
    </xf>
    <xf numFmtId="14" fontId="28" fillId="4" borderId="0" xfId="17" applyNumberFormat="1" applyFont="1" applyFill="1" applyAlignment="1">
      <alignment horizontal="center" vertical="center"/>
    </xf>
    <xf numFmtId="14" fontId="36" fillId="4" borderId="12" xfId="17" applyNumberFormat="1" applyFont="1" applyFill="1" applyBorder="1" applyAlignment="1">
      <alignment vertical="center"/>
    </xf>
    <xf numFmtId="14" fontId="36" fillId="4" borderId="11" xfId="17" applyNumberFormat="1" applyFont="1" applyFill="1" applyBorder="1" applyAlignment="1">
      <alignment vertical="center"/>
    </xf>
    <xf numFmtId="14" fontId="36" fillId="4" borderId="20" xfId="17" applyNumberFormat="1" applyFont="1" applyFill="1" applyBorder="1" applyAlignment="1">
      <alignment vertical="center"/>
    </xf>
    <xf numFmtId="14" fontId="28" fillId="4" borderId="11" xfId="17" applyNumberFormat="1" applyFont="1" applyFill="1" applyBorder="1" applyAlignment="1">
      <alignment horizontal="center" vertical="center"/>
    </xf>
    <xf numFmtId="0" fontId="20" fillId="0" borderId="0" xfId="15" applyFont="1" applyAlignment="1">
      <alignment horizontal="left"/>
    </xf>
    <xf numFmtId="0" fontId="18" fillId="0" borderId="0" xfId="15" applyFont="1" applyAlignment="1">
      <alignment horizontal="left"/>
    </xf>
    <xf numFmtId="172" fontId="36" fillId="4" borderId="10" xfId="17" applyFont="1" applyFill="1" applyBorder="1" applyAlignment="1">
      <alignment vertical="center"/>
    </xf>
    <xf numFmtId="172" fontId="36" fillId="4" borderId="0" xfId="17" applyFont="1" applyFill="1" applyAlignment="1">
      <alignment vertical="center"/>
    </xf>
    <xf numFmtId="172" fontId="36" fillId="4" borderId="13" xfId="17" applyFont="1" applyFill="1" applyBorder="1" applyAlignment="1">
      <alignment vertical="center"/>
    </xf>
    <xf numFmtId="3" fontId="28" fillId="4" borderId="3" xfId="17" applyNumberFormat="1" applyFont="1" applyFill="1" applyBorder="1" applyAlignment="1">
      <alignment vertical="center"/>
    </xf>
    <xf numFmtId="0" fontId="4" fillId="4" borderId="3" xfId="18" applyFill="1" applyBorder="1" applyAlignment="1">
      <alignment horizontal="center" vertical="center" wrapText="1"/>
    </xf>
    <xf numFmtId="3" fontId="28" fillId="4" borderId="5" xfId="17" applyNumberFormat="1" applyFont="1" applyFill="1" applyBorder="1" applyAlignment="1">
      <alignment vertical="center"/>
    </xf>
    <xf numFmtId="0" fontId="4" fillId="4" borderId="2" xfId="18" applyFill="1" applyBorder="1" applyAlignment="1">
      <alignment horizontal="center" vertical="center" wrapText="1"/>
    </xf>
    <xf numFmtId="0" fontId="4" fillId="8" borderId="5" xfId="15" applyFill="1" applyBorder="1" applyAlignment="1">
      <alignment horizontal="center" vertical="center"/>
    </xf>
    <xf numFmtId="0" fontId="4" fillId="4" borderId="5" xfId="18" applyFill="1" applyBorder="1" applyAlignment="1">
      <alignment horizontal="center" vertical="center" wrapText="1"/>
    </xf>
    <xf numFmtId="0" fontId="33" fillId="0" borderId="0" xfId="15" applyFont="1"/>
    <xf numFmtId="170" fontId="28" fillId="4" borderId="10" xfId="17" applyNumberFormat="1" applyFont="1" applyFill="1" applyBorder="1" applyAlignment="1">
      <alignment horizontal="center" vertical="center"/>
    </xf>
    <xf numFmtId="172" fontId="28" fillId="4" borderId="0" xfId="17" applyFont="1" applyFill="1" applyAlignment="1">
      <alignment vertical="center"/>
    </xf>
    <xf numFmtId="179" fontId="28" fillId="4" borderId="5" xfId="17" applyNumberFormat="1" applyFont="1" applyFill="1" applyBorder="1" applyAlignment="1">
      <alignment vertical="center"/>
    </xf>
    <xf numFmtId="9" fontId="4" fillId="8" borderId="5" xfId="20" applyFont="1" applyFill="1" applyBorder="1" applyAlignment="1">
      <alignment horizontal="center"/>
    </xf>
    <xf numFmtId="179" fontId="4" fillId="4" borderId="5" xfId="15" applyNumberFormat="1" applyFill="1" applyBorder="1"/>
    <xf numFmtId="3" fontId="20" fillId="0" borderId="0" xfId="15" applyNumberFormat="1" applyFont="1"/>
    <xf numFmtId="0" fontId="37" fillId="0" borderId="10" xfId="24" applyFont="1" applyBorder="1" applyAlignment="1">
      <alignment vertical="center"/>
    </xf>
    <xf numFmtId="0" fontId="46" fillId="9" borderId="0" xfId="24" applyFont="1" applyFill="1" applyAlignment="1">
      <alignment vertical="center"/>
    </xf>
    <xf numFmtId="164" fontId="46" fillId="9" borderId="0" xfId="25" applyNumberFormat="1" applyFont="1" applyFill="1" applyBorder="1" applyAlignment="1">
      <alignment horizontal="right" vertical="center"/>
    </xf>
    <xf numFmtId="0" fontId="46" fillId="9" borderId="0" xfId="24" applyFont="1" applyFill="1"/>
    <xf numFmtId="39" fontId="46" fillId="9" borderId="13" xfId="24" applyNumberFormat="1" applyFont="1" applyFill="1" applyBorder="1"/>
    <xf numFmtId="39" fontId="37" fillId="9" borderId="0" xfId="24" applyNumberFormat="1" applyFont="1" applyFill="1" applyAlignment="1">
      <alignment horizontal="center" vertical="center"/>
    </xf>
    <xf numFmtId="2" fontId="36" fillId="4" borderId="10" xfId="17" applyNumberFormat="1" applyFont="1" applyFill="1" applyBorder="1" applyAlignment="1">
      <alignment horizontal="center" vertical="center"/>
    </xf>
    <xf numFmtId="172" fontId="36" fillId="0" borderId="0" xfId="17" applyFont="1" applyAlignment="1">
      <alignment vertical="center"/>
    </xf>
    <xf numFmtId="0" fontId="37" fillId="9" borderId="10" xfId="24" applyFont="1" applyFill="1" applyBorder="1" applyAlignment="1">
      <alignment vertical="center"/>
    </xf>
    <xf numFmtId="164" fontId="37" fillId="9" borderId="0" xfId="26" applyFont="1" applyFill="1" applyBorder="1" applyAlignment="1">
      <alignment horizontal="center" vertical="center"/>
    </xf>
    <xf numFmtId="0" fontId="36" fillId="4" borderId="10" xfId="17" applyNumberFormat="1" applyFont="1" applyFill="1" applyBorder="1" applyAlignment="1">
      <alignment horizontal="center" vertical="center"/>
    </xf>
    <xf numFmtId="0" fontId="37" fillId="9" borderId="0" xfId="24" applyFont="1" applyFill="1" applyAlignment="1">
      <alignment vertical="center"/>
    </xf>
    <xf numFmtId="179" fontId="28" fillId="4" borderId="5" xfId="17" applyNumberFormat="1" applyFont="1" applyFill="1" applyBorder="1" applyAlignment="1">
      <alignment horizontal="right" vertical="center"/>
    </xf>
    <xf numFmtId="0" fontId="4" fillId="8" borderId="5" xfId="15" applyFill="1" applyBorder="1" applyAlignment="1">
      <alignment horizontal="center"/>
    </xf>
    <xf numFmtId="0" fontId="36" fillId="4" borderId="10" xfId="17" applyNumberFormat="1" applyFont="1" applyFill="1" applyBorder="1" applyAlignment="1">
      <alignment horizontal="left" vertical="center"/>
    </xf>
    <xf numFmtId="170" fontId="28" fillId="4" borderId="16" xfId="17" applyNumberFormat="1" applyFont="1" applyFill="1" applyBorder="1" applyAlignment="1">
      <alignment horizontal="center" vertical="center"/>
    </xf>
    <xf numFmtId="172" fontId="28" fillId="4" borderId="9" xfId="17" applyFont="1" applyFill="1" applyBorder="1" applyAlignment="1">
      <alignment vertical="center"/>
    </xf>
    <xf numFmtId="184" fontId="18" fillId="0" borderId="3" xfId="15" applyNumberFormat="1" applyFont="1" applyBorder="1"/>
    <xf numFmtId="10" fontId="18" fillId="8" borderId="3" xfId="20" applyNumberFormat="1" applyFont="1" applyFill="1" applyBorder="1" applyAlignment="1">
      <alignment horizontal="center"/>
    </xf>
    <xf numFmtId="179" fontId="18" fillId="0" borderId="3" xfId="15" applyNumberFormat="1" applyFont="1" applyBorder="1"/>
    <xf numFmtId="179" fontId="18" fillId="4" borderId="3" xfId="15" applyNumberFormat="1" applyFont="1" applyFill="1" applyBorder="1"/>
    <xf numFmtId="178" fontId="18" fillId="8" borderId="3" xfId="20" applyNumberFormat="1" applyFont="1" applyFill="1" applyBorder="1" applyAlignment="1">
      <alignment horizontal="center"/>
    </xf>
    <xf numFmtId="184" fontId="36" fillId="4" borderId="5" xfId="17" applyNumberFormat="1" applyFont="1" applyFill="1" applyBorder="1" applyAlignment="1">
      <alignment vertical="center"/>
    </xf>
    <xf numFmtId="184" fontId="28" fillId="4" borderId="5" xfId="17" applyNumberFormat="1" applyFont="1" applyFill="1" applyBorder="1" applyAlignment="1">
      <alignment vertical="center"/>
    </xf>
    <xf numFmtId="184" fontId="37" fillId="4" borderId="5" xfId="17" applyNumberFormat="1" applyFont="1" applyFill="1" applyBorder="1" applyAlignment="1">
      <alignment vertical="center"/>
    </xf>
    <xf numFmtId="9" fontId="36" fillId="4" borderId="0" xfId="20" applyFont="1" applyFill="1" applyBorder="1" applyAlignment="1">
      <alignment vertical="center"/>
    </xf>
    <xf numFmtId="179" fontId="4" fillId="0" borderId="5" xfId="15" applyNumberFormat="1" applyBorder="1"/>
    <xf numFmtId="14" fontId="33" fillId="0" borderId="10" xfId="15" applyNumberFormat="1" applyFont="1" applyBorder="1"/>
    <xf numFmtId="0" fontId="28" fillId="4" borderId="5" xfId="17" applyNumberFormat="1" applyFont="1" applyFill="1" applyBorder="1" applyAlignment="1">
      <alignment vertical="center"/>
    </xf>
    <xf numFmtId="3" fontId="4" fillId="4" borderId="5" xfId="15" applyNumberFormat="1" applyFill="1" applyBorder="1"/>
    <xf numFmtId="177" fontId="36" fillId="4" borderId="5" xfId="17" applyNumberFormat="1" applyFont="1" applyFill="1" applyBorder="1" applyAlignment="1">
      <alignment vertical="center"/>
    </xf>
    <xf numFmtId="186" fontId="28" fillId="4" borderId="10" xfId="26" applyNumberFormat="1" applyFont="1" applyFill="1" applyBorder="1" applyAlignment="1">
      <alignment horizontal="center" vertical="center"/>
    </xf>
    <xf numFmtId="187" fontId="28" fillId="4" borderId="5" xfId="17" applyNumberFormat="1" applyFont="1" applyFill="1" applyBorder="1" applyAlignment="1">
      <alignment horizontal="right" vertical="center"/>
    </xf>
    <xf numFmtId="184" fontId="28" fillId="4" borderId="5" xfId="17" applyNumberFormat="1" applyFont="1" applyFill="1" applyBorder="1" applyAlignment="1">
      <alignment horizontal="right" vertical="center"/>
    </xf>
    <xf numFmtId="14" fontId="33" fillId="0" borderId="10" xfId="15" applyNumberFormat="1" applyFont="1" applyBorder="1" applyAlignment="1">
      <alignment horizontal="left" vertical="center"/>
    </xf>
    <xf numFmtId="0" fontId="33" fillId="0" borderId="0" xfId="15" applyFont="1" applyAlignment="1">
      <alignment horizontal="left" vertical="center"/>
    </xf>
    <xf numFmtId="0" fontId="33" fillId="0" borderId="0" xfId="15" applyFont="1" applyAlignment="1">
      <alignment vertical="center"/>
    </xf>
    <xf numFmtId="0" fontId="36" fillId="4" borderId="12" xfId="17" applyNumberFormat="1" applyFont="1" applyFill="1" applyBorder="1" applyAlignment="1">
      <alignment horizontal="center" vertical="center"/>
    </xf>
    <xf numFmtId="172" fontId="36" fillId="4" borderId="11" xfId="17" applyFont="1" applyFill="1" applyBorder="1" applyAlignment="1">
      <alignment vertical="center"/>
    </xf>
    <xf numFmtId="172" fontId="36" fillId="4" borderId="20" xfId="17" applyFont="1" applyFill="1" applyBorder="1" applyAlignment="1">
      <alignment vertical="center"/>
    </xf>
    <xf numFmtId="38" fontId="28" fillId="4" borderId="2" xfId="17" applyNumberFormat="1" applyFont="1" applyFill="1" applyBorder="1" applyAlignment="1">
      <alignment vertical="center"/>
    </xf>
    <xf numFmtId="38" fontId="36" fillId="8" borderId="2" xfId="17" applyNumberFormat="1" applyFont="1" applyFill="1" applyBorder="1" applyAlignment="1">
      <alignment vertical="center"/>
    </xf>
    <xf numFmtId="38" fontId="36" fillId="4" borderId="2" xfId="17" applyNumberFormat="1" applyFont="1" applyFill="1" applyBorder="1" applyAlignment="1">
      <alignment vertical="center"/>
    </xf>
    <xf numFmtId="0" fontId="28" fillId="4" borderId="10" xfId="17" applyNumberFormat="1" applyFont="1" applyFill="1" applyBorder="1" applyAlignment="1">
      <alignment horizontal="center" vertical="center"/>
    </xf>
    <xf numFmtId="188" fontId="36" fillId="4" borderId="0" xfId="27" applyNumberFormat="1" applyFont="1" applyFill="1" applyAlignment="1">
      <alignment vertical="center"/>
    </xf>
    <xf numFmtId="10" fontId="36" fillId="4" borderId="13" xfId="28" applyNumberFormat="1" applyFont="1" applyFill="1" applyBorder="1" applyAlignment="1">
      <alignment vertical="center"/>
    </xf>
    <xf numFmtId="10" fontId="36" fillId="8" borderId="5" xfId="20" applyNumberFormat="1" applyFont="1" applyFill="1" applyBorder="1" applyAlignment="1">
      <alignment horizontal="center"/>
    </xf>
    <xf numFmtId="184" fontId="36" fillId="4" borderId="5" xfId="15" applyNumberFormat="1" applyFont="1" applyFill="1" applyBorder="1"/>
    <xf numFmtId="189" fontId="36" fillId="4" borderId="5" xfId="15" applyNumberFormat="1" applyFont="1" applyFill="1" applyBorder="1"/>
    <xf numFmtId="0" fontId="36" fillId="4" borderId="5" xfId="15" applyFont="1" applyFill="1" applyBorder="1"/>
    <xf numFmtId="10" fontId="36" fillId="8" borderId="5" xfId="15" applyNumberFormat="1" applyFont="1" applyFill="1" applyBorder="1" applyAlignment="1">
      <alignment horizontal="center"/>
    </xf>
    <xf numFmtId="184" fontId="36" fillId="4" borderId="3" xfId="15" applyNumberFormat="1" applyFont="1" applyFill="1" applyBorder="1"/>
    <xf numFmtId="3" fontId="37" fillId="0" borderId="0" xfId="15" applyNumberFormat="1" applyFont="1"/>
    <xf numFmtId="14" fontId="46" fillId="0" borderId="10" xfId="15" applyNumberFormat="1" applyFont="1" applyBorder="1"/>
    <xf numFmtId="0" fontId="46" fillId="0" borderId="0" xfId="15" applyFont="1"/>
    <xf numFmtId="0" fontId="36" fillId="0" borderId="0" xfId="15" applyFont="1"/>
    <xf numFmtId="0" fontId="36" fillId="4" borderId="0" xfId="27" applyFont="1" applyFill="1" applyAlignment="1">
      <alignment vertical="center"/>
    </xf>
    <xf numFmtId="178" fontId="36" fillId="4" borderId="13" xfId="28" applyNumberFormat="1" applyFont="1" applyFill="1" applyBorder="1" applyAlignment="1">
      <alignment vertical="center"/>
    </xf>
    <xf numFmtId="190" fontId="28" fillId="4" borderId="5" xfId="17" applyNumberFormat="1" applyFont="1" applyFill="1" applyBorder="1" applyAlignment="1">
      <alignment horizontal="right" vertical="center"/>
    </xf>
    <xf numFmtId="10" fontId="4" fillId="8" borderId="5" xfId="15" applyNumberFormat="1" applyFill="1" applyBorder="1" applyAlignment="1">
      <alignment horizontal="center"/>
    </xf>
    <xf numFmtId="178" fontId="28" fillId="4" borderId="13" xfId="17" applyNumberFormat="1" applyFont="1" applyFill="1" applyBorder="1" applyAlignment="1">
      <alignment vertical="center"/>
    </xf>
    <xf numFmtId="182" fontId="28" fillId="4" borderId="5" xfId="17" applyNumberFormat="1" applyFont="1" applyFill="1" applyBorder="1" applyAlignment="1">
      <alignment horizontal="right" vertical="center"/>
    </xf>
    <xf numFmtId="0" fontId="20" fillId="0" borderId="14" xfId="15" applyFont="1" applyBorder="1"/>
    <xf numFmtId="0" fontId="33" fillId="0" borderId="15" xfId="15" applyFont="1" applyBorder="1"/>
    <xf numFmtId="10" fontId="46" fillId="4" borderId="5" xfId="20" applyNumberFormat="1" applyFont="1" applyFill="1" applyBorder="1" applyAlignment="1">
      <alignment horizontal="right" vertical="center"/>
    </xf>
    <xf numFmtId="182" fontId="37" fillId="4" borderId="5" xfId="17" applyNumberFormat="1" applyFont="1" applyFill="1" applyBorder="1" applyAlignment="1">
      <alignment horizontal="right" vertical="center"/>
    </xf>
    <xf numFmtId="0" fontId="33" fillId="8" borderId="5" xfId="15" applyFont="1" applyFill="1" applyBorder="1" applyAlignment="1">
      <alignment horizontal="center"/>
    </xf>
    <xf numFmtId="10" fontId="37" fillId="4" borderId="5" xfId="17" applyNumberFormat="1" applyFont="1" applyFill="1" applyBorder="1" applyAlignment="1">
      <alignment horizontal="right" vertical="center"/>
    </xf>
    <xf numFmtId="10" fontId="33" fillId="8" borderId="5" xfId="15" applyNumberFormat="1" applyFont="1" applyFill="1" applyBorder="1" applyAlignment="1">
      <alignment horizontal="center"/>
    </xf>
    <xf numFmtId="9" fontId="46" fillId="4" borderId="5" xfId="20" applyFont="1" applyFill="1" applyBorder="1" applyAlignment="1">
      <alignment horizontal="right" vertical="center"/>
    </xf>
    <xf numFmtId="178" fontId="46" fillId="4" borderId="5" xfId="20" applyNumberFormat="1" applyFont="1" applyFill="1" applyBorder="1" applyAlignment="1">
      <alignment horizontal="right" vertical="center"/>
    </xf>
    <xf numFmtId="14" fontId="33" fillId="0" borderId="0" xfId="15" applyNumberFormat="1" applyFont="1"/>
    <xf numFmtId="0" fontId="33" fillId="0" borderId="0" xfId="15" applyFont="1" applyAlignment="1">
      <alignment horizontal="center"/>
    </xf>
    <xf numFmtId="182" fontId="36" fillId="4" borderId="5" xfId="17" applyNumberFormat="1" applyFont="1" applyFill="1" applyBorder="1" applyAlignment="1">
      <alignment horizontal="right" vertical="center"/>
    </xf>
    <xf numFmtId="9" fontId="36" fillId="4" borderId="5" xfId="20" applyFont="1" applyFill="1" applyBorder="1" applyAlignment="1">
      <alignment horizontal="right" vertical="center"/>
    </xf>
    <xf numFmtId="172" fontId="37" fillId="4" borderId="0" xfId="17" applyFont="1" applyFill="1" applyAlignment="1">
      <alignment vertical="center"/>
    </xf>
    <xf numFmtId="3" fontId="36" fillId="4" borderId="5" xfId="17" applyNumberFormat="1" applyFont="1" applyFill="1" applyBorder="1" applyAlignment="1">
      <alignment horizontal="right" vertical="center"/>
    </xf>
    <xf numFmtId="191" fontId="28" fillId="4" borderId="2" xfId="17" applyNumberFormat="1" applyFont="1" applyFill="1" applyBorder="1" applyAlignment="1">
      <alignment vertical="center"/>
    </xf>
    <xf numFmtId="0" fontId="4" fillId="8" borderId="2" xfId="15" applyFill="1" applyBorder="1" applyAlignment="1">
      <alignment horizontal="center"/>
    </xf>
    <xf numFmtId="0" fontId="20" fillId="0" borderId="10" xfId="15" applyFont="1" applyBorder="1"/>
    <xf numFmtId="0" fontId="4" fillId="4" borderId="9" xfId="17" applyNumberFormat="1" applyFill="1" applyBorder="1" applyAlignment="1">
      <alignment horizontal="center" vertical="center"/>
    </xf>
    <xf numFmtId="40" fontId="18" fillId="4" borderId="9" xfId="17" applyNumberFormat="1" applyFont="1" applyFill="1" applyBorder="1" applyAlignment="1">
      <alignment vertical="center"/>
    </xf>
    <xf numFmtId="0" fontId="33" fillId="0" borderId="10" xfId="15" applyFont="1" applyBorder="1"/>
    <xf numFmtId="0" fontId="33" fillId="0" borderId="13" xfId="15" applyFont="1" applyBorder="1"/>
    <xf numFmtId="172" fontId="47" fillId="4" borderId="0" xfId="17" applyFont="1" applyFill="1"/>
    <xf numFmtId="0" fontId="19" fillId="4" borderId="0" xfId="18" applyFont="1" applyFill="1"/>
    <xf numFmtId="0" fontId="47" fillId="4" borderId="0" xfId="18" applyFont="1" applyFill="1"/>
    <xf numFmtId="3" fontId="19" fillId="4" borderId="0" xfId="17" applyNumberFormat="1" applyFont="1" applyFill="1"/>
    <xf numFmtId="0" fontId="47" fillId="4" borderId="0" xfId="15" applyFont="1" applyFill="1" applyAlignment="1">
      <alignment horizontal="center"/>
    </xf>
    <xf numFmtId="0" fontId="47" fillId="4" borderId="0" xfId="15" applyFont="1" applyFill="1"/>
    <xf numFmtId="0" fontId="45" fillId="0" borderId="0" xfId="15" applyFont="1"/>
    <xf numFmtId="0" fontId="33" fillId="0" borderId="12" xfId="15" applyFont="1" applyBorder="1"/>
    <xf numFmtId="0" fontId="33" fillId="0" borderId="11" xfId="15" applyFont="1" applyBorder="1"/>
    <xf numFmtId="0" fontId="33" fillId="0" borderId="20" xfId="15" applyFont="1" applyBorder="1"/>
    <xf numFmtId="0" fontId="47" fillId="0" borderId="0" xfId="15" applyFont="1"/>
    <xf numFmtId="172" fontId="4" fillId="4" borderId="0" xfId="17" applyFill="1" applyAlignment="1">
      <alignment horizontal="right"/>
    </xf>
    <xf numFmtId="0" fontId="4" fillId="0" borderId="0" xfId="18"/>
    <xf numFmtId="187" fontId="40" fillId="0" borderId="0" xfId="22" applyNumberFormat="1" applyFont="1"/>
    <xf numFmtId="187" fontId="4" fillId="0" borderId="0" xfId="15" applyNumberFormat="1"/>
    <xf numFmtId="172" fontId="28" fillId="0" borderId="0" xfId="17" applyFont="1"/>
    <xf numFmtId="10" fontId="4" fillId="0" borderId="0" xfId="15" applyNumberFormat="1"/>
    <xf numFmtId="37" fontId="36" fillId="0" borderId="0" xfId="23" applyNumberFormat="1" applyFont="1"/>
    <xf numFmtId="40" fontId="36" fillId="0" borderId="0" xfId="23" applyNumberFormat="1" applyFont="1"/>
    <xf numFmtId="3" fontId="36" fillId="0" borderId="0" xfId="23" applyNumberFormat="1" applyFont="1"/>
    <xf numFmtId="38" fontId="40" fillId="0" borderId="0" xfId="23" applyNumberFormat="1" applyFont="1"/>
    <xf numFmtId="40" fontId="48" fillId="0" borderId="0" xfId="23" applyNumberFormat="1" applyFont="1"/>
    <xf numFmtId="38" fontId="36" fillId="0" borderId="0" xfId="23" applyNumberFormat="1" applyFont="1" applyAlignment="1">
      <alignment horizontal="right"/>
    </xf>
    <xf numFmtId="40" fontId="36" fillId="0" borderId="0" xfId="23" applyNumberFormat="1" applyFont="1" applyAlignment="1">
      <alignment horizontal="right"/>
    </xf>
    <xf numFmtId="187" fontId="36" fillId="0" borderId="1" xfId="29" applyNumberFormat="1" applyFont="1" applyFill="1" applyBorder="1"/>
    <xf numFmtId="183" fontId="36" fillId="0" borderId="0" xfId="23" applyNumberFormat="1" applyFont="1"/>
    <xf numFmtId="9" fontId="46" fillId="0" borderId="1" xfId="20" applyFont="1" applyFill="1" applyBorder="1"/>
    <xf numFmtId="9" fontId="36" fillId="0" borderId="1" xfId="20" applyFont="1" applyFill="1" applyBorder="1"/>
    <xf numFmtId="3" fontId="36" fillId="10" borderId="1" xfId="23" applyNumberFormat="1" applyFont="1" applyFill="1" applyBorder="1"/>
    <xf numFmtId="38" fontId="36" fillId="10" borderId="14" xfId="23" applyNumberFormat="1" applyFont="1" applyFill="1" applyBorder="1"/>
    <xf numFmtId="3" fontId="36" fillId="10" borderId="17" xfId="23" applyNumberFormat="1" applyFont="1" applyFill="1" applyBorder="1"/>
    <xf numFmtId="3" fontId="36" fillId="11" borderId="1" xfId="23" applyNumberFormat="1" applyFont="1" applyFill="1" applyBorder="1"/>
    <xf numFmtId="38" fontId="37" fillId="0" borderId="0" xfId="23" applyNumberFormat="1" applyFont="1"/>
    <xf numFmtId="185" fontId="36" fillId="0" borderId="0" xfId="30" applyNumberFormat="1" applyFont="1" applyFill="1"/>
    <xf numFmtId="37" fontId="36" fillId="0" borderId="3" xfId="23" applyNumberFormat="1" applyFont="1" applyBorder="1" applyAlignment="1">
      <alignment horizontal="center"/>
    </xf>
    <xf numFmtId="40" fontId="36" fillId="0" borderId="3" xfId="23" applyNumberFormat="1" applyFont="1" applyBorder="1" applyAlignment="1">
      <alignment horizontal="center"/>
    </xf>
    <xf numFmtId="40" fontId="36" fillId="0" borderId="1" xfId="23" applyNumberFormat="1" applyFont="1" applyBorder="1" applyAlignment="1">
      <alignment horizontal="center"/>
    </xf>
    <xf numFmtId="169" fontId="37" fillId="0" borderId="0" xfId="23" applyNumberFormat="1" applyFont="1"/>
    <xf numFmtId="38" fontId="36" fillId="0" borderId="16" xfId="23" applyNumberFormat="1" applyFont="1" applyBorder="1"/>
    <xf numFmtId="37" fontId="36" fillId="0" borderId="16" xfId="23" applyNumberFormat="1" applyFont="1" applyBorder="1"/>
    <xf numFmtId="193" fontId="36" fillId="0" borderId="3" xfId="31" applyNumberFormat="1" applyFont="1" applyBorder="1"/>
    <xf numFmtId="3" fontId="36" fillId="10" borderId="19" xfId="23" applyNumberFormat="1" applyFont="1" applyFill="1" applyBorder="1"/>
    <xf numFmtId="3" fontId="36" fillId="10" borderId="0" xfId="23" applyNumberFormat="1" applyFont="1" applyFill="1"/>
    <xf numFmtId="3" fontId="36" fillId="10" borderId="3" xfId="23" applyNumberFormat="1" applyFont="1" applyFill="1" applyBorder="1"/>
    <xf numFmtId="40" fontId="36" fillId="0" borderId="3" xfId="23" applyNumberFormat="1" applyFont="1" applyBorder="1"/>
    <xf numFmtId="0" fontId="4" fillId="0" borderId="5" xfId="24" applyBorder="1" applyAlignment="1">
      <alignment wrapText="1"/>
    </xf>
    <xf numFmtId="3" fontId="4" fillId="0" borderId="10" xfId="24" applyNumberFormat="1" applyBorder="1" applyAlignment="1">
      <alignment wrapText="1"/>
    </xf>
    <xf numFmtId="185" fontId="4" fillId="0" borderId="10" xfId="26" applyNumberFormat="1" applyFont="1" applyFill="1" applyBorder="1" applyAlignment="1">
      <alignment wrapText="1"/>
    </xf>
    <xf numFmtId="10" fontId="4" fillId="0" borderId="5" xfId="24" applyNumberFormat="1" applyBorder="1" applyAlignment="1">
      <alignment wrapText="1"/>
    </xf>
    <xf numFmtId="3" fontId="36" fillId="10" borderId="13" xfId="23" applyNumberFormat="1" applyFont="1" applyFill="1" applyBorder="1"/>
    <xf numFmtId="3" fontId="36" fillId="10" borderId="5" xfId="23" applyNumberFormat="1" applyFont="1" applyFill="1" applyBorder="1"/>
    <xf numFmtId="38" fontId="36" fillId="0" borderId="5" xfId="23" applyNumberFormat="1" applyFont="1" applyBorder="1"/>
    <xf numFmtId="3" fontId="4" fillId="0" borderId="5" xfId="24" applyNumberFormat="1" applyBorder="1" applyAlignment="1">
      <alignment wrapText="1"/>
    </xf>
    <xf numFmtId="0" fontId="4" fillId="0" borderId="10" xfId="24" applyBorder="1" applyAlignment="1">
      <alignment horizontal="right" wrapText="1"/>
    </xf>
    <xf numFmtId="38" fontId="36" fillId="0" borderId="12" xfId="23" applyNumberFormat="1" applyFont="1" applyBorder="1"/>
    <xf numFmtId="37" fontId="36" fillId="0" borderId="12" xfId="23" applyNumberFormat="1" applyFont="1" applyBorder="1"/>
    <xf numFmtId="193" fontId="36" fillId="0" borderId="2" xfId="31" applyNumberFormat="1" applyFont="1" applyBorder="1"/>
    <xf numFmtId="3" fontId="36" fillId="10" borderId="20" xfId="23" applyNumberFormat="1" applyFont="1" applyFill="1" applyBorder="1"/>
    <xf numFmtId="3" fontId="36" fillId="10" borderId="11" xfId="23" applyNumberFormat="1" applyFont="1" applyFill="1" applyBorder="1"/>
    <xf numFmtId="3" fontId="36" fillId="10" borderId="2" xfId="23" applyNumberFormat="1" applyFont="1" applyFill="1" applyBorder="1"/>
    <xf numFmtId="40" fontId="36" fillId="0" borderId="2" xfId="23" applyNumberFormat="1" applyFont="1" applyBorder="1"/>
    <xf numFmtId="40" fontId="36" fillId="0" borderId="5" xfId="23" applyNumberFormat="1" applyFont="1" applyBorder="1"/>
    <xf numFmtId="3" fontId="36" fillId="0" borderId="0" xfId="23" applyNumberFormat="1" applyFont="1" applyAlignment="1">
      <alignment horizontal="right"/>
    </xf>
    <xf numFmtId="38" fontId="36" fillId="0" borderId="1" xfId="23" applyNumberFormat="1" applyFont="1" applyBorder="1"/>
    <xf numFmtId="180" fontId="36" fillId="0" borderId="0" xfId="32" applyNumberFormat="1" applyFont="1"/>
    <xf numFmtId="0" fontId="4" fillId="0" borderId="0" xfId="24"/>
    <xf numFmtId="3" fontId="4" fillId="0" borderId="0" xfId="24" applyNumberFormat="1"/>
    <xf numFmtId="10" fontId="4" fillId="0" borderId="0" xfId="24" applyNumberFormat="1"/>
    <xf numFmtId="180" fontId="36" fillId="0" borderId="11" xfId="32" applyNumberFormat="1" applyFont="1" applyBorder="1"/>
    <xf numFmtId="0" fontId="18" fillId="0" borderId="0" xfId="24" applyFont="1"/>
    <xf numFmtId="169" fontId="18" fillId="0" borderId="0" xfId="24" applyNumberFormat="1" applyFont="1"/>
    <xf numFmtId="38" fontId="49" fillId="0" borderId="0" xfId="23" applyNumberFormat="1" applyFont="1" applyAlignment="1">
      <alignment horizontal="left" indent="1"/>
    </xf>
    <xf numFmtId="180" fontId="49" fillId="0" borderId="0" xfId="32" applyNumberFormat="1" applyFont="1"/>
    <xf numFmtId="180" fontId="46" fillId="0" borderId="11" xfId="32" applyNumberFormat="1" applyFont="1" applyBorder="1"/>
    <xf numFmtId="169" fontId="4" fillId="0" borderId="0" xfId="24" applyNumberFormat="1"/>
    <xf numFmtId="180" fontId="36" fillId="0" borderId="0" xfId="32" applyNumberFormat="1" applyFont="1" applyBorder="1"/>
    <xf numFmtId="38" fontId="28" fillId="0" borderId="0" xfId="23" applyNumberFormat="1" applyFont="1"/>
    <xf numFmtId="38" fontId="28" fillId="0" borderId="0" xfId="23" applyNumberFormat="1" applyFont="1" applyAlignment="1">
      <alignment horizontal="right"/>
    </xf>
    <xf numFmtId="180" fontId="28" fillId="0" borderId="21" xfId="32" applyNumberFormat="1" applyFont="1" applyBorder="1"/>
    <xf numFmtId="40" fontId="28" fillId="0" borderId="0" xfId="23" applyNumberFormat="1" applyFont="1"/>
    <xf numFmtId="3" fontId="28" fillId="0" borderId="0" xfId="23" applyNumberFormat="1" applyFont="1"/>
    <xf numFmtId="169" fontId="28" fillId="0" borderId="0" xfId="23" applyNumberFormat="1" applyFont="1"/>
    <xf numFmtId="164" fontId="36" fillId="0" borderId="0" xfId="30" applyNumberFormat="1" applyFont="1"/>
    <xf numFmtId="169" fontId="36" fillId="0" borderId="0" xfId="23" applyNumberFormat="1" applyFont="1"/>
    <xf numFmtId="194" fontId="36" fillId="0" borderId="0" xfId="33" applyNumberFormat="1" applyFont="1"/>
    <xf numFmtId="164" fontId="36" fillId="0" borderId="0" xfId="34" applyNumberFormat="1" applyFont="1" applyBorder="1"/>
    <xf numFmtId="164" fontId="36" fillId="0" borderId="0" xfId="30" applyNumberFormat="1" applyFont="1" applyBorder="1"/>
    <xf numFmtId="10" fontId="36" fillId="0" borderId="0" xfId="31" applyNumberFormat="1" applyFont="1" applyFill="1" applyBorder="1" applyAlignment="1">
      <alignment horizontal="center"/>
    </xf>
    <xf numFmtId="176" fontId="36" fillId="0" borderId="0" xfId="32" applyNumberFormat="1" applyFont="1" applyBorder="1"/>
    <xf numFmtId="0" fontId="36" fillId="0" borderId="0" xfId="31" applyNumberFormat="1" applyFont="1" applyFill="1" applyBorder="1" applyAlignment="1">
      <alignment horizontal="center"/>
    </xf>
    <xf numFmtId="0" fontId="36" fillId="0" borderId="0" xfId="31" applyNumberFormat="1" applyFont="1" applyBorder="1" applyAlignment="1">
      <alignment horizontal="center"/>
    </xf>
    <xf numFmtId="10" fontId="36" fillId="0" borderId="0" xfId="31" applyNumberFormat="1" applyFont="1" applyAlignment="1">
      <alignment horizontal="center"/>
    </xf>
    <xf numFmtId="176" fontId="28" fillId="0" borderId="22" xfId="32" applyNumberFormat="1" applyFont="1" applyBorder="1"/>
    <xf numFmtId="0" fontId="28" fillId="0" borderId="22" xfId="31" applyNumberFormat="1" applyFont="1" applyBorder="1" applyAlignment="1">
      <alignment horizontal="center"/>
    </xf>
    <xf numFmtId="9" fontId="36" fillId="0" borderId="0" xfId="31" applyFont="1"/>
    <xf numFmtId="183" fontId="51" fillId="0" borderId="0" xfId="23" applyNumberFormat="1" applyFont="1"/>
    <xf numFmtId="195" fontId="36" fillId="0" borderId="1" xfId="29" applyNumberFormat="1" applyFont="1" applyFill="1" applyBorder="1"/>
    <xf numFmtId="3" fontId="36" fillId="0" borderId="1" xfId="23" applyNumberFormat="1" applyFont="1" applyBorder="1"/>
    <xf numFmtId="38" fontId="36" fillId="0" borderId="14" xfId="23" applyNumberFormat="1" applyFont="1" applyBorder="1"/>
    <xf numFmtId="3" fontId="36" fillId="0" borderId="17" xfId="23" applyNumberFormat="1" applyFont="1" applyBorder="1"/>
    <xf numFmtId="185" fontId="36" fillId="0" borderId="0" xfId="35" applyNumberFormat="1" applyFont="1" applyFill="1"/>
    <xf numFmtId="37" fontId="36" fillId="0" borderId="1" xfId="23" applyNumberFormat="1" applyFont="1" applyBorder="1" applyAlignment="1">
      <alignment horizontal="center"/>
    </xf>
    <xf numFmtId="38" fontId="36" fillId="0" borderId="1" xfId="23" applyNumberFormat="1" applyFont="1" applyBorder="1" applyAlignment="1">
      <alignment horizontal="center"/>
    </xf>
    <xf numFmtId="176" fontId="37" fillId="0" borderId="0" xfId="21" applyFont="1"/>
    <xf numFmtId="38" fontId="36" fillId="0" borderId="3" xfId="23" applyNumberFormat="1" applyFont="1" applyBorder="1"/>
    <xf numFmtId="37" fontId="36" fillId="0" borderId="3" xfId="23" applyNumberFormat="1" applyFont="1" applyBorder="1"/>
    <xf numFmtId="193" fontId="36" fillId="0" borderId="5" xfId="31" applyNumberFormat="1" applyFont="1" applyBorder="1"/>
    <xf numFmtId="37" fontId="36" fillId="0" borderId="5" xfId="23" applyNumberFormat="1" applyFont="1" applyBorder="1"/>
    <xf numFmtId="10" fontId="36" fillId="0" borderId="5" xfId="31" applyNumberFormat="1" applyFont="1" applyBorder="1"/>
    <xf numFmtId="3" fontId="36" fillId="0" borderId="5" xfId="23" applyNumberFormat="1" applyFont="1" applyBorder="1"/>
    <xf numFmtId="38" fontId="36" fillId="0" borderId="2" xfId="23" applyNumberFormat="1" applyFont="1" applyBorder="1"/>
    <xf numFmtId="37" fontId="36" fillId="0" borderId="2" xfId="23" applyNumberFormat="1" applyFont="1" applyBorder="1"/>
    <xf numFmtId="176" fontId="36" fillId="0" borderId="0" xfId="36" applyNumberFormat="1" applyFont="1"/>
    <xf numFmtId="180" fontId="36" fillId="0" borderId="0" xfId="36" applyNumberFormat="1" applyFont="1"/>
    <xf numFmtId="180" fontId="36" fillId="0" borderId="11" xfId="36" applyNumberFormat="1" applyFont="1" applyBorder="1"/>
    <xf numFmtId="180" fontId="49" fillId="0" borderId="0" xfId="36" applyNumberFormat="1" applyFont="1"/>
    <xf numFmtId="9" fontId="32" fillId="0" borderId="1" xfId="20" applyFont="1" applyBorder="1"/>
    <xf numFmtId="40" fontId="32" fillId="0" borderId="1" xfId="23" applyNumberFormat="1" applyFont="1" applyBorder="1"/>
    <xf numFmtId="185" fontId="36" fillId="0" borderId="11" xfId="26" applyNumberFormat="1" applyFont="1" applyBorder="1"/>
    <xf numFmtId="38" fontId="37" fillId="0" borderId="0" xfId="23" applyNumberFormat="1" applyFont="1" applyAlignment="1">
      <alignment horizontal="center"/>
    </xf>
    <xf numFmtId="180" fontId="46" fillId="0" borderId="0" xfId="36" applyNumberFormat="1" applyFont="1" applyBorder="1"/>
    <xf numFmtId="180" fontId="46" fillId="0" borderId="11" xfId="36" applyNumberFormat="1" applyFont="1" applyBorder="1"/>
    <xf numFmtId="9" fontId="36" fillId="0" borderId="0" xfId="20" applyFont="1"/>
    <xf numFmtId="180" fontId="36" fillId="0" borderId="0" xfId="36" applyNumberFormat="1" applyFont="1" applyBorder="1"/>
    <xf numFmtId="9" fontId="36" fillId="0" borderId="0" xfId="31" applyFont="1" applyBorder="1"/>
    <xf numFmtId="10" fontId="36" fillId="0" borderId="0" xfId="31" applyNumberFormat="1" applyFont="1" applyBorder="1"/>
    <xf numFmtId="176" fontId="36" fillId="0" borderId="0" xfId="36" applyNumberFormat="1" applyFont="1" applyBorder="1"/>
    <xf numFmtId="1" fontId="36" fillId="0" borderId="0" xfId="31" applyNumberFormat="1" applyFont="1" applyBorder="1" applyAlignment="1">
      <alignment horizontal="center"/>
    </xf>
    <xf numFmtId="1" fontId="28" fillId="0" borderId="22" xfId="31" applyNumberFormat="1" applyFont="1" applyBorder="1" applyAlignment="1">
      <alignment horizontal="center"/>
    </xf>
    <xf numFmtId="180" fontId="36" fillId="0" borderId="0" xfId="36" applyNumberFormat="1" applyFont="1" applyBorder="1" applyAlignment="1">
      <alignment horizontal="center"/>
    </xf>
    <xf numFmtId="10" fontId="36" fillId="0" borderId="0" xfId="31" applyNumberFormat="1" applyFont="1" applyBorder="1" applyAlignment="1">
      <alignment horizontal="center"/>
    </xf>
    <xf numFmtId="38" fontId="36" fillId="0" borderId="0" xfId="23" applyNumberFormat="1" applyFont="1" applyAlignment="1">
      <alignment vertical="top"/>
    </xf>
    <xf numFmtId="38" fontId="36" fillId="0" borderId="0" xfId="23" applyNumberFormat="1" applyFont="1" applyAlignment="1">
      <alignment horizontal="left" wrapText="1"/>
    </xf>
    <xf numFmtId="178" fontId="36" fillId="0" borderId="1" xfId="20" applyNumberFormat="1" applyFont="1" applyFill="1" applyBorder="1"/>
    <xf numFmtId="3" fontId="37" fillId="0" borderId="0" xfId="23" applyNumberFormat="1" applyFont="1"/>
    <xf numFmtId="40" fontId="46" fillId="0" borderId="0" xfId="23" applyNumberFormat="1" applyFont="1"/>
    <xf numFmtId="169" fontId="37" fillId="12" borderId="0" xfId="23" applyNumberFormat="1" applyFont="1" applyFill="1"/>
    <xf numFmtId="38" fontId="37" fillId="12" borderId="0" xfId="23" applyNumberFormat="1" applyFont="1" applyFill="1"/>
    <xf numFmtId="180" fontId="36" fillId="0" borderId="0" xfId="37" applyNumberFormat="1" applyFont="1"/>
    <xf numFmtId="38" fontId="52" fillId="0" borderId="0" xfId="23" applyNumberFormat="1" applyFont="1"/>
    <xf numFmtId="38" fontId="32" fillId="0" borderId="0" xfId="23" applyNumberFormat="1" applyFont="1"/>
    <xf numFmtId="180" fontId="32" fillId="0" borderId="0" xfId="37" applyNumberFormat="1" applyFont="1" applyFill="1"/>
    <xf numFmtId="40" fontId="32" fillId="0" borderId="0" xfId="23" applyNumberFormat="1" applyFont="1"/>
    <xf numFmtId="3" fontId="32" fillId="0" borderId="0" xfId="23" applyNumberFormat="1" applyFont="1"/>
    <xf numFmtId="38" fontId="32" fillId="8" borderId="2" xfId="23" applyNumberFormat="1" applyFont="1" applyFill="1" applyBorder="1" applyAlignment="1">
      <alignment horizontal="center" wrapText="1"/>
    </xf>
    <xf numFmtId="40" fontId="32" fillId="8" borderId="2" xfId="23" applyNumberFormat="1" applyFont="1" applyFill="1" applyBorder="1" applyAlignment="1">
      <alignment horizontal="center" wrapText="1"/>
    </xf>
    <xf numFmtId="38" fontId="32" fillId="8" borderId="1" xfId="23" applyNumberFormat="1" applyFont="1" applyFill="1" applyBorder="1" applyAlignment="1">
      <alignment horizontal="center" vertical="center"/>
    </xf>
    <xf numFmtId="38" fontId="32" fillId="8" borderId="1" xfId="23" applyNumberFormat="1" applyFont="1" applyFill="1" applyBorder="1" applyAlignment="1">
      <alignment horizontal="center" wrapText="1"/>
    </xf>
    <xf numFmtId="38" fontId="32" fillId="8" borderId="3" xfId="23" applyNumberFormat="1" applyFont="1" applyFill="1" applyBorder="1" applyAlignment="1">
      <alignment horizontal="left"/>
    </xf>
    <xf numFmtId="38" fontId="32" fillId="8" borderId="3" xfId="23" applyNumberFormat="1" applyFont="1" applyFill="1" applyBorder="1" applyAlignment="1">
      <alignment horizontal="center"/>
    </xf>
    <xf numFmtId="38" fontId="32" fillId="8" borderId="3" xfId="37" applyNumberFormat="1" applyFont="1" applyFill="1" applyBorder="1" applyAlignment="1">
      <alignment horizontal="center"/>
    </xf>
    <xf numFmtId="38" fontId="32" fillId="8" borderId="5" xfId="23" applyNumberFormat="1" applyFont="1" applyFill="1" applyBorder="1" applyAlignment="1">
      <alignment horizontal="left"/>
    </xf>
    <xf numFmtId="38" fontId="32" fillId="8" borderId="5" xfId="23" applyNumberFormat="1" applyFont="1" applyFill="1" applyBorder="1" applyAlignment="1">
      <alignment horizontal="center"/>
    </xf>
    <xf numFmtId="38" fontId="32" fillId="8" borderId="5" xfId="37" applyNumberFormat="1" applyFont="1" applyFill="1" applyBorder="1" applyAlignment="1">
      <alignment horizontal="center"/>
    </xf>
    <xf numFmtId="196" fontId="36" fillId="0" borderId="0" xfId="23" applyNumberFormat="1" applyFont="1"/>
    <xf numFmtId="38" fontId="32" fillId="8" borderId="2" xfId="23" applyNumberFormat="1" applyFont="1" applyFill="1" applyBorder="1" applyAlignment="1">
      <alignment horizontal="left"/>
    </xf>
    <xf numFmtId="38" fontId="32" fillId="8" borderId="2" xfId="23" applyNumberFormat="1" applyFont="1" applyFill="1" applyBorder="1" applyAlignment="1">
      <alignment horizontal="center"/>
    </xf>
    <xf numFmtId="38" fontId="32" fillId="8" borderId="2" xfId="37" applyNumberFormat="1" applyFont="1" applyFill="1" applyBorder="1" applyAlignment="1">
      <alignment horizontal="center"/>
    </xf>
    <xf numFmtId="38" fontId="32" fillId="8" borderId="16" xfId="23" applyNumberFormat="1" applyFont="1" applyFill="1" applyBorder="1" applyAlignment="1">
      <alignment horizontal="center"/>
    </xf>
    <xf numFmtId="38" fontId="32" fillId="8" borderId="9" xfId="37" applyNumberFormat="1" applyFont="1" applyFill="1" applyBorder="1" applyAlignment="1">
      <alignment horizontal="center"/>
    </xf>
    <xf numFmtId="38" fontId="32" fillId="8" borderId="9" xfId="23" applyNumberFormat="1" applyFont="1" applyFill="1" applyBorder="1" applyAlignment="1">
      <alignment horizontal="center"/>
    </xf>
    <xf numFmtId="38" fontId="32" fillId="8" borderId="19" xfId="23" applyNumberFormat="1" applyFont="1" applyFill="1" applyBorder="1" applyAlignment="1">
      <alignment horizontal="center"/>
    </xf>
    <xf numFmtId="40" fontId="32" fillId="8" borderId="3" xfId="23" applyNumberFormat="1" applyFont="1" applyFill="1" applyBorder="1" applyAlignment="1">
      <alignment horizontal="center"/>
    </xf>
    <xf numFmtId="38" fontId="32" fillId="8" borderId="10" xfId="23" applyNumberFormat="1" applyFont="1" applyFill="1" applyBorder="1"/>
    <xf numFmtId="38" fontId="32" fillId="8" borderId="0" xfId="23" applyNumberFormat="1" applyFont="1" applyFill="1"/>
    <xf numFmtId="38" fontId="32" fillId="8" borderId="0" xfId="23" applyNumberFormat="1" applyFont="1" applyFill="1" applyAlignment="1">
      <alignment horizontal="center"/>
    </xf>
    <xf numFmtId="38" fontId="32" fillId="8" borderId="13" xfId="23" applyNumberFormat="1" applyFont="1" applyFill="1" applyBorder="1" applyAlignment="1">
      <alignment horizontal="center"/>
    </xf>
    <xf numFmtId="40" fontId="32" fillId="8" borderId="5" xfId="23" applyNumberFormat="1" applyFont="1" applyFill="1" applyBorder="1" applyAlignment="1">
      <alignment horizontal="center"/>
    </xf>
    <xf numFmtId="38" fontId="32" fillId="8" borderId="2" xfId="23" applyNumberFormat="1" applyFont="1" applyFill="1" applyBorder="1" applyAlignment="1">
      <alignment horizontal="left" wrapText="1"/>
    </xf>
    <xf numFmtId="38" fontId="32" fillId="8" borderId="12" xfId="23" applyNumberFormat="1" applyFont="1" applyFill="1" applyBorder="1" applyAlignment="1">
      <alignment horizontal="left" vertical="top"/>
    </xf>
    <xf numFmtId="180" fontId="32" fillId="8" borderId="11" xfId="37" applyNumberFormat="1" applyFont="1" applyFill="1" applyBorder="1" applyAlignment="1">
      <alignment horizontal="center"/>
    </xf>
    <xf numFmtId="40" fontId="32" fillId="8" borderId="11" xfId="23" applyNumberFormat="1" applyFont="1" applyFill="1" applyBorder="1" applyAlignment="1">
      <alignment horizontal="center"/>
    </xf>
    <xf numFmtId="3" fontId="32" fillId="8" borderId="11" xfId="23" applyNumberFormat="1" applyFont="1" applyFill="1" applyBorder="1"/>
    <xf numFmtId="9" fontId="53" fillId="8" borderId="20" xfId="20" applyFont="1" applyFill="1" applyBorder="1" applyAlignment="1">
      <alignment horizontal="center"/>
    </xf>
    <xf numFmtId="40" fontId="32" fillId="8" borderId="2" xfId="23" applyNumberFormat="1" applyFont="1" applyFill="1" applyBorder="1" applyAlignment="1">
      <alignment horizontal="center" vertical="top"/>
    </xf>
    <xf numFmtId="38" fontId="32" fillId="8" borderId="3" xfId="23" applyNumberFormat="1" applyFont="1" applyFill="1" applyBorder="1" applyAlignment="1">
      <alignment horizontal="left" wrapText="1"/>
    </xf>
    <xf numFmtId="180" fontId="32" fillId="8" borderId="9" xfId="37" applyNumberFormat="1" applyFont="1" applyFill="1" applyBorder="1" applyAlignment="1">
      <alignment horizontal="center"/>
    </xf>
    <xf numFmtId="40" fontId="32" fillId="8" borderId="9" xfId="23" applyNumberFormat="1" applyFont="1" applyFill="1" applyBorder="1" applyAlignment="1">
      <alignment horizontal="center"/>
    </xf>
    <xf numFmtId="3" fontId="32" fillId="8" borderId="9" xfId="23" applyNumberFormat="1" applyFont="1" applyFill="1" applyBorder="1" applyAlignment="1">
      <alignment horizontal="center"/>
    </xf>
    <xf numFmtId="40" fontId="53" fillId="8" borderId="19" xfId="23" applyNumberFormat="1" applyFont="1" applyFill="1" applyBorder="1" applyAlignment="1">
      <alignment horizontal="center"/>
    </xf>
    <xf numFmtId="38" fontId="32" fillId="8" borderId="5" xfId="23" applyNumberFormat="1" applyFont="1" applyFill="1" applyBorder="1" applyAlignment="1">
      <alignment horizontal="left" vertical="top" wrapText="1"/>
    </xf>
    <xf numFmtId="38" fontId="32" fillId="8" borderId="10" xfId="23" applyNumberFormat="1" applyFont="1" applyFill="1" applyBorder="1" applyAlignment="1">
      <alignment horizontal="left" vertical="top"/>
    </xf>
    <xf numFmtId="9" fontId="32" fillId="8" borderId="0" xfId="20" applyFont="1" applyFill="1" applyBorder="1" applyAlignment="1">
      <alignment horizontal="left" vertical="top"/>
    </xf>
    <xf numFmtId="40" fontId="32" fillId="8" borderId="0" xfId="23" applyNumberFormat="1" applyFont="1" applyFill="1" applyAlignment="1">
      <alignment horizontal="center"/>
    </xf>
    <xf numFmtId="3" fontId="32" fillId="8" borderId="0" xfId="23" applyNumberFormat="1" applyFont="1" applyFill="1" applyAlignment="1">
      <alignment horizontal="center"/>
    </xf>
    <xf numFmtId="9" fontId="53" fillId="8" borderId="13" xfId="23" applyNumberFormat="1" applyFont="1" applyFill="1" applyBorder="1" applyAlignment="1">
      <alignment horizontal="center"/>
    </xf>
    <xf numFmtId="40" fontId="32" fillId="8" borderId="5" xfId="23" applyNumberFormat="1" applyFont="1" applyFill="1" applyBorder="1" applyAlignment="1">
      <alignment horizontal="center" vertical="top"/>
    </xf>
    <xf numFmtId="38" fontId="32" fillId="8" borderId="2" xfId="23" applyNumberFormat="1" applyFont="1" applyFill="1" applyBorder="1" applyAlignment="1">
      <alignment horizontal="left" vertical="top" wrapText="1"/>
    </xf>
    <xf numFmtId="9" fontId="32" fillId="8" borderId="11" xfId="20" applyFont="1" applyFill="1" applyBorder="1" applyAlignment="1">
      <alignment horizontal="left" vertical="top"/>
    </xf>
    <xf numFmtId="3" fontId="32" fillId="8" borderId="11" xfId="23" applyNumberFormat="1" applyFont="1" applyFill="1" applyBorder="1" applyAlignment="1">
      <alignment horizontal="center"/>
    </xf>
    <xf numFmtId="9" fontId="53" fillId="8" borderId="20" xfId="20" applyFont="1" applyFill="1" applyBorder="1" applyAlignment="1">
      <alignment horizontal="center" vertical="top"/>
    </xf>
    <xf numFmtId="38" fontId="32" fillId="8" borderId="0" xfId="23" applyNumberFormat="1" applyFont="1" applyFill="1" applyAlignment="1">
      <alignment horizontal="left"/>
    </xf>
    <xf numFmtId="180" fontId="32" fillId="8" borderId="0" xfId="37" applyNumberFormat="1" applyFont="1" applyFill="1" applyAlignment="1">
      <alignment horizontal="center"/>
    </xf>
    <xf numFmtId="38" fontId="36" fillId="0" borderId="0" xfId="23" applyNumberFormat="1" applyFont="1" applyAlignment="1">
      <alignment horizontal="center"/>
    </xf>
    <xf numFmtId="180" fontId="36" fillId="0" borderId="0" xfId="37" applyNumberFormat="1" applyFont="1" applyAlignment="1">
      <alignment horizontal="center"/>
    </xf>
    <xf numFmtId="40" fontId="36" fillId="0" borderId="0" xfId="23" applyNumberFormat="1" applyFont="1" applyAlignment="1">
      <alignment horizontal="center"/>
    </xf>
    <xf numFmtId="3" fontId="36" fillId="0" borderId="0" xfId="23" applyNumberFormat="1" applyFont="1" applyAlignment="1">
      <alignment horizontal="center"/>
    </xf>
    <xf numFmtId="38" fontId="32" fillId="0" borderId="0" xfId="23" applyNumberFormat="1" applyFont="1" applyAlignment="1">
      <alignment horizontal="center"/>
    </xf>
    <xf numFmtId="180" fontId="32" fillId="0" borderId="0" xfId="37" applyNumberFormat="1" applyFont="1" applyFill="1" applyAlignment="1">
      <alignment horizontal="center"/>
    </xf>
    <xf numFmtId="40" fontId="32" fillId="0" borderId="0" xfId="23" applyNumberFormat="1" applyFont="1" applyAlignment="1">
      <alignment horizontal="center"/>
    </xf>
    <xf numFmtId="3" fontId="32" fillId="0" borderId="0" xfId="23" applyNumberFormat="1" applyFont="1" applyAlignment="1">
      <alignment horizontal="center"/>
    </xf>
    <xf numFmtId="9" fontId="36" fillId="0" borderId="0" xfId="23" applyNumberFormat="1" applyFont="1"/>
    <xf numFmtId="38" fontId="32" fillId="13" borderId="13" xfId="23" applyNumberFormat="1" applyFont="1" applyFill="1" applyBorder="1" applyAlignment="1">
      <alignment horizontal="center" wrapText="1"/>
    </xf>
    <xf numFmtId="180" fontId="32" fillId="13" borderId="3" xfId="37" applyNumberFormat="1" applyFont="1" applyFill="1" applyBorder="1" applyAlignment="1">
      <alignment horizontal="center" wrapText="1"/>
    </xf>
    <xf numFmtId="40" fontId="32" fillId="13" borderId="3" xfId="23" applyNumberFormat="1" applyFont="1" applyFill="1" applyBorder="1" applyAlignment="1">
      <alignment horizontal="center" wrapText="1"/>
    </xf>
    <xf numFmtId="3" fontId="32" fillId="13" borderId="0" xfId="23" applyNumberFormat="1" applyFont="1" applyFill="1" applyAlignment="1">
      <alignment horizontal="center"/>
    </xf>
    <xf numFmtId="38" fontId="32" fillId="13" borderId="1" xfId="23" applyNumberFormat="1" applyFont="1" applyFill="1" applyBorder="1" applyAlignment="1">
      <alignment horizontal="center"/>
    </xf>
    <xf numFmtId="38" fontId="32" fillId="13" borderId="1" xfId="37" applyNumberFormat="1" applyFont="1" applyFill="1" applyBorder="1" applyAlignment="1">
      <alignment horizontal="center"/>
    </xf>
    <xf numFmtId="38" fontId="32" fillId="13" borderId="3" xfId="23" applyNumberFormat="1" applyFont="1" applyFill="1" applyBorder="1" applyAlignment="1">
      <alignment horizontal="left" wrapText="1"/>
    </xf>
    <xf numFmtId="38" fontId="32" fillId="13" borderId="3" xfId="23" applyNumberFormat="1" applyFont="1" applyFill="1" applyBorder="1" applyAlignment="1">
      <alignment horizontal="center"/>
    </xf>
    <xf numFmtId="38" fontId="32" fillId="13" borderId="3" xfId="37" applyNumberFormat="1" applyFont="1" applyFill="1" applyBorder="1" applyAlignment="1">
      <alignment horizontal="center"/>
    </xf>
    <xf numFmtId="38" fontId="32" fillId="13" borderId="0" xfId="23" applyNumberFormat="1" applyFont="1" applyFill="1" applyAlignment="1">
      <alignment horizontal="center"/>
    </xf>
    <xf numFmtId="38" fontId="32" fillId="13" borderId="5" xfId="23" applyNumberFormat="1" applyFont="1" applyFill="1" applyBorder="1" applyAlignment="1">
      <alignment horizontal="left" wrapText="1"/>
    </xf>
    <xf numFmtId="38" fontId="32" fillId="13" borderId="5" xfId="23" applyNumberFormat="1" applyFont="1" applyFill="1" applyBorder="1" applyAlignment="1">
      <alignment horizontal="center"/>
    </xf>
    <xf numFmtId="38" fontId="32" fillId="13" borderId="5" xfId="37" applyNumberFormat="1" applyFont="1" applyFill="1" applyBorder="1" applyAlignment="1">
      <alignment horizontal="center"/>
    </xf>
    <xf numFmtId="38" fontId="32" fillId="13" borderId="5" xfId="23" applyNumberFormat="1" applyFont="1" applyFill="1" applyBorder="1" applyAlignment="1">
      <alignment horizontal="left"/>
    </xf>
    <xf numFmtId="38" fontId="32" fillId="13" borderId="5" xfId="23" applyNumberFormat="1" applyFont="1" applyFill="1" applyBorder="1"/>
    <xf numFmtId="38" fontId="32" fillId="13" borderId="0" xfId="23" applyNumberFormat="1" applyFont="1" applyFill="1"/>
    <xf numFmtId="38" fontId="32" fillId="13" borderId="2" xfId="23" applyNumberFormat="1" applyFont="1" applyFill="1" applyBorder="1" applyAlignment="1">
      <alignment horizontal="left" wrapText="1"/>
    </xf>
    <xf numFmtId="38" fontId="32" fillId="13" borderId="2" xfId="23" applyNumberFormat="1" applyFont="1" applyFill="1" applyBorder="1" applyAlignment="1">
      <alignment horizontal="center"/>
    </xf>
    <xf numFmtId="38" fontId="32" fillId="13" borderId="16" xfId="23" applyNumberFormat="1" applyFont="1" applyFill="1" applyBorder="1" applyAlignment="1">
      <alignment horizontal="left"/>
    </xf>
    <xf numFmtId="38" fontId="32" fillId="13" borderId="16" xfId="23" applyNumberFormat="1" applyFont="1" applyFill="1" applyBorder="1" applyAlignment="1">
      <alignment horizontal="center" vertical="top"/>
    </xf>
    <xf numFmtId="38" fontId="32" fillId="13" borderId="9" xfId="23" applyNumberFormat="1" applyFont="1" applyFill="1" applyBorder="1" applyAlignment="1">
      <alignment horizontal="center"/>
    </xf>
    <xf numFmtId="38" fontId="32" fillId="13" borderId="19" xfId="23" applyNumberFormat="1" applyFont="1" applyFill="1" applyBorder="1" applyAlignment="1">
      <alignment horizontal="center"/>
    </xf>
    <xf numFmtId="3" fontId="32" fillId="13" borderId="5" xfId="23" applyNumberFormat="1" applyFont="1" applyFill="1" applyBorder="1" applyAlignment="1">
      <alignment horizontal="center"/>
    </xf>
    <xf numFmtId="38" fontId="32" fillId="13" borderId="10" xfId="23" applyNumberFormat="1" applyFont="1" applyFill="1" applyBorder="1" applyAlignment="1">
      <alignment horizontal="left"/>
    </xf>
    <xf numFmtId="38" fontId="32" fillId="13" borderId="12" xfId="23" applyNumberFormat="1" applyFont="1" applyFill="1" applyBorder="1" applyAlignment="1">
      <alignment horizontal="left" wrapText="1"/>
    </xf>
    <xf numFmtId="3" fontId="32" fillId="13" borderId="2" xfId="23" applyNumberFormat="1" applyFont="1" applyFill="1" applyBorder="1" applyAlignment="1">
      <alignment horizontal="center"/>
    </xf>
    <xf numFmtId="38" fontId="32" fillId="13" borderId="0" xfId="23" applyNumberFormat="1" applyFont="1" applyFill="1" applyAlignment="1">
      <alignment horizontal="left"/>
    </xf>
    <xf numFmtId="180" fontId="32" fillId="13" borderId="0" xfId="37" applyNumberFormat="1" applyFont="1" applyFill="1" applyAlignment="1">
      <alignment horizontal="center"/>
    </xf>
    <xf numFmtId="40" fontId="32" fillId="13" borderId="0" xfId="23" applyNumberFormat="1" applyFont="1" applyFill="1" applyAlignment="1">
      <alignment horizontal="center"/>
    </xf>
    <xf numFmtId="38" fontId="32" fillId="14" borderId="1" xfId="23" applyNumberFormat="1" applyFont="1" applyFill="1" applyBorder="1" applyAlignment="1">
      <alignment horizontal="center"/>
    </xf>
    <xf numFmtId="180" fontId="32" fillId="14" borderId="1" xfId="37" applyNumberFormat="1" applyFont="1" applyFill="1" applyBorder="1" applyAlignment="1">
      <alignment horizontal="center"/>
    </xf>
    <xf numFmtId="38" fontId="32" fillId="14" borderId="3" xfId="23" applyNumberFormat="1" applyFont="1" applyFill="1" applyBorder="1" applyAlignment="1">
      <alignment horizontal="left"/>
    </xf>
    <xf numFmtId="38" fontId="32" fillId="14" borderId="3" xfId="23" applyNumberFormat="1" applyFont="1" applyFill="1" applyBorder="1" applyAlignment="1">
      <alignment horizontal="center"/>
    </xf>
    <xf numFmtId="197" fontId="32" fillId="14" borderId="3" xfId="23" applyNumberFormat="1" applyFont="1" applyFill="1" applyBorder="1" applyAlignment="1">
      <alignment horizontal="center"/>
    </xf>
    <xf numFmtId="38" fontId="32" fillId="14" borderId="5" xfId="23" applyNumberFormat="1" applyFont="1" applyFill="1" applyBorder="1" applyAlignment="1">
      <alignment horizontal="left" wrapText="1"/>
    </xf>
    <xf numFmtId="38" fontId="32" fillId="14" borderId="5" xfId="23" applyNumberFormat="1" applyFont="1" applyFill="1" applyBorder="1" applyAlignment="1">
      <alignment horizontal="center" vertical="top"/>
    </xf>
    <xf numFmtId="197" fontId="32" fillId="14" borderId="5" xfId="23" applyNumberFormat="1" applyFont="1" applyFill="1" applyBorder="1" applyAlignment="1">
      <alignment horizontal="center" vertical="top"/>
    </xf>
    <xf numFmtId="38" fontId="32" fillId="14" borderId="5" xfId="23" applyNumberFormat="1" applyFont="1" applyFill="1" applyBorder="1" applyAlignment="1">
      <alignment horizontal="left"/>
    </xf>
    <xf numFmtId="38" fontId="32" fillId="14" borderId="5" xfId="23" applyNumberFormat="1" applyFont="1" applyFill="1" applyBorder="1" applyAlignment="1">
      <alignment horizontal="center"/>
    </xf>
    <xf numFmtId="197" fontId="32" fillId="14" borderId="5" xfId="23" applyNumberFormat="1" applyFont="1" applyFill="1" applyBorder="1" applyAlignment="1">
      <alignment horizontal="center"/>
    </xf>
    <xf numFmtId="38" fontId="32" fillId="14" borderId="2" xfId="23" applyNumberFormat="1" applyFont="1" applyFill="1" applyBorder="1" applyAlignment="1">
      <alignment horizontal="left"/>
    </xf>
    <xf numFmtId="38" fontId="32" fillId="14" borderId="2" xfId="23" applyNumberFormat="1" applyFont="1" applyFill="1" applyBorder="1" applyAlignment="1">
      <alignment horizontal="center"/>
    </xf>
    <xf numFmtId="38" fontId="52" fillId="0" borderId="0" xfId="23" applyNumberFormat="1" applyFont="1" applyAlignment="1">
      <alignment horizontal="left"/>
    </xf>
    <xf numFmtId="38" fontId="32" fillId="15" borderId="16" xfId="23" applyNumberFormat="1" applyFont="1" applyFill="1" applyBorder="1" applyAlignment="1">
      <alignment horizontal="left"/>
    </xf>
    <xf numFmtId="38" fontId="32" fillId="15" borderId="19" xfId="23" applyNumberFormat="1" applyFont="1" applyFill="1" applyBorder="1" applyAlignment="1">
      <alignment horizontal="center"/>
    </xf>
    <xf numFmtId="38" fontId="32" fillId="15" borderId="10" xfId="23" applyNumberFormat="1" applyFont="1" applyFill="1" applyBorder="1" applyAlignment="1">
      <alignment horizontal="left"/>
    </xf>
    <xf numFmtId="38" fontId="32" fillId="15" borderId="13" xfId="23" applyNumberFormat="1" applyFont="1" applyFill="1" applyBorder="1" applyAlignment="1">
      <alignment horizontal="center"/>
    </xf>
    <xf numFmtId="38" fontId="32" fillId="15" borderId="10" xfId="23" applyNumberFormat="1" applyFont="1" applyFill="1" applyBorder="1" applyAlignment="1">
      <alignment horizontal="left" indent="1"/>
    </xf>
    <xf numFmtId="180" fontId="36" fillId="0" borderId="11" xfId="37" applyNumberFormat="1" applyFont="1" applyBorder="1"/>
    <xf numFmtId="180" fontId="49" fillId="0" borderId="0" xfId="37" applyNumberFormat="1" applyFont="1"/>
    <xf numFmtId="180" fontId="49" fillId="0" borderId="0" xfId="36" applyNumberFormat="1" applyFont="1" applyBorder="1"/>
    <xf numFmtId="180" fontId="49" fillId="0" borderId="9" xfId="36" applyNumberFormat="1" applyFont="1" applyBorder="1"/>
    <xf numFmtId="169" fontId="54" fillId="0" borderId="3" xfId="23" applyNumberFormat="1" applyFont="1" applyBorder="1" applyAlignment="1">
      <alignment horizontal="center"/>
    </xf>
    <xf numFmtId="38" fontId="36" fillId="0" borderId="0" xfId="23" applyNumberFormat="1" applyFont="1" applyAlignment="1">
      <alignment horizontal="left"/>
    </xf>
    <xf numFmtId="180" fontId="46" fillId="0" borderId="5" xfId="37" applyNumberFormat="1" applyFont="1" applyBorder="1"/>
    <xf numFmtId="38" fontId="46" fillId="0" borderId="5" xfId="23" applyNumberFormat="1" applyFont="1" applyBorder="1"/>
    <xf numFmtId="38" fontId="46" fillId="0" borderId="2" xfId="23" applyNumberFormat="1" applyFont="1" applyBorder="1"/>
    <xf numFmtId="180" fontId="46" fillId="0" borderId="11" xfId="37" applyNumberFormat="1" applyFont="1" applyBorder="1"/>
    <xf numFmtId="38" fontId="49" fillId="0" borderId="0" xfId="23" applyNumberFormat="1" applyFont="1" applyAlignment="1">
      <alignment horizontal="center"/>
    </xf>
    <xf numFmtId="10" fontId="36" fillId="0" borderId="0" xfId="20" applyNumberFormat="1" applyFont="1"/>
    <xf numFmtId="180" fontId="36" fillId="0" borderId="0" xfId="37" applyNumberFormat="1" applyFont="1" applyBorder="1"/>
    <xf numFmtId="180" fontId="28" fillId="0" borderId="21" xfId="37" applyNumberFormat="1" applyFont="1" applyBorder="1"/>
    <xf numFmtId="0" fontId="37" fillId="0" borderId="0" xfId="23" applyFont="1"/>
    <xf numFmtId="180" fontId="46" fillId="0" borderId="0" xfId="37" applyNumberFormat="1" applyFont="1"/>
    <xf numFmtId="164" fontId="36" fillId="0" borderId="0" xfId="38" applyNumberFormat="1" applyFont="1"/>
    <xf numFmtId="194" fontId="36" fillId="0" borderId="0" xfId="29" applyNumberFormat="1" applyFont="1"/>
    <xf numFmtId="164" fontId="36" fillId="0" borderId="0" xfId="39" applyNumberFormat="1" applyFont="1" applyBorder="1"/>
    <xf numFmtId="164" fontId="36" fillId="0" borderId="0" xfId="38" applyNumberFormat="1" applyFont="1" applyBorder="1"/>
    <xf numFmtId="38" fontId="36" fillId="16" borderId="3" xfId="23" applyNumberFormat="1" applyFont="1" applyFill="1" applyBorder="1" applyAlignment="1">
      <alignment horizontal="center"/>
    </xf>
    <xf numFmtId="164" fontId="36" fillId="16" borderId="3" xfId="39" applyNumberFormat="1" applyFont="1" applyFill="1" applyBorder="1" applyAlignment="1">
      <alignment horizontal="center"/>
    </xf>
    <xf numFmtId="40" fontId="36" fillId="16" borderId="3" xfId="23" applyNumberFormat="1" applyFont="1" applyFill="1" applyBorder="1" applyAlignment="1">
      <alignment horizontal="center"/>
    </xf>
    <xf numFmtId="3" fontId="36" fillId="16" borderId="0" xfId="23" applyNumberFormat="1" applyFont="1" applyFill="1" applyAlignment="1">
      <alignment horizontal="center"/>
    </xf>
    <xf numFmtId="3" fontId="36" fillId="16" borderId="3" xfId="23" applyNumberFormat="1" applyFont="1" applyFill="1" applyBorder="1" applyAlignment="1">
      <alignment horizontal="center"/>
    </xf>
    <xf numFmtId="10" fontId="36" fillId="16" borderId="3" xfId="31" applyNumberFormat="1" applyFont="1" applyFill="1" applyBorder="1" applyAlignment="1">
      <alignment horizontal="center"/>
    </xf>
    <xf numFmtId="38" fontId="36" fillId="16" borderId="2" xfId="23" applyNumberFormat="1" applyFont="1" applyFill="1" applyBorder="1" applyAlignment="1">
      <alignment horizontal="center" vertical="top"/>
    </xf>
    <xf numFmtId="164" fontId="36" fillId="16" borderId="2" xfId="39" applyNumberFormat="1" applyFont="1" applyFill="1" applyBorder="1" applyAlignment="1">
      <alignment horizontal="center" vertical="top" wrapText="1"/>
    </xf>
    <xf numFmtId="40" fontId="36" fillId="16" borderId="2" xfId="23" applyNumberFormat="1" applyFont="1" applyFill="1" applyBorder="1" applyAlignment="1">
      <alignment horizontal="center" vertical="top" wrapText="1"/>
    </xf>
    <xf numFmtId="3" fontId="36" fillId="16" borderId="0" xfId="23" applyNumberFormat="1" applyFont="1" applyFill="1"/>
    <xf numFmtId="3" fontId="36" fillId="16" borderId="2" xfId="23" applyNumberFormat="1" applyFont="1" applyFill="1" applyBorder="1"/>
    <xf numFmtId="10" fontId="36" fillId="16" borderId="2" xfId="31" applyNumberFormat="1" applyFont="1" applyFill="1" applyBorder="1" applyAlignment="1">
      <alignment horizontal="center" wrapText="1"/>
    </xf>
    <xf numFmtId="40" fontId="36" fillId="16" borderId="2" xfId="23" applyNumberFormat="1" applyFont="1" applyFill="1" applyBorder="1" applyAlignment="1">
      <alignment vertical="top"/>
    </xf>
    <xf numFmtId="38" fontId="36" fillId="16" borderId="3" xfId="23" applyNumberFormat="1" applyFont="1" applyFill="1" applyBorder="1" applyAlignment="1">
      <alignment horizontal="center" vertical="center"/>
    </xf>
    <xf numFmtId="38" fontId="36" fillId="16" borderId="3" xfId="39" applyNumberFormat="1" applyFont="1" applyFill="1" applyBorder="1" applyAlignment="1">
      <alignment horizontal="center" vertical="center"/>
    </xf>
    <xf numFmtId="38" fontId="36" fillId="16" borderId="0" xfId="23" applyNumberFormat="1" applyFont="1" applyFill="1" applyAlignment="1">
      <alignment horizontal="center" vertical="center"/>
    </xf>
    <xf numFmtId="38" fontId="36" fillId="16" borderId="3" xfId="31" applyNumberFormat="1" applyFont="1" applyFill="1" applyBorder="1" applyAlignment="1">
      <alignment horizontal="center" vertical="center"/>
    </xf>
    <xf numFmtId="38" fontId="28" fillId="16" borderId="3" xfId="23" applyNumberFormat="1" applyFont="1" applyFill="1" applyBorder="1"/>
    <xf numFmtId="38" fontId="36" fillId="16" borderId="3" xfId="23" applyNumberFormat="1" applyFont="1" applyFill="1" applyBorder="1"/>
    <xf numFmtId="164" fontId="36" fillId="16" borderId="3" xfId="39" applyNumberFormat="1" applyFont="1" applyFill="1" applyBorder="1"/>
    <xf numFmtId="40" fontId="36" fillId="16" borderId="3" xfId="23" applyNumberFormat="1" applyFont="1" applyFill="1" applyBorder="1"/>
    <xf numFmtId="3" fontId="36" fillId="16" borderId="9" xfId="23" applyNumberFormat="1" applyFont="1" applyFill="1" applyBorder="1"/>
    <xf numFmtId="3" fontId="36" fillId="16" borderId="3" xfId="23" applyNumberFormat="1" applyFont="1" applyFill="1" applyBorder="1"/>
    <xf numFmtId="38" fontId="36" fillId="16" borderId="5" xfId="23" applyNumberFormat="1" applyFont="1" applyFill="1" applyBorder="1" applyAlignment="1">
      <alignment horizontal="left" indent="1"/>
    </xf>
    <xf numFmtId="197" fontId="36" fillId="16" borderId="5" xfId="23" applyNumberFormat="1" applyFont="1" applyFill="1" applyBorder="1" applyAlignment="1">
      <alignment horizontal="center" vertical="center"/>
    </xf>
    <xf numFmtId="38" fontId="36" fillId="16" borderId="5" xfId="23" applyNumberFormat="1" applyFont="1" applyFill="1" applyBorder="1" applyAlignment="1">
      <alignment horizontal="center" vertical="center"/>
    </xf>
    <xf numFmtId="3" fontId="36" fillId="16" borderId="5" xfId="23" applyNumberFormat="1" applyFont="1" applyFill="1" applyBorder="1"/>
    <xf numFmtId="38" fontId="36" fillId="16" borderId="2" xfId="23" applyNumberFormat="1" applyFont="1" applyFill="1" applyBorder="1" applyAlignment="1">
      <alignment horizontal="left" indent="1"/>
    </xf>
    <xf numFmtId="197" fontId="36" fillId="16" borderId="2" xfId="23" applyNumberFormat="1" applyFont="1" applyFill="1" applyBorder="1" applyAlignment="1">
      <alignment horizontal="center" vertical="center"/>
    </xf>
    <xf numFmtId="3" fontId="36" fillId="16" borderId="11" xfId="23" applyNumberFormat="1" applyFont="1" applyFill="1" applyBorder="1"/>
    <xf numFmtId="38" fontId="28" fillId="16" borderId="1" xfId="23" applyNumberFormat="1" applyFont="1" applyFill="1" applyBorder="1"/>
    <xf numFmtId="197" fontId="36" fillId="16" borderId="1" xfId="23" applyNumberFormat="1" applyFont="1" applyFill="1" applyBorder="1" applyAlignment="1">
      <alignment horizontal="center" vertical="center"/>
    </xf>
    <xf numFmtId="185" fontId="36" fillId="16" borderId="1" xfId="39" applyNumberFormat="1" applyFont="1" applyFill="1" applyBorder="1" applyAlignment="1">
      <alignment horizontal="center" vertical="center"/>
    </xf>
    <xf numFmtId="3" fontId="36" fillId="16" borderId="15" xfId="23" applyNumberFormat="1" applyFont="1" applyFill="1" applyBorder="1"/>
    <xf numFmtId="3" fontId="36" fillId="16" borderId="1" xfId="23" applyNumberFormat="1" applyFont="1" applyFill="1" applyBorder="1"/>
    <xf numFmtId="38" fontId="36" fillId="16" borderId="1" xfId="23" applyNumberFormat="1" applyFont="1" applyFill="1" applyBorder="1" applyAlignment="1">
      <alignment horizontal="center" vertical="center"/>
    </xf>
    <xf numFmtId="38" fontId="36" fillId="16" borderId="3" xfId="23" applyNumberFormat="1" applyFont="1" applyFill="1" applyBorder="1" applyAlignment="1">
      <alignment wrapText="1"/>
    </xf>
    <xf numFmtId="197" fontId="36" fillId="16" borderId="3" xfId="23" applyNumberFormat="1" applyFont="1" applyFill="1" applyBorder="1" applyAlignment="1">
      <alignment horizontal="center" vertical="top"/>
    </xf>
    <xf numFmtId="197" fontId="36" fillId="16" borderId="3" xfId="39" applyNumberFormat="1" applyFont="1" applyFill="1" applyBorder="1" applyAlignment="1">
      <alignment horizontal="center" vertical="top"/>
    </xf>
    <xf numFmtId="38" fontId="36" fillId="16" borderId="3" xfId="23" applyNumberFormat="1" applyFont="1" applyFill="1" applyBorder="1" applyAlignment="1">
      <alignment horizontal="center" vertical="top"/>
    </xf>
    <xf numFmtId="38" fontId="36" fillId="16" borderId="3" xfId="31" applyNumberFormat="1" applyFont="1" applyFill="1" applyBorder="1" applyAlignment="1">
      <alignment horizontal="center" vertical="top"/>
    </xf>
    <xf numFmtId="38" fontId="36" fillId="16" borderId="1" xfId="23" applyNumberFormat="1" applyFont="1" applyFill="1" applyBorder="1" applyAlignment="1">
      <alignment horizontal="center"/>
    </xf>
    <xf numFmtId="38" fontId="36" fillId="16" borderId="1" xfId="39" applyNumberFormat="1" applyFont="1" applyFill="1" applyBorder="1" applyAlignment="1">
      <alignment horizontal="center"/>
    </xf>
    <xf numFmtId="38" fontId="36" fillId="16" borderId="1" xfId="31" applyNumberFormat="1" applyFont="1" applyFill="1" applyBorder="1" applyAlignment="1">
      <alignment horizontal="center"/>
    </xf>
    <xf numFmtId="38" fontId="36" fillId="16" borderId="1" xfId="23" applyNumberFormat="1" applyFont="1" applyFill="1" applyBorder="1"/>
    <xf numFmtId="197" fontId="36" fillId="16" borderId="1" xfId="39" applyNumberFormat="1" applyFont="1" applyFill="1" applyBorder="1" applyAlignment="1">
      <alignment horizontal="center"/>
    </xf>
    <xf numFmtId="197" fontId="36" fillId="16" borderId="1" xfId="23" applyNumberFormat="1" applyFont="1" applyFill="1" applyBorder="1" applyAlignment="1">
      <alignment horizontal="center"/>
    </xf>
    <xf numFmtId="38" fontId="36" fillId="16" borderId="1" xfId="23" applyNumberFormat="1" applyFont="1" applyFill="1" applyBorder="1" applyAlignment="1">
      <alignment wrapText="1"/>
    </xf>
    <xf numFmtId="38" fontId="36" fillId="16" borderId="1" xfId="23" applyNumberFormat="1" applyFont="1" applyFill="1" applyBorder="1" applyAlignment="1">
      <alignment horizontal="center" vertical="top"/>
    </xf>
    <xf numFmtId="38" fontId="36" fillId="16" borderId="1" xfId="39" applyNumberFormat="1" applyFont="1" applyFill="1" applyBorder="1" applyAlignment="1">
      <alignment horizontal="center" vertical="top"/>
    </xf>
    <xf numFmtId="185" fontId="36" fillId="16" borderId="1" xfId="39" applyNumberFormat="1" applyFont="1" applyFill="1" applyBorder="1" applyAlignment="1">
      <alignment horizontal="center" vertical="top"/>
    </xf>
    <xf numFmtId="197" fontId="36" fillId="16" borderId="1" xfId="23" applyNumberFormat="1" applyFont="1" applyFill="1" applyBorder="1" applyAlignment="1">
      <alignment horizontal="center" vertical="top"/>
    </xf>
    <xf numFmtId="164" fontId="36" fillId="16" borderId="1" xfId="39" applyNumberFormat="1" applyFont="1" applyFill="1" applyBorder="1" applyAlignment="1">
      <alignment horizontal="center"/>
    </xf>
    <xf numFmtId="40" fontId="36" fillId="16" borderId="1" xfId="23" applyNumberFormat="1" applyFont="1" applyFill="1" applyBorder="1" applyAlignment="1">
      <alignment horizontal="center"/>
    </xf>
    <xf numFmtId="10" fontId="36" fillId="16" borderId="1" xfId="31" applyNumberFormat="1" applyFont="1" applyFill="1" applyBorder="1" applyAlignment="1">
      <alignment horizontal="center"/>
    </xf>
    <xf numFmtId="197" fontId="36" fillId="16" borderId="5" xfId="23" applyNumberFormat="1" applyFont="1" applyFill="1" applyBorder="1" applyAlignment="1">
      <alignment horizontal="center" vertical="top"/>
    </xf>
    <xf numFmtId="197" fontId="36" fillId="16" borderId="1" xfId="23" applyNumberFormat="1" applyFont="1" applyFill="1" applyBorder="1" applyAlignment="1">
      <alignment vertical="top"/>
    </xf>
    <xf numFmtId="164" fontId="36" fillId="16" borderId="3" xfId="39" applyNumberFormat="1" applyFont="1" applyFill="1" applyBorder="1" applyAlignment="1">
      <alignment horizontal="center" vertical="top"/>
    </xf>
    <xf numFmtId="40" fontId="36" fillId="16" borderId="3" xfId="23" applyNumberFormat="1" applyFont="1" applyFill="1" applyBorder="1" applyAlignment="1">
      <alignment horizontal="center" vertical="top"/>
    </xf>
    <xf numFmtId="10" fontId="36" fillId="16" borderId="3" xfId="31" applyNumberFormat="1" applyFont="1" applyFill="1" applyBorder="1" applyAlignment="1">
      <alignment horizontal="center" vertical="top"/>
    </xf>
    <xf numFmtId="38" fontId="28" fillId="16" borderId="3" xfId="23" applyNumberFormat="1" applyFont="1" applyFill="1" applyBorder="1" applyAlignment="1">
      <alignment wrapText="1"/>
    </xf>
    <xf numFmtId="38" fontId="36" fillId="16" borderId="16" xfId="23" applyNumberFormat="1" applyFont="1" applyFill="1" applyBorder="1"/>
    <xf numFmtId="164" fontId="36" fillId="16" borderId="16" xfId="39" applyNumberFormat="1" applyFont="1" applyFill="1" applyBorder="1"/>
    <xf numFmtId="185" fontId="36" fillId="16" borderId="3" xfId="39" applyNumberFormat="1" applyFont="1" applyFill="1" applyBorder="1" applyAlignment="1">
      <alignment horizontal="center"/>
    </xf>
    <xf numFmtId="197" fontId="36" fillId="16" borderId="10" xfId="23" applyNumberFormat="1" applyFont="1" applyFill="1" applyBorder="1" applyAlignment="1">
      <alignment horizontal="center"/>
    </xf>
    <xf numFmtId="197" fontId="36" fillId="16" borderId="10" xfId="39" applyNumberFormat="1" applyFont="1" applyFill="1" applyBorder="1" applyAlignment="1">
      <alignment horizontal="center"/>
    </xf>
    <xf numFmtId="38" fontId="36" fillId="16" borderId="5" xfId="23" applyNumberFormat="1" applyFont="1" applyFill="1" applyBorder="1" applyAlignment="1">
      <alignment horizontal="center"/>
    </xf>
    <xf numFmtId="197" fontId="36" fillId="16" borderId="5" xfId="39" applyNumberFormat="1" applyFont="1" applyFill="1" applyBorder="1" applyAlignment="1">
      <alignment horizontal="center"/>
    </xf>
    <xf numFmtId="197" fontId="36" fillId="16" borderId="12" xfId="23" applyNumberFormat="1" applyFont="1" applyFill="1" applyBorder="1" applyAlignment="1">
      <alignment horizontal="center"/>
    </xf>
    <xf numFmtId="197" fontId="36" fillId="16" borderId="12" xfId="39" applyNumberFormat="1" applyFont="1" applyFill="1" applyBorder="1" applyAlignment="1">
      <alignment horizontal="center"/>
    </xf>
    <xf numFmtId="38" fontId="36" fillId="16" borderId="2" xfId="23" applyNumberFormat="1" applyFont="1" applyFill="1" applyBorder="1" applyAlignment="1">
      <alignment horizontal="center"/>
    </xf>
    <xf numFmtId="197" fontId="36" fillId="16" borderId="2" xfId="39" applyNumberFormat="1" applyFont="1" applyFill="1" applyBorder="1" applyAlignment="1">
      <alignment horizontal="center"/>
    </xf>
    <xf numFmtId="38" fontId="28" fillId="16" borderId="1" xfId="23" applyNumberFormat="1" applyFont="1" applyFill="1" applyBorder="1" applyAlignment="1">
      <alignment wrapText="1"/>
    </xf>
    <xf numFmtId="164" fontId="36" fillId="16" borderId="2" xfId="39" applyNumberFormat="1" applyFont="1" applyFill="1" applyBorder="1" applyAlignment="1">
      <alignment horizontal="center" vertical="top"/>
    </xf>
    <xf numFmtId="40" fontId="36" fillId="16" borderId="2" xfId="23" applyNumberFormat="1" applyFont="1" applyFill="1" applyBorder="1" applyAlignment="1">
      <alignment horizontal="center" vertical="top"/>
    </xf>
    <xf numFmtId="1" fontId="36" fillId="16" borderId="1" xfId="31" applyNumberFormat="1" applyFont="1" applyFill="1" applyBorder="1" applyAlignment="1">
      <alignment horizontal="center" vertical="top"/>
    </xf>
    <xf numFmtId="1" fontId="36" fillId="16" borderId="1" xfId="23" applyNumberFormat="1" applyFont="1" applyFill="1" applyBorder="1" applyAlignment="1">
      <alignment horizontal="center" vertical="top"/>
    </xf>
    <xf numFmtId="39" fontId="36" fillId="0" borderId="0" xfId="24" applyNumberFormat="1" applyFont="1"/>
    <xf numFmtId="176" fontId="36" fillId="0" borderId="0" xfId="37" applyNumberFormat="1" applyFont="1" applyBorder="1"/>
    <xf numFmtId="170" fontId="36" fillId="0" borderId="0" xfId="20" applyNumberFormat="1" applyFont="1" applyAlignment="1">
      <alignment horizontal="center"/>
    </xf>
    <xf numFmtId="1" fontId="36" fillId="0" borderId="0" xfId="20" applyNumberFormat="1" applyFont="1" applyAlignment="1">
      <alignment horizontal="center"/>
    </xf>
    <xf numFmtId="2" fontId="36" fillId="0" borderId="0" xfId="20" applyNumberFormat="1" applyFont="1" applyAlignment="1">
      <alignment horizontal="center"/>
    </xf>
    <xf numFmtId="169" fontId="28" fillId="0" borderId="22" xfId="23" applyNumberFormat="1" applyFont="1" applyBorder="1"/>
    <xf numFmtId="1" fontId="28" fillId="0" borderId="22" xfId="20" applyNumberFormat="1" applyFont="1" applyBorder="1" applyAlignment="1">
      <alignment horizontal="center"/>
    </xf>
    <xf numFmtId="176" fontId="36" fillId="0" borderId="0" xfId="31" applyNumberFormat="1" applyFont="1"/>
    <xf numFmtId="176" fontId="36" fillId="0" borderId="0" xfId="21" applyFont="1"/>
    <xf numFmtId="0" fontId="36" fillId="0" borderId="0" xfId="40" applyFont="1" applyAlignment="1">
      <alignment vertical="center"/>
    </xf>
    <xf numFmtId="0" fontId="37" fillId="0" borderId="0" xfId="40" applyFont="1" applyAlignment="1">
      <alignment horizontal="right" vertical="center"/>
    </xf>
    <xf numFmtId="38" fontId="40" fillId="4" borderId="0" xfId="23" applyNumberFormat="1" applyFont="1" applyFill="1"/>
    <xf numFmtId="37" fontId="36" fillId="4" borderId="0" xfId="23" applyNumberFormat="1" applyFont="1" applyFill="1"/>
    <xf numFmtId="40" fontId="56" fillId="4" borderId="0" xfId="41" applyNumberFormat="1" applyFill="1" applyAlignment="1" applyProtection="1"/>
    <xf numFmtId="3" fontId="36" fillId="4" borderId="0" xfId="23" applyNumberFormat="1" applyFont="1" applyFill="1"/>
    <xf numFmtId="40" fontId="36" fillId="4" borderId="0" xfId="23" applyNumberFormat="1" applyFont="1" applyFill="1"/>
    <xf numFmtId="38" fontId="36" fillId="4" borderId="0" xfId="23" applyNumberFormat="1" applyFont="1" applyFill="1" applyAlignment="1">
      <alignment horizontal="right"/>
    </xf>
    <xf numFmtId="0" fontId="36" fillId="4" borderId="0" xfId="40" applyFont="1" applyFill="1" applyAlignment="1">
      <alignment vertical="center"/>
    </xf>
    <xf numFmtId="3" fontId="57" fillId="4" borderId="0" xfId="40" applyNumberFormat="1" applyFont="1" applyFill="1" applyAlignment="1">
      <alignment vertical="center"/>
    </xf>
    <xf numFmtId="3" fontId="57" fillId="4" borderId="0" xfId="40" applyNumberFormat="1" applyFont="1" applyFill="1" applyAlignment="1">
      <alignment horizontal="center" vertical="center"/>
    </xf>
    <xf numFmtId="4" fontId="57" fillId="4" borderId="0" xfId="40" applyNumberFormat="1" applyFont="1" applyFill="1" applyAlignment="1">
      <alignment vertical="center"/>
    </xf>
    <xf numFmtId="0" fontId="36" fillId="4" borderId="0" xfId="40" applyFont="1" applyFill="1" applyAlignment="1">
      <alignment horizontal="right" vertical="center"/>
    </xf>
    <xf numFmtId="38" fontId="37" fillId="0" borderId="0" xfId="23" applyNumberFormat="1" applyFont="1" applyAlignment="1">
      <alignment horizontal="right"/>
    </xf>
    <xf numFmtId="180" fontId="36" fillId="4" borderId="0" xfId="29" applyNumberFormat="1" applyFont="1" applyFill="1" applyBorder="1"/>
    <xf numFmtId="40" fontId="36" fillId="4" borderId="0" xfId="23" applyNumberFormat="1" applyFont="1" applyFill="1" applyAlignment="1">
      <alignment horizontal="left"/>
    </xf>
    <xf numFmtId="38" fontId="37" fillId="0" borderId="0" xfId="23" applyNumberFormat="1" applyFont="1" applyAlignment="1">
      <alignment horizontal="left"/>
    </xf>
    <xf numFmtId="10" fontId="36" fillId="0" borderId="1" xfId="20" applyNumberFormat="1" applyFont="1" applyFill="1" applyBorder="1"/>
    <xf numFmtId="3" fontId="36" fillId="4" borderId="1" xfId="23" applyNumberFormat="1" applyFont="1" applyFill="1" applyBorder="1"/>
    <xf numFmtId="38" fontId="36" fillId="4" borderId="14" xfId="23" applyNumberFormat="1" applyFont="1" applyFill="1" applyBorder="1"/>
    <xf numFmtId="3" fontId="36" fillId="4" borderId="17" xfId="23" applyNumberFormat="1" applyFont="1" applyFill="1" applyBorder="1"/>
    <xf numFmtId="3" fontId="37" fillId="4" borderId="0" xfId="23" applyNumberFormat="1" applyFont="1" applyFill="1"/>
    <xf numFmtId="40" fontId="46" fillId="4" borderId="0" xfId="23" applyNumberFormat="1" applyFont="1" applyFill="1"/>
    <xf numFmtId="38" fontId="37" fillId="4" borderId="0" xfId="23" applyNumberFormat="1" applyFont="1" applyFill="1"/>
    <xf numFmtId="38" fontId="36" fillId="10" borderId="1" xfId="23" applyNumberFormat="1" applyFont="1" applyFill="1" applyBorder="1"/>
    <xf numFmtId="37" fontId="37" fillId="4" borderId="0" xfId="23" applyNumberFormat="1" applyFont="1" applyFill="1"/>
    <xf numFmtId="38" fontId="32" fillId="16" borderId="10" xfId="23" applyNumberFormat="1" applyFont="1" applyFill="1" applyBorder="1"/>
    <xf numFmtId="38" fontId="32" fillId="16" borderId="0" xfId="23" applyNumberFormat="1" applyFont="1" applyFill="1"/>
    <xf numFmtId="37" fontId="32" fillId="16" borderId="0" xfId="23" applyNumberFormat="1" applyFont="1" applyFill="1"/>
    <xf numFmtId="3" fontId="32" fillId="16" borderId="0" xfId="23" applyNumberFormat="1" applyFont="1" applyFill="1"/>
    <xf numFmtId="40" fontId="32" fillId="16" borderId="0" xfId="23" applyNumberFormat="1" applyFont="1" applyFill="1"/>
    <xf numFmtId="38" fontId="32" fillId="16" borderId="10" xfId="23" applyNumberFormat="1" applyFont="1" applyFill="1" applyBorder="1" applyAlignment="1">
      <alignment horizontal="left" indent="1"/>
    </xf>
    <xf numFmtId="38" fontId="32" fillId="16" borderId="10" xfId="23" applyNumberFormat="1" applyFont="1" applyFill="1" applyBorder="1" applyAlignment="1">
      <alignment horizontal="left"/>
    </xf>
    <xf numFmtId="38" fontId="32" fillId="16" borderId="12" xfId="23" applyNumberFormat="1" applyFont="1" applyFill="1" applyBorder="1" applyAlignment="1">
      <alignment horizontal="left" indent="1"/>
    </xf>
    <xf numFmtId="38" fontId="32" fillId="16" borderId="11" xfId="23" applyNumberFormat="1" applyFont="1" applyFill="1" applyBorder="1"/>
    <xf numFmtId="37" fontId="32" fillId="16" borderId="11" xfId="23" applyNumberFormat="1" applyFont="1" applyFill="1" applyBorder="1"/>
    <xf numFmtId="3" fontId="32" fillId="16" borderId="11" xfId="23" applyNumberFormat="1" applyFont="1" applyFill="1" applyBorder="1"/>
    <xf numFmtId="40" fontId="32" fillId="16" borderId="11" xfId="23" applyNumberFormat="1" applyFont="1" applyFill="1" applyBorder="1"/>
    <xf numFmtId="38" fontId="32" fillId="4" borderId="0" xfId="23" applyNumberFormat="1" applyFont="1" applyFill="1" applyAlignment="1">
      <alignment horizontal="left" indent="1"/>
    </xf>
    <xf numFmtId="38" fontId="32" fillId="4" borderId="0" xfId="23" applyNumberFormat="1" applyFont="1" applyFill="1"/>
    <xf numFmtId="37" fontId="32" fillId="4" borderId="0" xfId="23" applyNumberFormat="1" applyFont="1" applyFill="1"/>
    <xf numFmtId="3" fontId="32" fillId="4" borderId="0" xfId="23" applyNumberFormat="1" applyFont="1" applyFill="1"/>
    <xf numFmtId="40" fontId="32" fillId="4" borderId="0" xfId="23" applyNumberFormat="1" applyFont="1" applyFill="1"/>
    <xf numFmtId="40" fontId="32" fillId="4" borderId="0" xfId="23" applyNumberFormat="1" applyFont="1" applyFill="1" applyAlignment="1">
      <alignment horizontal="center"/>
    </xf>
    <xf numFmtId="38" fontId="32" fillId="4" borderId="11" xfId="23" applyNumberFormat="1" applyFont="1" applyFill="1" applyBorder="1" applyAlignment="1">
      <alignment horizontal="left" indent="1"/>
    </xf>
    <xf numFmtId="37" fontId="32" fillId="4" borderId="11" xfId="23" applyNumberFormat="1" applyFont="1" applyFill="1" applyBorder="1"/>
    <xf numFmtId="40" fontId="32" fillId="4" borderId="11" xfId="23" applyNumberFormat="1" applyFont="1" applyFill="1" applyBorder="1"/>
    <xf numFmtId="40" fontId="32" fillId="4" borderId="11" xfId="23" applyNumberFormat="1" applyFont="1" applyFill="1" applyBorder="1" applyAlignment="1">
      <alignment horizontal="center"/>
    </xf>
    <xf numFmtId="0" fontId="36" fillId="4" borderId="1" xfId="40" applyFont="1" applyFill="1" applyBorder="1" applyAlignment="1">
      <alignment vertical="center"/>
    </xf>
    <xf numFmtId="3" fontId="57" fillId="4" borderId="1" xfId="40" applyNumberFormat="1" applyFont="1" applyFill="1" applyBorder="1" applyAlignment="1">
      <alignment horizontal="center" vertical="center"/>
    </xf>
    <xf numFmtId="0" fontId="36" fillId="0" borderId="10" xfId="40" applyFont="1" applyBorder="1" applyAlignment="1">
      <alignment vertical="center"/>
    </xf>
    <xf numFmtId="0" fontId="37" fillId="0" borderId="5" xfId="40" applyFont="1" applyBorder="1" applyAlignment="1">
      <alignment horizontal="right" vertical="center"/>
    </xf>
    <xf numFmtId="0" fontId="36" fillId="0" borderId="5" xfId="40" applyFont="1" applyBorder="1" applyAlignment="1">
      <alignment horizontal="center" vertical="center"/>
    </xf>
    <xf numFmtId="0" fontId="36" fillId="0" borderId="13" xfId="40" applyFont="1" applyBorder="1" applyAlignment="1">
      <alignment vertical="center"/>
    </xf>
    <xf numFmtId="0" fontId="46" fillId="4" borderId="0" xfId="40" applyFont="1" applyFill="1" applyAlignment="1">
      <alignment vertical="center"/>
    </xf>
    <xf numFmtId="0" fontId="46" fillId="0" borderId="5" xfId="40" applyFont="1" applyBorder="1" applyAlignment="1">
      <alignment horizontal="right" vertical="center"/>
    </xf>
    <xf numFmtId="0" fontId="46" fillId="0" borderId="5" xfId="40" applyFont="1" applyBorder="1" applyAlignment="1">
      <alignment horizontal="center" vertical="center"/>
    </xf>
    <xf numFmtId="0" fontId="50" fillId="0" borderId="0" xfId="40" applyFont="1" applyAlignment="1">
      <alignment vertical="center"/>
    </xf>
    <xf numFmtId="164" fontId="36" fillId="0" borderId="13" xfId="26" applyFont="1" applyFill="1" applyBorder="1" applyAlignment="1">
      <alignment vertical="center"/>
    </xf>
    <xf numFmtId="10" fontId="50" fillId="0" borderId="0" xfId="20" applyNumberFormat="1" applyFont="1" applyFill="1" applyAlignment="1">
      <alignment vertical="center"/>
    </xf>
    <xf numFmtId="3" fontId="37" fillId="4" borderId="0" xfId="40" applyNumberFormat="1" applyFont="1" applyFill="1" applyAlignment="1">
      <alignment horizontal="left" vertical="center"/>
    </xf>
    <xf numFmtId="0" fontId="46" fillId="0" borderId="5" xfId="42" applyNumberFormat="1" applyFont="1" applyFill="1" applyBorder="1" applyAlignment="1">
      <alignment horizontal="right"/>
    </xf>
    <xf numFmtId="0" fontId="36" fillId="8" borderId="1" xfId="40" applyFont="1" applyFill="1" applyBorder="1" applyAlignment="1">
      <alignment vertical="center"/>
    </xf>
    <xf numFmtId="186" fontId="50" fillId="0" borderId="0" xfId="26" applyNumberFormat="1" applyFont="1" applyFill="1" applyAlignment="1">
      <alignment vertical="center"/>
    </xf>
    <xf numFmtId="0" fontId="46" fillId="0" borderId="2" xfId="42" applyNumberFormat="1" applyFont="1" applyFill="1" applyBorder="1" applyAlignment="1">
      <alignment horizontal="right"/>
    </xf>
    <xf numFmtId="0" fontId="46" fillId="0" borderId="2" xfId="40" applyFont="1" applyBorder="1" applyAlignment="1">
      <alignment horizontal="center" vertical="center"/>
    </xf>
    <xf numFmtId="198" fontId="50" fillId="0" borderId="0" xfId="26" applyNumberFormat="1" applyFont="1" applyFill="1" applyAlignment="1">
      <alignment vertical="center"/>
    </xf>
    <xf numFmtId="199" fontId="50" fillId="0" borderId="0" xfId="20" applyNumberFormat="1" applyFont="1" applyFill="1" applyAlignment="1">
      <alignment vertical="center"/>
    </xf>
    <xf numFmtId="0" fontId="46" fillId="0" borderId="0" xfId="42" applyNumberFormat="1" applyFont="1" applyFill="1" applyBorder="1" applyAlignment="1">
      <alignment horizontal="right"/>
    </xf>
    <xf numFmtId="0" fontId="46" fillId="0" borderId="0" xfId="40" applyFont="1" applyAlignment="1">
      <alignment horizontal="center" vertical="center"/>
    </xf>
    <xf numFmtId="0" fontId="46" fillId="0" borderId="1" xfId="40" applyFont="1" applyBorder="1" applyAlignment="1">
      <alignment horizontal="center" vertical="center"/>
    </xf>
    <xf numFmtId="200" fontId="50" fillId="0" borderId="0" xfId="40" applyNumberFormat="1" applyFont="1" applyAlignment="1">
      <alignment vertical="center"/>
    </xf>
    <xf numFmtId="3" fontId="57" fillId="4" borderId="0" xfId="40" applyNumberFormat="1" applyFont="1" applyFill="1" applyAlignment="1">
      <alignment horizontal="right" vertical="center"/>
    </xf>
    <xf numFmtId="10" fontId="57" fillId="4" borderId="0" xfId="20" applyNumberFormat="1" applyFont="1" applyFill="1" applyBorder="1" applyAlignment="1">
      <alignment horizontal="left" vertical="center"/>
    </xf>
    <xf numFmtId="9" fontId="36" fillId="4" borderId="0" xfId="42" applyFont="1" applyFill="1" applyBorder="1" applyAlignment="1">
      <alignment horizontal="left"/>
    </xf>
    <xf numFmtId="9" fontId="46" fillId="0" borderId="0" xfId="42" applyFont="1" applyFill="1" applyBorder="1" applyAlignment="1">
      <alignment horizontal="right"/>
    </xf>
    <xf numFmtId="0" fontId="59" fillId="0" borderId="0" xfId="40" applyFont="1" applyAlignment="1">
      <alignment horizontal="center" vertical="center"/>
    </xf>
    <xf numFmtId="0" fontId="37" fillId="0" borderId="0" xfId="40" applyFont="1" applyAlignment="1">
      <alignment horizontal="center" vertical="center"/>
    </xf>
    <xf numFmtId="0" fontId="46" fillId="0" borderId="3" xfId="42" applyNumberFormat="1" applyFont="1" applyFill="1" applyBorder="1" applyAlignment="1">
      <alignment horizontal="right"/>
    </xf>
    <xf numFmtId="0" fontId="46" fillId="0" borderId="3" xfId="40" applyFont="1" applyBorder="1" applyAlignment="1">
      <alignment horizontal="center" vertical="center"/>
    </xf>
    <xf numFmtId="0" fontId="36" fillId="4" borderId="0" xfId="40" applyFont="1" applyFill="1"/>
    <xf numFmtId="0" fontId="36" fillId="4" borderId="0" xfId="40" applyFont="1" applyFill="1" applyAlignment="1">
      <alignment horizontal="center"/>
    </xf>
    <xf numFmtId="3" fontId="36" fillId="4" borderId="0" xfId="43" applyNumberFormat="1" applyFont="1" applyFill="1" applyBorder="1"/>
    <xf numFmtId="9" fontId="36" fillId="0" borderId="0" xfId="40" applyNumberFormat="1" applyFont="1" applyAlignment="1">
      <alignment vertical="center"/>
    </xf>
    <xf numFmtId="0" fontId="36" fillId="0" borderId="10" xfId="42" applyNumberFormat="1" applyFont="1" applyFill="1" applyBorder="1" applyAlignment="1">
      <alignment horizontal="center"/>
    </xf>
    <xf numFmtId="0" fontId="58" fillId="4" borderId="1" xfId="40" applyFont="1" applyFill="1" applyBorder="1" applyAlignment="1">
      <alignment horizontal="center" vertical="center"/>
    </xf>
    <xf numFmtId="0" fontId="58" fillId="8" borderId="1" xfId="40" applyFont="1" applyFill="1" applyBorder="1" applyAlignment="1">
      <alignment horizontal="center" vertical="center"/>
    </xf>
    <xf numFmtId="0" fontId="32" fillId="4" borderId="0" xfId="40" applyFont="1" applyFill="1" applyAlignment="1">
      <alignment vertical="center"/>
    </xf>
    <xf numFmtId="0" fontId="58" fillId="4" borderId="0" xfId="40" applyFont="1" applyFill="1" applyAlignment="1">
      <alignment vertical="center"/>
    </xf>
    <xf numFmtId="0" fontId="46" fillId="0" borderId="2" xfId="40" applyFont="1" applyBorder="1" applyAlignment="1">
      <alignment horizontal="right" vertical="center"/>
    </xf>
    <xf numFmtId="0" fontId="36" fillId="4" borderId="3" xfId="40" applyFont="1" applyFill="1" applyBorder="1" applyAlignment="1">
      <alignment vertical="center"/>
    </xf>
    <xf numFmtId="10" fontId="36" fillId="8" borderId="3" xfId="20" applyNumberFormat="1" applyFont="1" applyFill="1" applyBorder="1" applyAlignment="1">
      <alignment vertical="center"/>
    </xf>
    <xf numFmtId="0" fontId="58" fillId="4" borderId="0" xfId="26" applyNumberFormat="1" applyFont="1" applyFill="1" applyBorder="1" applyAlignment="1">
      <alignment horizontal="center" vertical="center" wrapText="1"/>
    </xf>
    <xf numFmtId="3" fontId="58" fillId="4" borderId="0" xfId="26" applyNumberFormat="1" applyFont="1" applyFill="1" applyBorder="1" applyAlignment="1">
      <alignment horizontal="center" vertical="center" wrapText="1"/>
    </xf>
    <xf numFmtId="185" fontId="36" fillId="4" borderId="0" xfId="26" applyNumberFormat="1" applyFont="1" applyFill="1" applyBorder="1" applyAlignment="1">
      <alignment vertical="center"/>
    </xf>
    <xf numFmtId="0" fontId="46" fillId="0" borderId="0" xfId="40" applyFont="1" applyAlignment="1">
      <alignment vertical="center"/>
    </xf>
    <xf numFmtId="0" fontId="37" fillId="0" borderId="1" xfId="40" applyFont="1" applyBorder="1" applyAlignment="1">
      <alignment horizontal="center" vertical="center"/>
    </xf>
    <xf numFmtId="0" fontId="32" fillId="4" borderId="5" xfId="40" applyFont="1" applyFill="1" applyBorder="1" applyAlignment="1">
      <alignment horizontal="center" vertical="center"/>
    </xf>
    <xf numFmtId="9" fontId="32" fillId="4" borderId="5" xfId="20" applyFont="1" applyFill="1" applyBorder="1" applyAlignment="1">
      <alignment horizontal="center"/>
    </xf>
    <xf numFmtId="10" fontId="32" fillId="8" borderId="5" xfId="20" applyNumberFormat="1" applyFont="1" applyFill="1" applyBorder="1" applyAlignment="1">
      <alignment horizontal="center" vertical="center"/>
    </xf>
    <xf numFmtId="9" fontId="32" fillId="4" borderId="0" xfId="20" applyFont="1" applyFill="1" applyBorder="1" applyAlignment="1">
      <alignment horizontal="center"/>
    </xf>
    <xf numFmtId="0" fontId="32" fillId="4" borderId="5" xfId="40" applyFont="1" applyFill="1" applyBorder="1" applyAlignment="1">
      <alignment horizontal="center"/>
    </xf>
    <xf numFmtId="0" fontId="46" fillId="0" borderId="3" xfId="40" applyFont="1" applyBorder="1" applyAlignment="1">
      <alignment vertical="center"/>
    </xf>
    <xf numFmtId="201" fontId="46" fillId="0" borderId="3" xfId="26" applyNumberFormat="1" applyFont="1" applyFill="1" applyBorder="1" applyAlignment="1">
      <alignment horizontal="center" vertical="center"/>
    </xf>
    <xf numFmtId="10" fontId="46" fillId="0" borderId="3" xfId="20" applyNumberFormat="1" applyFont="1" applyFill="1" applyBorder="1" applyAlignment="1">
      <alignment horizontal="center" vertical="center"/>
    </xf>
    <xf numFmtId="0" fontId="46" fillId="0" borderId="5" xfId="40" applyFont="1" applyBorder="1" applyAlignment="1">
      <alignment vertical="center"/>
    </xf>
    <xf numFmtId="201" fontId="46" fillId="0" borderId="5" xfId="26" applyNumberFormat="1" applyFont="1" applyFill="1" applyBorder="1" applyAlignment="1">
      <alignment horizontal="center" vertical="center"/>
    </xf>
    <xf numFmtId="10" fontId="46" fillId="0" borderId="5" xfId="20" applyNumberFormat="1" applyFont="1" applyFill="1" applyBorder="1" applyAlignment="1">
      <alignment horizontal="center" vertical="center"/>
    </xf>
    <xf numFmtId="10" fontId="36" fillId="0" borderId="0" xfId="20" applyNumberFormat="1" applyFont="1" applyFill="1" applyAlignment="1">
      <alignment vertical="center"/>
    </xf>
    <xf numFmtId="0" fontId="46" fillId="0" borderId="2" xfId="40" applyFont="1" applyBorder="1" applyAlignment="1">
      <alignment vertical="center"/>
    </xf>
    <xf numFmtId="201" fontId="46" fillId="0" borderId="2" xfId="26" applyNumberFormat="1" applyFont="1" applyFill="1" applyBorder="1" applyAlignment="1">
      <alignment horizontal="center" vertical="center"/>
    </xf>
    <xf numFmtId="10" fontId="46" fillId="0" borderId="2" xfId="20" applyNumberFormat="1" applyFont="1" applyFill="1" applyBorder="1" applyAlignment="1">
      <alignment horizontal="center" vertical="center"/>
    </xf>
    <xf numFmtId="0" fontId="32" fillId="4" borderId="2" xfId="40" applyFont="1" applyFill="1" applyBorder="1" applyAlignment="1">
      <alignment horizontal="center"/>
    </xf>
    <xf numFmtId="9" fontId="32" fillId="4" borderId="2" xfId="20" applyFont="1" applyFill="1" applyBorder="1" applyAlignment="1">
      <alignment horizontal="center"/>
    </xf>
    <xf numFmtId="10" fontId="32" fillId="8" borderId="2" xfId="20" applyNumberFormat="1" applyFont="1" applyFill="1" applyBorder="1" applyAlignment="1">
      <alignment horizontal="center" vertical="center"/>
    </xf>
    <xf numFmtId="9" fontId="36" fillId="4" borderId="0" xfId="20" applyFont="1" applyFill="1" applyBorder="1" applyAlignment="1">
      <alignment horizontal="center"/>
    </xf>
    <xf numFmtId="10" fontId="46" fillId="0" borderId="0" xfId="40" applyNumberFormat="1" applyFont="1" applyAlignment="1">
      <alignment vertical="center"/>
    </xf>
    <xf numFmtId="10" fontId="36" fillId="0" borderId="0" xfId="40" applyNumberFormat="1" applyFont="1" applyAlignment="1">
      <alignment vertical="center"/>
    </xf>
    <xf numFmtId="185" fontId="36" fillId="0" borderId="0" xfId="26" applyNumberFormat="1" applyFont="1" applyFill="1" applyAlignment="1">
      <alignment vertical="center"/>
    </xf>
    <xf numFmtId="10" fontId="46" fillId="0" borderId="0" xfId="20" applyNumberFormat="1" applyFont="1" applyFill="1" applyAlignment="1">
      <alignment vertical="center"/>
    </xf>
    <xf numFmtId="202" fontId="36" fillId="0" borderId="0" xfId="40" applyNumberFormat="1" applyFont="1" applyAlignment="1">
      <alignment vertical="center"/>
    </xf>
    <xf numFmtId="180" fontId="36" fillId="4" borderId="0" xfId="37" applyNumberFormat="1" applyFont="1" applyFill="1" applyBorder="1"/>
    <xf numFmtId="164" fontId="36" fillId="4" borderId="0" xfId="26" applyFont="1" applyFill="1"/>
    <xf numFmtId="193" fontId="37" fillId="0" borderId="0" xfId="20" applyNumberFormat="1" applyFont="1" applyFill="1" applyAlignment="1">
      <alignment horizontal="right" vertical="center"/>
    </xf>
    <xf numFmtId="203" fontId="36" fillId="0" borderId="0" xfId="40" applyNumberFormat="1" applyFont="1" applyAlignment="1">
      <alignment vertical="center"/>
    </xf>
    <xf numFmtId="180" fontId="46" fillId="4" borderId="0" xfId="37" applyNumberFormat="1" applyFont="1" applyFill="1"/>
    <xf numFmtId="0" fontId="49" fillId="4" borderId="0" xfId="40" applyFont="1" applyFill="1" applyAlignment="1">
      <alignment horizontal="left" vertical="center" indent="1"/>
    </xf>
    <xf numFmtId="169" fontId="60" fillId="4" borderId="0" xfId="40" applyNumberFormat="1" applyFont="1" applyFill="1" applyAlignment="1">
      <alignment vertical="center"/>
    </xf>
    <xf numFmtId="204" fontId="60" fillId="4" borderId="9" xfId="40" applyNumberFormat="1" applyFont="1" applyFill="1" applyBorder="1" applyAlignment="1">
      <alignment vertical="center"/>
    </xf>
    <xf numFmtId="169" fontId="57" fillId="4" borderId="0" xfId="40" applyNumberFormat="1" applyFont="1" applyFill="1" applyAlignment="1">
      <alignment vertical="center"/>
    </xf>
    <xf numFmtId="38" fontId="28" fillId="4" borderId="0" xfId="23" applyNumberFormat="1" applyFont="1" applyFill="1"/>
    <xf numFmtId="204" fontId="11" fillId="4" borderId="22" xfId="40" applyNumberFormat="1" applyFont="1" applyFill="1" applyBorder="1" applyAlignment="1">
      <alignment vertical="center"/>
    </xf>
    <xf numFmtId="3" fontId="61" fillId="14" borderId="1" xfId="40" applyNumberFormat="1" applyFont="1" applyFill="1" applyBorder="1" applyAlignment="1">
      <alignment horizontal="center" vertical="center"/>
    </xf>
    <xf numFmtId="0" fontId="32" fillId="15" borderId="1" xfId="40" applyFont="1" applyFill="1" applyBorder="1" applyAlignment="1">
      <alignment horizontal="center" vertical="center"/>
    </xf>
    <xf numFmtId="0" fontId="32" fillId="14" borderId="16" xfId="40" applyFont="1" applyFill="1" applyBorder="1" applyAlignment="1">
      <alignment horizontal="left" vertical="center"/>
    </xf>
    <xf numFmtId="169" fontId="60" fillId="14" borderId="19" xfId="40" applyNumberFormat="1" applyFont="1" applyFill="1" applyBorder="1" applyAlignment="1">
      <alignment vertical="center"/>
    </xf>
    <xf numFmtId="9" fontId="61" fillId="14" borderId="3" xfId="20" applyFont="1" applyFill="1" applyBorder="1" applyAlignment="1">
      <alignment horizontal="center" vertical="center"/>
    </xf>
    <xf numFmtId="4" fontId="61" fillId="15" borderId="16" xfId="40" applyNumberFormat="1" applyFont="1" applyFill="1" applyBorder="1" applyAlignment="1">
      <alignment vertical="center"/>
    </xf>
    <xf numFmtId="0" fontId="32" fillId="15" borderId="19" xfId="40" applyFont="1" applyFill="1" applyBorder="1" applyAlignment="1">
      <alignment vertical="center"/>
    </xf>
    <xf numFmtId="9" fontId="32" fillId="15" borderId="3" xfId="20" applyFont="1" applyFill="1" applyBorder="1" applyAlignment="1">
      <alignment horizontal="center" vertical="center"/>
    </xf>
    <xf numFmtId="0" fontId="32" fillId="14" borderId="10" xfId="40" applyFont="1" applyFill="1" applyBorder="1" applyAlignment="1">
      <alignment horizontal="left" vertical="center"/>
    </xf>
    <xf numFmtId="169" fontId="60" fillId="14" borderId="13" xfId="40" applyNumberFormat="1" applyFont="1" applyFill="1" applyBorder="1" applyAlignment="1">
      <alignment vertical="center"/>
    </xf>
    <xf numFmtId="9" fontId="61" fillId="14" borderId="5" xfId="20" applyFont="1" applyFill="1" applyBorder="1" applyAlignment="1">
      <alignment horizontal="center" vertical="center"/>
    </xf>
    <xf numFmtId="4" fontId="61" fillId="15" borderId="10" xfId="40" applyNumberFormat="1" applyFont="1" applyFill="1" applyBorder="1" applyAlignment="1">
      <alignment vertical="center"/>
    </xf>
    <xf numFmtId="0" fontId="32" fillId="15" borderId="13" xfId="40" applyFont="1" applyFill="1" applyBorder="1" applyAlignment="1">
      <alignment vertical="center"/>
    </xf>
    <xf numFmtId="9" fontId="32" fillId="15" borderId="5" xfId="20" applyFont="1" applyFill="1" applyBorder="1" applyAlignment="1">
      <alignment horizontal="center" vertical="center"/>
    </xf>
    <xf numFmtId="0" fontId="32" fillId="14" borderId="10" xfId="40" applyFont="1" applyFill="1" applyBorder="1" applyAlignment="1">
      <alignment vertical="center"/>
    </xf>
    <xf numFmtId="0" fontId="32" fillId="14" borderId="12" xfId="40" applyFont="1" applyFill="1" applyBorder="1" applyAlignment="1">
      <alignment vertical="center"/>
    </xf>
    <xf numFmtId="169" fontId="60" fillId="14" borderId="20" xfId="40" applyNumberFormat="1" applyFont="1" applyFill="1" applyBorder="1" applyAlignment="1">
      <alignment vertical="center"/>
    </xf>
    <xf numFmtId="9" fontId="57" fillId="14" borderId="2" xfId="20" applyFont="1" applyFill="1" applyBorder="1" applyAlignment="1">
      <alignment horizontal="center" vertical="center"/>
    </xf>
    <xf numFmtId="4" fontId="61" fillId="15" borderId="12" xfId="40" applyNumberFormat="1" applyFont="1" applyFill="1" applyBorder="1" applyAlignment="1">
      <alignment vertical="center"/>
    </xf>
    <xf numFmtId="0" fontId="32" fillId="15" borderId="20" xfId="40" applyFont="1" applyFill="1" applyBorder="1" applyAlignment="1">
      <alignment vertical="center"/>
    </xf>
    <xf numFmtId="9" fontId="32" fillId="15" borderId="2" xfId="20" applyFont="1" applyFill="1" applyBorder="1" applyAlignment="1">
      <alignment horizontal="center" vertical="center"/>
    </xf>
    <xf numFmtId="0" fontId="49" fillId="4" borderId="0" xfId="40" applyFont="1" applyFill="1" applyAlignment="1">
      <alignment vertical="center"/>
    </xf>
    <xf numFmtId="4" fontId="61" fillId="4" borderId="0" xfId="40" applyNumberFormat="1" applyFont="1" applyFill="1" applyAlignment="1">
      <alignment vertical="center"/>
    </xf>
    <xf numFmtId="39" fontId="36" fillId="4" borderId="0" xfId="24" applyNumberFormat="1" applyFont="1" applyFill="1"/>
    <xf numFmtId="176" fontId="36" fillId="0" borderId="0" xfId="37" applyNumberFormat="1" applyFont="1" applyFill="1" applyBorder="1"/>
    <xf numFmtId="1" fontId="36" fillId="4" borderId="0" xfId="20" applyNumberFormat="1" applyFont="1" applyFill="1" applyAlignment="1">
      <alignment horizontal="center"/>
    </xf>
    <xf numFmtId="176" fontId="36" fillId="4" borderId="0" xfId="37" applyNumberFormat="1" applyFont="1" applyFill="1" applyBorder="1"/>
    <xf numFmtId="169" fontId="28" fillId="4" borderId="22" xfId="23" applyNumberFormat="1" applyFont="1" applyFill="1" applyBorder="1"/>
    <xf numFmtId="3" fontId="28" fillId="4" borderId="0" xfId="23" applyNumberFormat="1" applyFont="1" applyFill="1"/>
    <xf numFmtId="1" fontId="28" fillId="4" borderId="22" xfId="20" applyNumberFormat="1" applyFont="1" applyFill="1" applyBorder="1" applyAlignment="1">
      <alignment horizontal="center"/>
    </xf>
    <xf numFmtId="169" fontId="37" fillId="0" borderId="0" xfId="40" applyNumberFormat="1" applyFont="1" applyAlignment="1">
      <alignment vertical="center"/>
    </xf>
    <xf numFmtId="0" fontId="57" fillId="4" borderId="0" xfId="40" applyFont="1" applyFill="1" applyAlignment="1">
      <alignment vertical="center"/>
    </xf>
    <xf numFmtId="0" fontId="57" fillId="0" borderId="0" xfId="40" applyFont="1" applyAlignment="1">
      <alignment vertical="center"/>
    </xf>
    <xf numFmtId="40" fontId="50" fillId="0" borderId="10" xfId="23" applyNumberFormat="1" applyFont="1" applyBorder="1"/>
    <xf numFmtId="40" fontId="36" fillId="8" borderId="0" xfId="23" applyNumberFormat="1" applyFont="1" applyFill="1"/>
    <xf numFmtId="38" fontId="37" fillId="4" borderId="0" xfId="23" applyNumberFormat="1" applyFont="1" applyFill="1" applyAlignment="1">
      <alignment horizontal="right"/>
    </xf>
    <xf numFmtId="0" fontId="36" fillId="4" borderId="10" xfId="40" applyFont="1" applyFill="1" applyBorder="1" applyAlignment="1">
      <alignment vertical="center"/>
    </xf>
    <xf numFmtId="0" fontId="37" fillId="4" borderId="5" xfId="40" applyFont="1" applyFill="1" applyBorder="1" applyAlignment="1">
      <alignment horizontal="right" vertical="center"/>
    </xf>
    <xf numFmtId="0" fontId="36" fillId="4" borderId="5" xfId="40" applyFont="1" applyFill="1" applyBorder="1" applyAlignment="1">
      <alignment horizontal="center" vertical="center"/>
    </xf>
    <xf numFmtId="0" fontId="36" fillId="4" borderId="13" xfId="40" applyFont="1" applyFill="1" applyBorder="1" applyAlignment="1">
      <alignment vertical="center"/>
    </xf>
    <xf numFmtId="0" fontId="46" fillId="0" borderId="5" xfId="42" applyNumberFormat="1" applyFont="1" applyBorder="1" applyAlignment="1">
      <alignment horizontal="right"/>
    </xf>
    <xf numFmtId="0" fontId="46" fillId="0" borderId="2" xfId="42" applyNumberFormat="1" applyFont="1" applyBorder="1" applyAlignment="1">
      <alignment horizontal="right"/>
    </xf>
    <xf numFmtId="0" fontId="46" fillId="0" borderId="0" xfId="42" applyNumberFormat="1" applyFont="1" applyBorder="1" applyAlignment="1">
      <alignment horizontal="right"/>
    </xf>
    <xf numFmtId="9" fontId="57" fillId="4" borderId="0" xfId="20" applyFont="1" applyFill="1" applyBorder="1" applyAlignment="1">
      <alignment horizontal="left" vertical="center"/>
    </xf>
    <xf numFmtId="9" fontId="46" fillId="0" borderId="0" xfId="42" applyFont="1" applyBorder="1" applyAlignment="1">
      <alignment horizontal="right"/>
    </xf>
    <xf numFmtId="0" fontId="46" fillId="0" borderId="3" xfId="42" applyNumberFormat="1" applyFont="1" applyBorder="1" applyAlignment="1">
      <alignment horizontal="right"/>
    </xf>
    <xf numFmtId="0" fontId="46" fillId="4" borderId="3" xfId="40" applyFont="1" applyFill="1" applyBorder="1" applyAlignment="1">
      <alignment horizontal="center" vertical="center"/>
    </xf>
    <xf numFmtId="9" fontId="36" fillId="4" borderId="0" xfId="40" applyNumberFormat="1" applyFont="1" applyFill="1" applyAlignment="1">
      <alignment vertical="center"/>
    </xf>
    <xf numFmtId="0" fontId="36" fillId="4" borderId="10" xfId="42" applyNumberFormat="1" applyFont="1" applyFill="1" applyBorder="1" applyAlignment="1">
      <alignment horizontal="center"/>
    </xf>
    <xf numFmtId="0" fontId="46" fillId="4" borderId="5" xfId="40" applyFont="1" applyFill="1" applyBorder="1" applyAlignment="1">
      <alignment horizontal="right" vertical="center"/>
    </xf>
    <xf numFmtId="0" fontId="46" fillId="4" borderId="5" xfId="40" applyFont="1" applyFill="1" applyBorder="1" applyAlignment="1">
      <alignment horizontal="center" vertical="center"/>
    </xf>
    <xf numFmtId="0" fontId="36" fillId="0" borderId="10" xfId="42" applyNumberFormat="1" applyFont="1" applyBorder="1" applyAlignment="1">
      <alignment horizontal="center"/>
    </xf>
    <xf numFmtId="0" fontId="36" fillId="8" borderId="3" xfId="40" applyFont="1" applyFill="1" applyBorder="1" applyAlignment="1">
      <alignment vertical="center"/>
    </xf>
    <xf numFmtId="9" fontId="32" fillId="8" borderId="5" xfId="40" applyNumberFormat="1" applyFont="1" applyFill="1" applyBorder="1" applyAlignment="1">
      <alignment horizontal="center" vertical="center"/>
    </xf>
    <xf numFmtId="9" fontId="32" fillId="8" borderId="2" xfId="40" applyNumberFormat="1" applyFont="1" applyFill="1" applyBorder="1" applyAlignment="1">
      <alignment horizontal="center" vertical="center"/>
    </xf>
    <xf numFmtId="10" fontId="37" fillId="0" borderId="0" xfId="40" applyNumberFormat="1" applyFont="1" applyAlignment="1">
      <alignment horizontal="left" vertical="center"/>
    </xf>
    <xf numFmtId="0" fontId="37" fillId="0" borderId="0" xfId="40" applyFont="1" applyAlignment="1">
      <alignment horizontal="left" vertical="center"/>
    </xf>
    <xf numFmtId="180" fontId="36" fillId="4" borderId="0" xfId="37" applyNumberFormat="1" applyFont="1" applyFill="1"/>
    <xf numFmtId="180" fontId="60" fillId="4" borderId="9" xfId="40" applyNumberFormat="1" applyFont="1" applyFill="1" applyBorder="1" applyAlignment="1">
      <alignment vertical="center"/>
    </xf>
    <xf numFmtId="180" fontId="60" fillId="4" borderId="0" xfId="40" applyNumberFormat="1" applyFont="1" applyFill="1" applyAlignment="1">
      <alignment vertical="center"/>
    </xf>
    <xf numFmtId="180" fontId="57" fillId="4" borderId="0" xfId="40" applyNumberFormat="1" applyFont="1" applyFill="1" applyAlignment="1">
      <alignment vertical="center"/>
    </xf>
    <xf numFmtId="180" fontId="11" fillId="4" borderId="22" xfId="40" applyNumberFormat="1" applyFont="1" applyFill="1" applyBorder="1" applyAlignment="1">
      <alignment vertical="center"/>
    </xf>
    <xf numFmtId="0" fontId="37" fillId="4" borderId="0" xfId="40" applyFont="1" applyFill="1" applyAlignment="1">
      <alignment horizontal="right" vertical="center"/>
    </xf>
    <xf numFmtId="40" fontId="36" fillId="0" borderId="10" xfId="23" applyNumberFormat="1" applyFont="1" applyBorder="1"/>
    <xf numFmtId="38" fontId="36" fillId="3" borderId="0" xfId="23" applyNumberFormat="1" applyFont="1" applyFill="1"/>
    <xf numFmtId="38" fontId="37" fillId="3" borderId="0" xfId="23" applyNumberFormat="1" applyFont="1" applyFill="1" applyAlignment="1">
      <alignment horizontal="right"/>
    </xf>
    <xf numFmtId="38" fontId="32" fillId="16" borderId="10" xfId="23" applyNumberFormat="1" applyFont="1" applyFill="1" applyBorder="1" applyAlignment="1">
      <alignment horizontal="left" indent="7"/>
    </xf>
    <xf numFmtId="10" fontId="57" fillId="0" borderId="0" xfId="20" applyNumberFormat="1" applyFont="1" applyFill="1" applyBorder="1" applyAlignment="1">
      <alignment horizontal="left" vertical="center"/>
    </xf>
    <xf numFmtId="0" fontId="37" fillId="0" borderId="0" xfId="40" applyFont="1" applyAlignment="1">
      <alignment vertical="center"/>
    </xf>
    <xf numFmtId="40" fontId="36" fillId="0" borderId="0" xfId="23" applyNumberFormat="1" applyFont="1" applyAlignment="1">
      <alignment horizontal="left"/>
    </xf>
    <xf numFmtId="38" fontId="62" fillId="16" borderId="10" xfId="23" applyNumberFormat="1" applyFont="1" applyFill="1" applyBorder="1" applyAlignment="1">
      <alignment horizontal="left" indent="1"/>
    </xf>
    <xf numFmtId="38" fontId="62" fillId="16" borderId="0" xfId="23" applyNumberFormat="1" applyFont="1" applyFill="1"/>
    <xf numFmtId="37" fontId="62" fillId="16" borderId="0" xfId="23" applyNumberFormat="1" applyFont="1" applyFill="1"/>
    <xf numFmtId="204" fontId="57" fillId="4" borderId="0" xfId="40" applyNumberFormat="1" applyFont="1" applyFill="1" applyAlignment="1">
      <alignment vertical="center"/>
    </xf>
    <xf numFmtId="204" fontId="46" fillId="4" borderId="0" xfId="37" applyNumberFormat="1" applyFont="1" applyFill="1"/>
    <xf numFmtId="204" fontId="60" fillId="4" borderId="0" xfId="40" applyNumberFormat="1" applyFont="1" applyFill="1" applyAlignment="1">
      <alignment vertical="center"/>
    </xf>
    <xf numFmtId="3" fontId="57" fillId="0" borderId="0" xfId="40" applyNumberFormat="1" applyFont="1" applyAlignment="1">
      <alignment vertical="center"/>
    </xf>
    <xf numFmtId="0" fontId="57" fillId="0" borderId="0" xfId="40" applyFont="1" applyAlignment="1">
      <alignment horizontal="center" vertical="center"/>
    </xf>
    <xf numFmtId="10" fontId="57" fillId="0" borderId="0" xfId="42" applyNumberFormat="1" applyFont="1" applyFill="1" applyBorder="1" applyAlignment="1">
      <alignment vertical="center"/>
    </xf>
    <xf numFmtId="3" fontId="57" fillId="0" borderId="0" xfId="43" applyNumberFormat="1" applyFont="1" applyFill="1" applyBorder="1" applyAlignment="1">
      <alignment vertical="center"/>
    </xf>
    <xf numFmtId="9" fontId="36" fillId="0" borderId="1" xfId="31" applyFont="1" applyFill="1" applyBorder="1"/>
    <xf numFmtId="9" fontId="57" fillId="4" borderId="0" xfId="31" applyFont="1" applyFill="1" applyBorder="1" applyAlignment="1">
      <alignment horizontal="left" vertical="center"/>
    </xf>
    <xf numFmtId="10" fontId="57" fillId="4" borderId="0" xfId="31" applyNumberFormat="1" applyFont="1" applyFill="1" applyBorder="1" applyAlignment="1">
      <alignment horizontal="left" vertical="center"/>
    </xf>
    <xf numFmtId="9" fontId="32" fillId="4" borderId="5" xfId="31" applyFont="1" applyFill="1" applyBorder="1" applyAlignment="1">
      <alignment horizontal="center"/>
    </xf>
    <xf numFmtId="10" fontId="46" fillId="0" borderId="3" xfId="31" applyNumberFormat="1" applyFont="1" applyFill="1" applyBorder="1" applyAlignment="1">
      <alignment horizontal="center" vertical="center"/>
    </xf>
    <xf numFmtId="10" fontId="46" fillId="0" borderId="5" xfId="31" applyNumberFormat="1" applyFont="1" applyFill="1" applyBorder="1" applyAlignment="1">
      <alignment horizontal="center" vertical="center"/>
    </xf>
    <xf numFmtId="10" fontId="46" fillId="0" borderId="2" xfId="31" applyNumberFormat="1" applyFont="1" applyFill="1" applyBorder="1" applyAlignment="1">
      <alignment horizontal="center" vertical="center"/>
    </xf>
    <xf numFmtId="9" fontId="32" fillId="4" borderId="2" xfId="31" applyFont="1" applyFill="1" applyBorder="1" applyAlignment="1">
      <alignment horizontal="center"/>
    </xf>
    <xf numFmtId="10" fontId="46" fillId="0" borderId="0" xfId="31" applyNumberFormat="1" applyFont="1" applyFill="1" applyAlignment="1">
      <alignment vertical="center"/>
    </xf>
    <xf numFmtId="193" fontId="37" fillId="0" borderId="0" xfId="31" applyNumberFormat="1" applyFont="1" applyFill="1" applyAlignment="1">
      <alignment horizontal="right" vertical="center"/>
    </xf>
    <xf numFmtId="1" fontId="36" fillId="4" borderId="0" xfId="31" applyNumberFormat="1" applyFont="1" applyFill="1" applyAlignment="1">
      <alignment horizontal="center"/>
    </xf>
    <xf numFmtId="1" fontId="28" fillId="4" borderId="22" xfId="31" applyNumberFormat="1" applyFont="1" applyFill="1" applyBorder="1" applyAlignment="1">
      <alignment horizontal="center"/>
    </xf>
    <xf numFmtId="171" fontId="36" fillId="4" borderId="0" xfId="40" applyNumberFormat="1" applyFont="1" applyFill="1" applyAlignment="1">
      <alignment vertical="center"/>
    </xf>
    <xf numFmtId="9" fontId="28" fillId="4" borderId="9" xfId="11" applyFont="1" applyFill="1" applyBorder="1" applyAlignment="1">
      <alignment vertical="center"/>
    </xf>
    <xf numFmtId="9" fontId="4" fillId="4" borderId="0" xfId="11" applyFont="1" applyFill="1" applyBorder="1"/>
    <xf numFmtId="178" fontId="10" fillId="0" borderId="0" xfId="11" applyNumberFormat="1" applyFont="1"/>
    <xf numFmtId="0" fontId="10" fillId="3" borderId="0" xfId="0" applyFont="1" applyFill="1"/>
    <xf numFmtId="0" fontId="64" fillId="0" borderId="0" xfId="0" quotePrefix="1" applyFont="1" applyAlignment="1">
      <alignment horizontal="left"/>
    </xf>
    <xf numFmtId="0" fontId="65" fillId="0" borderId="0" xfId="0" applyFont="1"/>
    <xf numFmtId="205" fontId="64" fillId="0" borderId="0" xfId="0" applyNumberFormat="1" applyFont="1"/>
    <xf numFmtId="0" fontId="65" fillId="0" borderId="0" xfId="0" applyFont="1" applyAlignment="1">
      <alignment horizontal="left"/>
    </xf>
    <xf numFmtId="0" fontId="65" fillId="0" borderId="0" xfId="0" applyFont="1" applyAlignment="1">
      <alignment horizontal="right"/>
    </xf>
    <xf numFmtId="0" fontId="64" fillId="0" borderId="0" xfId="0" applyFont="1"/>
    <xf numFmtId="0" fontId="64" fillId="0" borderId="0" xfId="0" applyFont="1" applyAlignment="1">
      <alignment horizontal="left"/>
    </xf>
    <xf numFmtId="0" fontId="65" fillId="0" borderId="0" xfId="0" quotePrefix="1" applyFont="1"/>
    <xf numFmtId="0" fontId="64" fillId="0" borderId="0" xfId="0" applyFont="1" applyAlignment="1">
      <alignment horizontal="center"/>
    </xf>
    <xf numFmtId="4" fontId="64" fillId="0" borderId="0" xfId="0" applyNumberFormat="1" applyFont="1" applyAlignment="1">
      <alignment horizontal="center"/>
    </xf>
    <xf numFmtId="0" fontId="65" fillId="0" borderId="0" xfId="0" applyFont="1" applyAlignment="1">
      <alignment vertical="justify" wrapText="1"/>
    </xf>
    <xf numFmtId="206" fontId="65" fillId="0" borderId="0" xfId="0" applyNumberFormat="1" applyFont="1" applyAlignment="1">
      <alignment horizontal="center"/>
    </xf>
    <xf numFmtId="0" fontId="65" fillId="0" borderId="0" xfId="0" applyFont="1" applyAlignment="1">
      <alignment horizontal="left" wrapText="1"/>
    </xf>
    <xf numFmtId="0" fontId="64" fillId="0" borderId="1" xfId="0" applyFont="1" applyBorder="1"/>
    <xf numFmtId="0" fontId="64" fillId="0" borderId="1" xfId="0" applyFont="1" applyBorder="1" applyAlignment="1">
      <alignment horizontal="left"/>
    </xf>
    <xf numFmtId="0" fontId="65" fillId="0" borderId="1" xfId="0" quotePrefix="1" applyFont="1" applyBorder="1"/>
    <xf numFmtId="0" fontId="65" fillId="0" borderId="1" xfId="0" applyFont="1" applyBorder="1" applyAlignment="1">
      <alignment wrapText="1"/>
    </xf>
    <xf numFmtId="167" fontId="65" fillId="0" borderId="1" xfId="0" applyNumberFormat="1" applyFont="1" applyBorder="1" applyAlignment="1">
      <alignment horizontal="center"/>
    </xf>
    <xf numFmtId="4" fontId="65" fillId="0" borderId="1" xfId="0" applyNumberFormat="1" applyFont="1" applyBorder="1" applyAlignment="1">
      <alignment horizontal="center"/>
    </xf>
    <xf numFmtId="206" fontId="65" fillId="0" borderId="0" xfId="0" applyNumberFormat="1" applyFont="1"/>
    <xf numFmtId="206" fontId="64" fillId="0" borderId="0" xfId="11" applyNumberFormat="1" applyFont="1" applyFill="1" applyBorder="1"/>
    <xf numFmtId="10" fontId="65" fillId="0" borderId="0" xfId="0" applyNumberFormat="1" applyFont="1"/>
    <xf numFmtId="0" fontId="64" fillId="0" borderId="1" xfId="0" applyFont="1" applyBorder="1" applyAlignment="1">
      <alignment wrapText="1"/>
    </xf>
    <xf numFmtId="4" fontId="64" fillId="0" borderId="1" xfId="0" applyNumberFormat="1" applyFont="1" applyBorder="1" applyAlignment="1">
      <alignment horizontal="center"/>
    </xf>
    <xf numFmtId="0" fontId="65" fillId="0" borderId="0" xfId="0" applyFont="1" applyAlignment="1">
      <alignment wrapText="1"/>
    </xf>
    <xf numFmtId="167" fontId="64" fillId="0" borderId="0" xfId="0" applyNumberFormat="1" applyFont="1" applyAlignment="1">
      <alignment horizontal="center"/>
    </xf>
    <xf numFmtId="0" fontId="66" fillId="0" borderId="0" xfId="0" applyFont="1"/>
    <xf numFmtId="208" fontId="65" fillId="0" borderId="0" xfId="0" applyNumberFormat="1" applyFont="1"/>
    <xf numFmtId="0" fontId="65" fillId="0" borderId="0" xfId="0" quotePrefix="1" applyFont="1" applyAlignment="1">
      <alignment horizontal="center" vertical="center" wrapText="1"/>
    </xf>
    <xf numFmtId="4" fontId="66" fillId="0" borderId="0" xfId="0" applyNumberFormat="1" applyFont="1" applyAlignment="1">
      <alignment horizontal="center"/>
    </xf>
    <xf numFmtId="167" fontId="65" fillId="0" borderId="0" xfId="0" applyNumberFormat="1" applyFont="1"/>
    <xf numFmtId="0" fontId="64" fillId="0" borderId="0" xfId="0" quotePrefix="1" applyFont="1" applyAlignment="1">
      <alignment horizontal="center" vertical="center" wrapText="1"/>
    </xf>
    <xf numFmtId="3" fontId="65" fillId="0" borderId="0" xfId="0" applyNumberFormat="1" applyFont="1"/>
    <xf numFmtId="49" fontId="65" fillId="0" borderId="0" xfId="0" applyNumberFormat="1" applyFont="1" applyAlignment="1">
      <alignment horizontal="center"/>
    </xf>
    <xf numFmtId="167" fontId="65" fillId="0" borderId="0" xfId="0" applyNumberFormat="1" applyFont="1" applyAlignment="1">
      <alignment horizontal="center"/>
    </xf>
    <xf numFmtId="209" fontId="65" fillId="0" borderId="11" xfId="0" applyNumberFormat="1" applyFont="1" applyBorder="1" applyAlignment="1">
      <alignment horizontal="center"/>
    </xf>
    <xf numFmtId="4" fontId="64" fillId="0" borderId="22" xfId="0" applyNumberFormat="1" applyFont="1" applyBorder="1" applyAlignment="1">
      <alignment horizontal="center"/>
    </xf>
    <xf numFmtId="10" fontId="64" fillId="0" borderId="0" xfId="0" applyNumberFormat="1" applyFont="1"/>
    <xf numFmtId="206" fontId="64" fillId="0" borderId="0" xfId="0" applyNumberFormat="1" applyFont="1"/>
    <xf numFmtId="210" fontId="65" fillId="0" borderId="0" xfId="0" applyNumberFormat="1" applyFont="1"/>
    <xf numFmtId="4" fontId="65" fillId="0" borderId="0" xfId="0" applyNumberFormat="1" applyFont="1"/>
    <xf numFmtId="201" fontId="65" fillId="0" borderId="0" xfId="0" applyNumberFormat="1" applyFont="1"/>
    <xf numFmtId="211" fontId="65" fillId="0" borderId="0" xfId="0" applyNumberFormat="1" applyFont="1"/>
    <xf numFmtId="4" fontId="64" fillId="0" borderId="22" xfId="0" applyNumberFormat="1" applyFont="1" applyBorder="1"/>
    <xf numFmtId="4" fontId="65" fillId="0" borderId="0" xfId="0" applyNumberFormat="1" applyFont="1" applyAlignment="1">
      <alignment horizontal="center"/>
    </xf>
    <xf numFmtId="167" fontId="64" fillId="0" borderId="11" xfId="0" applyNumberFormat="1" applyFont="1" applyBorder="1" applyAlignment="1">
      <alignment horizontal="center"/>
    </xf>
    <xf numFmtId="0" fontId="67" fillId="0" borderId="0" xfId="0" applyFont="1"/>
    <xf numFmtId="167" fontId="67" fillId="0" borderId="0" xfId="0" applyNumberFormat="1" applyFont="1" applyAlignment="1">
      <alignment horizontal="center"/>
    </xf>
    <xf numFmtId="1" fontId="64" fillId="0" borderId="0" xfId="0" applyNumberFormat="1" applyFont="1" applyAlignment="1">
      <alignment horizontal="center"/>
    </xf>
    <xf numFmtId="4" fontId="64" fillId="0" borderId="9" xfId="0" applyNumberFormat="1" applyFont="1" applyBorder="1" applyAlignment="1">
      <alignment horizontal="center"/>
    </xf>
    <xf numFmtId="0" fontId="65" fillId="9" borderId="0" xfId="0" applyFont="1" applyFill="1"/>
    <xf numFmtId="1" fontId="64" fillId="9" borderId="0" xfId="0" applyNumberFormat="1" applyFont="1" applyFill="1" applyAlignment="1">
      <alignment horizontal="center"/>
    </xf>
    <xf numFmtId="4" fontId="64" fillId="9" borderId="9" xfId="0" applyNumberFormat="1" applyFont="1" applyFill="1" applyBorder="1" applyAlignment="1">
      <alignment horizontal="center"/>
    </xf>
    <xf numFmtId="0" fontId="64" fillId="9" borderId="0" xfId="0" applyFont="1" applyFill="1"/>
    <xf numFmtId="4" fontId="64" fillId="9" borderId="0" xfId="0" applyNumberFormat="1" applyFont="1" applyFill="1" applyAlignment="1">
      <alignment horizontal="center"/>
    </xf>
    <xf numFmtId="0" fontId="64" fillId="9" borderId="1" xfId="0" applyFont="1" applyFill="1" applyBorder="1"/>
    <xf numFmtId="0" fontId="64" fillId="9" borderId="14" xfId="0" applyFont="1" applyFill="1" applyBorder="1"/>
    <xf numFmtId="0" fontId="65" fillId="9" borderId="0" xfId="0" applyFont="1" applyFill="1" applyAlignment="1">
      <alignment horizontal="left" wrapText="1"/>
    </xf>
    <xf numFmtId="0" fontId="64" fillId="9" borderId="1" xfId="0" applyFont="1" applyFill="1" applyBorder="1" applyAlignment="1">
      <alignment horizontal="left"/>
    </xf>
    <xf numFmtId="0" fontId="65" fillId="9" borderId="1" xfId="0" quotePrefix="1" applyFont="1" applyFill="1" applyBorder="1"/>
    <xf numFmtId="0" fontId="65" fillId="9" borderId="17" xfId="0" applyFont="1" applyFill="1" applyBorder="1" applyAlignment="1">
      <alignment wrapText="1"/>
    </xf>
    <xf numFmtId="0" fontId="64" fillId="9" borderId="1" xfId="0" applyFont="1" applyFill="1" applyBorder="1" applyAlignment="1">
      <alignment horizontal="center"/>
    </xf>
    <xf numFmtId="167" fontId="64" fillId="9" borderId="1" xfId="0" applyNumberFormat="1" applyFont="1" applyFill="1" applyBorder="1" applyAlignment="1">
      <alignment horizontal="center"/>
    </xf>
    <xf numFmtId="4" fontId="64" fillId="9" borderId="14" xfId="0" applyNumberFormat="1" applyFont="1" applyFill="1" applyBorder="1" applyAlignment="1">
      <alignment horizontal="center"/>
    </xf>
    <xf numFmtId="206" fontId="65" fillId="9" borderId="0" xfId="0" applyNumberFormat="1" applyFont="1" applyFill="1"/>
    <xf numFmtId="206" fontId="64" fillId="9" borderId="0" xfId="11" applyNumberFormat="1" applyFont="1" applyFill="1" applyBorder="1"/>
    <xf numFmtId="10" fontId="65" fillId="9" borderId="0" xfId="0" applyNumberFormat="1" applyFont="1" applyFill="1"/>
    <xf numFmtId="0" fontId="66" fillId="9" borderId="0" xfId="0" applyFont="1" applyFill="1"/>
    <xf numFmtId="0" fontId="65" fillId="9" borderId="0" xfId="0" quotePrefix="1" applyFont="1" applyFill="1"/>
    <xf numFmtId="0" fontId="64" fillId="9" borderId="0" xfId="0" applyFont="1" applyFill="1" applyAlignment="1">
      <alignment horizontal="center"/>
    </xf>
    <xf numFmtId="208" fontId="65" fillId="9" borderId="0" xfId="0" applyNumberFormat="1" applyFont="1" applyFill="1"/>
    <xf numFmtId="0" fontId="65" fillId="9" borderId="0" xfId="0" applyFont="1" applyFill="1" applyAlignment="1">
      <alignment vertical="justify" wrapText="1"/>
    </xf>
    <xf numFmtId="0" fontId="65" fillId="9" borderId="0" xfId="0" quotePrefix="1" applyFont="1" applyFill="1" applyAlignment="1">
      <alignment horizontal="center" vertical="center" wrapText="1"/>
    </xf>
    <xf numFmtId="4" fontId="66" fillId="9" borderId="0" xfId="0" applyNumberFormat="1" applyFont="1" applyFill="1" applyAlignment="1">
      <alignment horizontal="center"/>
    </xf>
    <xf numFmtId="206" fontId="65" fillId="9" borderId="0" xfId="0" applyNumberFormat="1" applyFont="1" applyFill="1" applyAlignment="1">
      <alignment horizontal="center"/>
    </xf>
    <xf numFmtId="167" fontId="65" fillId="9" borderId="0" xfId="0" applyNumberFormat="1" applyFont="1" applyFill="1"/>
    <xf numFmtId="3" fontId="65" fillId="9" borderId="0" xfId="0" applyNumberFormat="1" applyFont="1" applyFill="1"/>
    <xf numFmtId="49" fontId="65" fillId="9" borderId="0" xfId="0" applyNumberFormat="1" applyFont="1" applyFill="1" applyAlignment="1">
      <alignment horizontal="center"/>
    </xf>
    <xf numFmtId="167" fontId="65" fillId="9" borderId="0" xfId="0" applyNumberFormat="1" applyFont="1" applyFill="1" applyAlignment="1">
      <alignment horizontal="center"/>
    </xf>
    <xf numFmtId="209" fontId="65" fillId="9" borderId="11" xfId="0" applyNumberFormat="1" applyFont="1" applyFill="1" applyBorder="1" applyAlignment="1">
      <alignment horizontal="center"/>
    </xf>
    <xf numFmtId="167" fontId="64" fillId="9" borderId="0" xfId="0" applyNumberFormat="1" applyFont="1" applyFill="1" applyAlignment="1">
      <alignment horizontal="center"/>
    </xf>
    <xf numFmtId="4" fontId="64" fillId="9" borderId="22" xfId="0" applyNumberFormat="1" applyFont="1" applyFill="1" applyBorder="1" applyAlignment="1">
      <alignment horizontal="center"/>
    </xf>
    <xf numFmtId="10" fontId="64" fillId="9" borderId="0" xfId="0" applyNumberFormat="1" applyFont="1" applyFill="1"/>
    <xf numFmtId="206" fontId="64" fillId="9" borderId="0" xfId="0" applyNumberFormat="1" applyFont="1" applyFill="1"/>
    <xf numFmtId="210" fontId="65" fillId="9" borderId="0" xfId="0" applyNumberFormat="1" applyFont="1" applyFill="1"/>
    <xf numFmtId="4" fontId="65" fillId="9" borderId="0" xfId="0" applyNumberFormat="1" applyFont="1" applyFill="1"/>
    <xf numFmtId="201" fontId="65" fillId="9" borderId="0" xfId="0" applyNumberFormat="1" applyFont="1" applyFill="1"/>
    <xf numFmtId="211" fontId="65" fillId="9" borderId="0" xfId="0" applyNumberFormat="1" applyFont="1" applyFill="1"/>
    <xf numFmtId="4" fontId="64" fillId="9" borderId="22" xfId="0" applyNumberFormat="1" applyFont="1" applyFill="1" applyBorder="1"/>
    <xf numFmtId="0" fontId="65" fillId="9" borderId="0" xfId="0" applyFont="1" applyFill="1" applyAlignment="1">
      <alignment wrapText="1"/>
    </xf>
    <xf numFmtId="4" fontId="65" fillId="9" borderId="0" xfId="0" applyNumberFormat="1" applyFont="1" applyFill="1" applyAlignment="1">
      <alignment horizontal="center"/>
    </xf>
    <xf numFmtId="167" fontId="64" fillId="9" borderId="11" xfId="0" applyNumberFormat="1" applyFont="1" applyFill="1" applyBorder="1" applyAlignment="1">
      <alignment horizontal="center"/>
    </xf>
    <xf numFmtId="0" fontId="65" fillId="9" borderId="14" xfId="0" applyFont="1" applyFill="1" applyBorder="1" applyAlignment="1">
      <alignment wrapText="1"/>
    </xf>
    <xf numFmtId="212" fontId="65" fillId="9" borderId="11" xfId="0" applyNumberFormat="1" applyFont="1" applyFill="1" applyBorder="1" applyAlignment="1">
      <alignment horizontal="center"/>
    </xf>
    <xf numFmtId="167" fontId="64" fillId="9" borderId="22" xfId="0" applyNumberFormat="1" applyFont="1" applyFill="1" applyBorder="1" applyAlignment="1">
      <alignment horizontal="center"/>
    </xf>
    <xf numFmtId="0" fontId="65" fillId="0" borderId="1" xfId="0" applyFont="1" applyBorder="1"/>
    <xf numFmtId="0" fontId="64" fillId="0" borderId="15" xfId="0" applyFont="1" applyBorder="1"/>
    <xf numFmtId="0" fontId="65" fillId="0" borderId="15" xfId="0" applyFont="1" applyBorder="1"/>
    <xf numFmtId="0" fontId="64" fillId="0" borderId="3" xfId="0" applyFont="1" applyBorder="1" applyAlignment="1">
      <alignment horizontal="center"/>
    </xf>
    <xf numFmtId="0" fontId="64" fillId="0" borderId="1" xfId="0" applyFont="1" applyBorder="1" applyAlignment="1">
      <alignment vertical="center"/>
    </xf>
    <xf numFmtId="0" fontId="64" fillId="0" borderId="1" xfId="0" applyFont="1" applyBorder="1" applyAlignment="1">
      <alignment vertical="center" wrapText="1"/>
    </xf>
    <xf numFmtId="0" fontId="65" fillId="0" borderId="17" xfId="0" applyFont="1" applyBorder="1" applyAlignment="1">
      <alignment wrapText="1"/>
    </xf>
    <xf numFmtId="4" fontId="65" fillId="0" borderId="1" xfId="0" applyNumberFormat="1" applyFont="1" applyBorder="1"/>
    <xf numFmtId="165" fontId="67" fillId="0" borderId="0" xfId="44" applyFont="1"/>
    <xf numFmtId="43" fontId="65" fillId="0" borderId="0" xfId="0" applyNumberFormat="1" applyFont="1"/>
    <xf numFmtId="0" fontId="64" fillId="0" borderId="0" xfId="0" quotePrefix="1" applyFont="1" applyAlignment="1">
      <alignment horizontal="left" vertical="center"/>
    </xf>
    <xf numFmtId="44" fontId="64" fillId="0" borderId="1" xfId="2" applyFont="1" applyBorder="1" applyAlignment="1">
      <alignment horizontal="center"/>
    </xf>
    <xf numFmtId="9" fontId="10" fillId="0" borderId="0" xfId="11" applyFont="1"/>
    <xf numFmtId="10" fontId="65" fillId="0" borderId="0" xfId="11" applyNumberFormat="1" applyFont="1"/>
    <xf numFmtId="10" fontId="67" fillId="0" borderId="0" xfId="11" applyNumberFormat="1" applyFont="1"/>
    <xf numFmtId="0" fontId="56" fillId="0" borderId="0" xfId="41" applyAlignment="1" applyProtection="1"/>
    <xf numFmtId="2" fontId="7" fillId="0" borderId="5" xfId="0" applyNumberFormat="1" applyFont="1" applyBorder="1" applyAlignment="1">
      <alignment horizontal="center" vertical="center"/>
    </xf>
    <xf numFmtId="43" fontId="8" fillId="0" borderId="5" xfId="1" applyFont="1" applyFill="1" applyBorder="1" applyAlignment="1">
      <alignment horizontal="center" vertical="center"/>
    </xf>
    <xf numFmtId="44" fontId="65" fillId="0" borderId="0" xfId="2" applyFont="1"/>
    <xf numFmtId="201" fontId="65" fillId="0" borderId="0" xfId="0" applyNumberFormat="1" applyFont="1" applyAlignment="1">
      <alignment horizontal="center"/>
    </xf>
    <xf numFmtId="166" fontId="10" fillId="0" borderId="5" xfId="1" applyNumberFormat="1" applyFont="1" applyFill="1" applyBorder="1"/>
    <xf numFmtId="0" fontId="10" fillId="0" borderId="16" xfId="0" applyFont="1" applyBorder="1" applyAlignment="1">
      <alignment horizontal="center" vertical="center"/>
    </xf>
    <xf numFmtId="0" fontId="3" fillId="0" borderId="0" xfId="8" applyFont="1" applyAlignment="1">
      <alignment vertical="center"/>
    </xf>
    <xf numFmtId="0" fontId="14" fillId="0" borderId="0" xfId="8" applyFont="1" applyAlignment="1">
      <alignment vertical="center"/>
    </xf>
    <xf numFmtId="40" fontId="14" fillId="0" borderId="0" xfId="1" applyNumberFormat="1" applyFont="1" applyAlignment="1">
      <alignment vertical="center"/>
    </xf>
    <xf numFmtId="43" fontId="14" fillId="0" borderId="0" xfId="1" applyFont="1" applyAlignment="1">
      <alignment vertical="center"/>
    </xf>
    <xf numFmtId="10" fontId="14" fillId="0" borderId="0" xfId="8" applyNumberFormat="1" applyFont="1" applyAlignment="1">
      <alignment vertical="center"/>
    </xf>
    <xf numFmtId="0" fontId="14" fillId="0" borderId="8" xfId="8" applyFont="1" applyBorder="1" applyAlignment="1">
      <alignment vertical="center"/>
    </xf>
    <xf numFmtId="0" fontId="3" fillId="0" borderId="8" xfId="8" applyFont="1" applyBorder="1" applyAlignment="1">
      <alignment vertical="center"/>
    </xf>
    <xf numFmtId="40" fontId="14" fillId="0" borderId="8" xfId="1" applyNumberFormat="1" applyFont="1" applyBorder="1" applyAlignment="1">
      <alignment vertical="center"/>
    </xf>
    <xf numFmtId="0" fontId="3" fillId="0" borderId="0" xfId="45" quotePrefix="1" applyFont="1" applyAlignment="1">
      <alignment horizontal="left" vertical="center"/>
    </xf>
    <xf numFmtId="0" fontId="3" fillId="0" borderId="25" xfId="45" quotePrefix="1" applyFont="1" applyBorder="1" applyAlignment="1">
      <alignment horizontal="left" vertical="center"/>
    </xf>
    <xf numFmtId="0" fontId="3" fillId="0" borderId="0" xfId="45" quotePrefix="1" applyFont="1" applyAlignment="1">
      <alignment horizontal="center" vertical="center"/>
    </xf>
    <xf numFmtId="40" fontId="3" fillId="0" borderId="0" xfId="1" quotePrefix="1" applyNumberFormat="1" applyFont="1" applyFill="1" applyAlignment="1">
      <alignment horizontal="center" vertical="center"/>
    </xf>
    <xf numFmtId="0" fontId="68" fillId="0" borderId="0" xfId="8" applyFont="1" applyAlignment="1">
      <alignment vertical="center"/>
    </xf>
    <xf numFmtId="40" fontId="68" fillId="0" borderId="0" xfId="1" applyNumberFormat="1" applyFont="1" applyAlignment="1">
      <alignment vertical="center"/>
    </xf>
    <xf numFmtId="43" fontId="68" fillId="0" borderId="0" xfId="1" applyFont="1" applyAlignment="1">
      <alignment vertical="center"/>
    </xf>
    <xf numFmtId="0" fontId="30" fillId="17" borderId="0" xfId="8" applyFont="1" applyFill="1" applyAlignment="1">
      <alignment horizontal="center" vertical="center"/>
    </xf>
    <xf numFmtId="43" fontId="30" fillId="17" borderId="0" xfId="1" applyFont="1" applyFill="1" applyAlignment="1">
      <alignment horizontal="center" vertical="center"/>
    </xf>
    <xf numFmtId="0" fontId="3" fillId="0" borderId="0" xfId="8" applyFont="1" applyAlignment="1">
      <alignment horizontal="left" vertical="center"/>
    </xf>
    <xf numFmtId="0" fontId="3" fillId="0" borderId="0" xfId="8" applyFont="1" applyAlignment="1">
      <alignment horizontal="center" vertical="center"/>
    </xf>
    <xf numFmtId="0" fontId="3" fillId="0" borderId="5" xfId="8" applyFont="1" applyBorder="1" applyAlignment="1">
      <alignment horizontal="center" vertical="center"/>
    </xf>
    <xf numFmtId="0" fontId="3" fillId="0" borderId="10" xfId="8" applyFont="1" applyBorder="1" applyAlignment="1">
      <alignment horizontal="center" vertical="center"/>
    </xf>
    <xf numFmtId="0" fontId="3" fillId="0" borderId="26" xfId="8" applyFont="1" applyBorder="1" applyAlignment="1">
      <alignment horizontal="center" vertical="center"/>
    </xf>
    <xf numFmtId="0" fontId="30" fillId="5" borderId="0" xfId="8" applyFont="1" applyFill="1" applyAlignment="1">
      <alignment horizontal="center" vertical="center"/>
    </xf>
    <xf numFmtId="43" fontId="30" fillId="5" borderId="0" xfId="1" applyFont="1" applyFill="1" applyAlignment="1">
      <alignment horizontal="center" vertical="center"/>
    </xf>
    <xf numFmtId="0" fontId="3" fillId="0" borderId="0" xfId="8" quotePrefix="1" applyFont="1" applyAlignment="1">
      <alignment horizontal="center" vertical="center"/>
    </xf>
    <xf numFmtId="43" fontId="3" fillId="0" borderId="0" xfId="1" quotePrefix="1" applyFont="1" applyAlignment="1">
      <alignment horizontal="center" vertical="center"/>
    </xf>
    <xf numFmtId="10" fontId="3" fillId="0" borderId="0" xfId="8" applyNumberFormat="1" applyFont="1" applyAlignment="1">
      <alignment horizontal="center" vertical="center"/>
    </xf>
    <xf numFmtId="0" fontId="3" fillId="0" borderId="6" xfId="8" applyFont="1" applyBorder="1" applyAlignment="1">
      <alignment horizontal="center" vertical="center"/>
    </xf>
    <xf numFmtId="0" fontId="3" fillId="0" borderId="27" xfId="8" applyFont="1" applyBorder="1" applyAlignment="1">
      <alignment horizontal="center" vertical="center"/>
    </xf>
    <xf numFmtId="0" fontId="3" fillId="0" borderId="28" xfId="8" applyFont="1" applyBorder="1" applyAlignment="1">
      <alignment horizontal="center" vertical="center"/>
    </xf>
    <xf numFmtId="0" fontId="3" fillId="0" borderId="29" xfId="8" applyFont="1" applyBorder="1" applyAlignment="1">
      <alignment horizontal="center" vertical="center"/>
    </xf>
    <xf numFmtId="0" fontId="30" fillId="17" borderId="31" xfId="8" applyFont="1" applyFill="1" applyBorder="1" applyAlignment="1">
      <alignment horizontal="center" vertical="center"/>
    </xf>
    <xf numFmtId="0" fontId="30" fillId="17" borderId="32" xfId="8" applyFont="1" applyFill="1" applyBorder="1" applyAlignment="1">
      <alignment horizontal="center" vertical="center"/>
    </xf>
    <xf numFmtId="43" fontId="3" fillId="0" borderId="0" xfId="1" applyFont="1" applyAlignment="1">
      <alignment horizontal="center" vertical="center"/>
    </xf>
    <xf numFmtId="0" fontId="42" fillId="0" borderId="0" xfId="8" applyFont="1" applyAlignment="1">
      <alignment horizontal="left" vertical="center"/>
    </xf>
    <xf numFmtId="0" fontId="3" fillId="0" borderId="13" xfId="8" applyFont="1" applyBorder="1" applyAlignment="1">
      <alignment vertical="center"/>
    </xf>
    <xf numFmtId="43" fontId="3" fillId="0" borderId="0" xfId="1" applyFont="1" applyAlignment="1">
      <alignment vertical="center"/>
    </xf>
    <xf numFmtId="9" fontId="70" fillId="0" borderId="0" xfId="8" applyNumberFormat="1" applyFont="1" applyAlignment="1">
      <alignment vertical="center"/>
    </xf>
    <xf numFmtId="43" fontId="70" fillId="0" borderId="0" xfId="1" applyFont="1" applyAlignment="1">
      <alignment vertical="center"/>
    </xf>
    <xf numFmtId="43" fontId="3" fillId="0" borderId="5" xfId="1" applyFont="1" applyBorder="1" applyAlignment="1">
      <alignment horizontal="center" vertical="center"/>
    </xf>
    <xf numFmtId="43" fontId="3" fillId="0" borderId="10" xfId="1" applyFont="1" applyBorder="1" applyAlignment="1">
      <alignment horizontal="center" vertical="center"/>
    </xf>
    <xf numFmtId="43" fontId="3" fillId="0" borderId="26" xfId="1" applyFont="1" applyBorder="1" applyAlignment="1">
      <alignment horizontal="center" vertical="center"/>
    </xf>
    <xf numFmtId="43" fontId="3" fillId="0" borderId="4" xfId="1" applyFont="1" applyBorder="1" applyAlignment="1">
      <alignment horizontal="center" vertical="center"/>
    </xf>
    <xf numFmtId="43" fontId="14" fillId="0" borderId="3" xfId="1" applyFont="1" applyBorder="1" applyAlignment="1">
      <alignment vertical="center"/>
    </xf>
    <xf numFmtId="43" fontId="14" fillId="0" borderId="3" xfId="1" applyFont="1" applyBorder="1" applyAlignment="1">
      <alignment horizontal="center" vertical="center"/>
    </xf>
    <xf numFmtId="43" fontId="14" fillId="0" borderId="3" xfId="1" applyFont="1" applyFill="1" applyBorder="1" applyAlignment="1">
      <alignment horizontal="center" vertical="center"/>
    </xf>
    <xf numFmtId="175" fontId="71" fillId="0" borderId="17" xfId="8" applyNumberFormat="1" applyFont="1" applyBorder="1" applyAlignment="1">
      <alignment vertical="center"/>
    </xf>
    <xf numFmtId="43" fontId="71" fillId="0" borderId="14" xfId="1" applyFont="1" applyBorder="1" applyAlignment="1">
      <alignment vertical="center"/>
    </xf>
    <xf numFmtId="175" fontId="14" fillId="0" borderId="0" xfId="8" applyNumberFormat="1" applyFont="1" applyAlignment="1">
      <alignment vertical="center"/>
    </xf>
    <xf numFmtId="43" fontId="14" fillId="0" borderId="5" xfId="1" applyFont="1" applyBorder="1" applyAlignment="1">
      <alignment horizontal="center" vertical="center"/>
    </xf>
    <xf numFmtId="43" fontId="14" fillId="0" borderId="5" xfId="1" applyFont="1" applyFill="1" applyBorder="1" applyAlignment="1">
      <alignment horizontal="center" vertical="center"/>
    </xf>
    <xf numFmtId="43" fontId="14" fillId="0" borderId="5" xfId="1" applyFont="1" applyBorder="1" applyAlignment="1">
      <alignment vertical="center"/>
    </xf>
    <xf numFmtId="43" fontId="14" fillId="0" borderId="2" xfId="1" applyFont="1" applyFill="1" applyBorder="1" applyAlignment="1">
      <alignment horizontal="center" vertical="center"/>
    </xf>
    <xf numFmtId="43" fontId="14" fillId="0" borderId="2" xfId="1" applyFont="1" applyBorder="1" applyAlignment="1">
      <alignment horizontal="center" vertical="center"/>
    </xf>
    <xf numFmtId="178" fontId="14" fillId="0" borderId="0" xfId="11" applyNumberFormat="1" applyFont="1" applyAlignment="1">
      <alignment vertical="center"/>
    </xf>
    <xf numFmtId="43" fontId="14" fillId="0" borderId="2" xfId="1" applyFont="1" applyBorder="1" applyAlignment="1">
      <alignment vertical="center"/>
    </xf>
    <xf numFmtId="43" fontId="3" fillId="0" borderId="0" xfId="1" applyFont="1" applyBorder="1" applyAlignment="1">
      <alignment horizontal="center" vertical="center"/>
    </xf>
    <xf numFmtId="43" fontId="3" fillId="0" borderId="0" xfId="1" applyFont="1" applyFill="1" applyBorder="1" applyAlignment="1">
      <alignment horizontal="center" vertical="center"/>
    </xf>
    <xf numFmtId="43" fontId="3" fillId="0" borderId="13" xfId="1" applyFont="1" applyBorder="1" applyAlignment="1">
      <alignment horizontal="center" vertical="center"/>
    </xf>
    <xf numFmtId="43" fontId="12" fillId="13" borderId="0" xfId="1" applyFont="1" applyFill="1" applyAlignment="1">
      <alignment vertical="center"/>
    </xf>
    <xf numFmtId="43" fontId="14" fillId="13" borderId="5" xfId="1" applyFont="1" applyFill="1" applyBorder="1" applyAlignment="1">
      <alignment vertical="center"/>
    </xf>
    <xf numFmtId="43" fontId="14" fillId="3" borderId="5" xfId="1" applyFont="1" applyFill="1" applyBorder="1" applyAlignment="1">
      <alignment vertical="center"/>
    </xf>
    <xf numFmtId="43" fontId="14" fillId="21" borderId="5" xfId="1" applyFont="1" applyFill="1" applyBorder="1" applyAlignment="1">
      <alignment vertical="center"/>
    </xf>
    <xf numFmtId="43" fontId="14" fillId="13" borderId="10" xfId="1" applyFont="1" applyFill="1" applyBorder="1" applyAlignment="1">
      <alignment vertical="center"/>
    </xf>
    <xf numFmtId="43" fontId="14" fillId="13" borderId="26" xfId="1" applyFont="1" applyFill="1" applyBorder="1" applyAlignment="1">
      <alignment vertical="center"/>
    </xf>
    <xf numFmtId="165" fontId="72" fillId="0" borderId="0" xfId="0" applyNumberFormat="1" applyFont="1"/>
    <xf numFmtId="43" fontId="14" fillId="0" borderId="0" xfId="1" applyFont="1" applyFill="1" applyBorder="1" applyAlignment="1">
      <alignment vertical="center"/>
    </xf>
    <xf numFmtId="43" fontId="14" fillId="0" borderId="0" xfId="1" applyFont="1" applyBorder="1" applyAlignment="1">
      <alignment horizontal="center" vertical="center"/>
    </xf>
    <xf numFmtId="43" fontId="14" fillId="0" borderId="0" xfId="1" applyFont="1" applyFill="1" applyBorder="1" applyAlignment="1">
      <alignment horizontal="center" vertical="center"/>
    </xf>
    <xf numFmtId="43" fontId="14" fillId="0" borderId="13" xfId="1" applyFont="1" applyBorder="1" applyAlignment="1">
      <alignment horizontal="center" vertical="center"/>
    </xf>
    <xf numFmtId="0" fontId="14" fillId="0" borderId="0" xfId="8" applyFont="1" applyAlignment="1">
      <alignment horizontal="center" vertical="center"/>
    </xf>
    <xf numFmtId="43" fontId="14" fillId="0" borderId="0" xfId="1" applyFont="1" applyAlignment="1">
      <alignment vertical="center" wrapText="1"/>
    </xf>
    <xf numFmtId="37" fontId="3" fillId="0" borderId="0" xfId="8" applyNumberFormat="1" applyFont="1" applyAlignment="1">
      <alignment horizontal="left" vertical="center"/>
    </xf>
    <xf numFmtId="37" fontId="42" fillId="0" borderId="0" xfId="8" applyNumberFormat="1" applyFont="1" applyAlignment="1">
      <alignment horizontal="left" vertical="center"/>
    </xf>
    <xf numFmtId="43" fontId="3" fillId="0" borderId="5" xfId="1" applyFont="1" applyBorder="1" applyAlignment="1">
      <alignment vertical="center"/>
    </xf>
    <xf numFmtId="43" fontId="3" fillId="0" borderId="0" xfId="1" applyFont="1" applyFill="1" applyAlignment="1">
      <alignment vertical="center"/>
    </xf>
    <xf numFmtId="37" fontId="73" fillId="0" borderId="0" xfId="46" applyNumberFormat="1" applyFont="1"/>
    <xf numFmtId="175" fontId="71" fillId="0" borderId="1" xfId="8" applyNumberFormat="1" applyFont="1" applyBorder="1" applyAlignment="1">
      <alignment vertical="center"/>
    </xf>
    <xf numFmtId="43" fontId="14" fillId="0" borderId="5" xfId="1" applyFont="1" applyFill="1" applyBorder="1" applyAlignment="1">
      <alignment horizontal="right" vertical="center" indent="1"/>
    </xf>
    <xf numFmtId="43" fontId="3" fillId="0" borderId="2" xfId="1" applyFont="1" applyBorder="1" applyAlignment="1">
      <alignment vertical="center"/>
    </xf>
    <xf numFmtId="43" fontId="14" fillId="0" borderId="27" xfId="1" applyFont="1" applyBorder="1" applyAlignment="1">
      <alignment horizontal="center" vertical="center"/>
    </xf>
    <xf numFmtId="43" fontId="3" fillId="0" borderId="25" xfId="1" applyFont="1" applyBorder="1" applyAlignment="1">
      <alignment vertical="center"/>
    </xf>
    <xf numFmtId="175" fontId="3" fillId="0" borderId="0" xfId="8" applyNumberFormat="1" applyFont="1" applyAlignment="1">
      <alignment vertical="center"/>
    </xf>
    <xf numFmtId="175" fontId="74" fillId="0" borderId="0" xfId="8" applyNumberFormat="1" applyFont="1" applyAlignment="1">
      <alignment vertical="center"/>
    </xf>
    <xf numFmtId="40" fontId="3" fillId="0" borderId="0" xfId="1" applyNumberFormat="1" applyFont="1" applyAlignment="1">
      <alignment vertical="center"/>
    </xf>
    <xf numFmtId="43" fontId="75" fillId="0" borderId="0" xfId="1" applyFont="1" applyAlignment="1">
      <alignment vertical="center"/>
    </xf>
    <xf numFmtId="43" fontId="3" fillId="22" borderId="0" xfId="1" applyFont="1" applyFill="1" applyAlignment="1">
      <alignment vertical="center"/>
    </xf>
    <xf numFmtId="43" fontId="14" fillId="22" borderId="0" xfId="1" applyFont="1" applyFill="1" applyAlignment="1">
      <alignment vertical="center" wrapText="1"/>
    </xf>
    <xf numFmtId="43" fontId="70" fillId="22" borderId="0" xfId="1" applyFont="1" applyFill="1" applyAlignment="1">
      <alignment vertical="center"/>
    </xf>
    <xf numFmtId="43" fontId="14" fillId="22" borderId="0" xfId="1" applyFont="1" applyFill="1" applyAlignment="1">
      <alignment vertical="center"/>
    </xf>
    <xf numFmtId="43" fontId="3" fillId="19" borderId="0" xfId="1" applyFont="1" applyFill="1" applyAlignment="1">
      <alignment vertical="center"/>
    </xf>
    <xf numFmtId="43" fontId="14" fillId="19" borderId="0" xfId="1" applyFont="1" applyFill="1" applyAlignment="1">
      <alignment vertical="center" wrapText="1"/>
    </xf>
    <xf numFmtId="43" fontId="70" fillId="19" borderId="0" xfId="1" applyFont="1" applyFill="1" applyAlignment="1">
      <alignment vertical="center"/>
    </xf>
    <xf numFmtId="43" fontId="14" fillId="19" borderId="0" xfId="1" applyFont="1" applyFill="1" applyAlignment="1">
      <alignment vertical="center"/>
    </xf>
    <xf numFmtId="0" fontId="3" fillId="0" borderId="0" xfId="8" applyFont="1" applyAlignment="1">
      <alignment horizontal="right" vertical="center"/>
    </xf>
    <xf numFmtId="43" fontId="3" fillId="16" borderId="0" xfId="1" applyFont="1" applyFill="1" applyAlignment="1">
      <alignment vertical="center" wrapText="1"/>
    </xf>
    <xf numFmtId="43" fontId="14" fillId="16" borderId="0" xfId="1" applyFont="1" applyFill="1" applyAlignment="1">
      <alignment vertical="center" wrapText="1"/>
    </xf>
    <xf numFmtId="43" fontId="3" fillId="16" borderId="0" xfId="1" applyFont="1" applyFill="1" applyAlignment="1">
      <alignment vertical="center"/>
    </xf>
    <xf numFmtId="43" fontId="70" fillId="16" borderId="0" xfId="1" applyFont="1" applyFill="1" applyAlignment="1">
      <alignment vertical="center"/>
    </xf>
    <xf numFmtId="43" fontId="14" fillId="16" borderId="0" xfId="1" applyFont="1" applyFill="1" applyAlignment="1">
      <alignment vertical="center"/>
    </xf>
    <xf numFmtId="43" fontId="3" fillId="13" borderId="0" xfId="1" applyFont="1" applyFill="1" applyAlignment="1">
      <alignment vertical="center"/>
    </xf>
    <xf numFmtId="43" fontId="14" fillId="13" borderId="0" xfId="1" applyFont="1" applyFill="1" applyAlignment="1">
      <alignment vertical="center" wrapText="1"/>
    </xf>
    <xf numFmtId="43" fontId="70" fillId="13" borderId="0" xfId="1" applyFont="1" applyFill="1" applyAlignment="1">
      <alignment vertical="center"/>
    </xf>
    <xf numFmtId="43" fontId="14" fillId="13" borderId="0" xfId="1" applyFont="1" applyFill="1" applyAlignment="1">
      <alignment vertical="center"/>
    </xf>
    <xf numFmtId="43" fontId="3" fillId="0" borderId="22" xfId="1" applyFont="1" applyBorder="1" applyAlignment="1">
      <alignment vertical="center"/>
    </xf>
    <xf numFmtId="43" fontId="14" fillId="0" borderId="22" xfId="1" applyFont="1" applyBorder="1" applyAlignment="1">
      <alignment vertical="center" wrapText="1"/>
    </xf>
    <xf numFmtId="43" fontId="70" fillId="0" borderId="22" xfId="1" applyFont="1" applyBorder="1" applyAlignment="1">
      <alignment vertical="center"/>
    </xf>
    <xf numFmtId="43" fontId="14" fillId="0" borderId="22" xfId="1" applyFont="1" applyBorder="1" applyAlignment="1">
      <alignment vertical="center"/>
    </xf>
    <xf numFmtId="43" fontId="14" fillId="0" borderId="0" xfId="1" applyFont="1" applyBorder="1" applyAlignment="1">
      <alignment vertical="center"/>
    </xf>
    <xf numFmtId="43" fontId="3" fillId="0" borderId="0" xfId="1" applyFont="1" applyBorder="1" applyAlignment="1">
      <alignment vertical="center"/>
    </xf>
    <xf numFmtId="43" fontId="14" fillId="0" borderId="0" xfId="1" applyFont="1" applyBorder="1" applyAlignment="1">
      <alignment vertical="center" wrapText="1"/>
    </xf>
    <xf numFmtId="43" fontId="70" fillId="0" borderId="0" xfId="1" applyFont="1" applyBorder="1" applyAlignment="1">
      <alignment vertical="center"/>
    </xf>
    <xf numFmtId="43" fontId="74" fillId="0" borderId="0" xfId="1" applyFont="1" applyAlignment="1">
      <alignment vertical="center"/>
    </xf>
    <xf numFmtId="43" fontId="3" fillId="0" borderId="0" xfId="1" applyFont="1" applyFill="1" applyBorder="1" applyAlignment="1">
      <alignment vertical="center"/>
    </xf>
    <xf numFmtId="43" fontId="14" fillId="0" borderId="0" xfId="1" applyFont="1" applyFill="1" applyAlignment="1">
      <alignment vertical="center"/>
    </xf>
    <xf numFmtId="0" fontId="14" fillId="0" borderId="0" xfId="8" applyFont="1" applyAlignment="1">
      <alignment horizontal="left" vertical="center"/>
    </xf>
    <xf numFmtId="0" fontId="77" fillId="0" borderId="0" xfId="8" applyFont="1" applyAlignment="1">
      <alignment horizontal="left" vertical="center"/>
    </xf>
    <xf numFmtId="43" fontId="3" fillId="13" borderId="9" xfId="1" applyFont="1" applyFill="1" applyBorder="1" applyAlignment="1">
      <alignment vertical="center" wrapText="1"/>
    </xf>
    <xf numFmtId="43" fontId="3" fillId="13" borderId="9" xfId="1" applyFont="1" applyFill="1" applyBorder="1" applyAlignment="1">
      <alignment vertical="center"/>
    </xf>
    <xf numFmtId="43" fontId="70" fillId="13" borderId="9" xfId="1" applyFont="1" applyFill="1" applyBorder="1" applyAlignment="1">
      <alignment vertical="center"/>
    </xf>
    <xf numFmtId="43" fontId="70" fillId="13" borderId="0" xfId="1" applyFont="1" applyFill="1" applyBorder="1" applyAlignment="1">
      <alignment vertical="center"/>
    </xf>
    <xf numFmtId="38" fontId="70" fillId="0" borderId="0" xfId="1" applyNumberFormat="1" applyFont="1" applyFill="1" applyBorder="1" applyAlignment="1">
      <alignment vertical="center"/>
    </xf>
    <xf numFmtId="43" fontId="3" fillId="0" borderId="0" xfId="1" applyFont="1" applyAlignment="1">
      <alignment vertical="center" wrapText="1"/>
    </xf>
    <xf numFmtId="0" fontId="17" fillId="0" borderId="0" xfId="0" applyFont="1"/>
    <xf numFmtId="0" fontId="78" fillId="0" borderId="0" xfId="0" applyFont="1"/>
    <xf numFmtId="0" fontId="13" fillId="0" borderId="0" xfId="0" applyFont="1" applyAlignment="1">
      <alignment horizontal="left" indent="1"/>
    </xf>
    <xf numFmtId="175" fontId="3" fillId="0" borderId="0" xfId="47" applyNumberFormat="1" applyFont="1" applyAlignment="1">
      <alignment vertical="center"/>
    </xf>
    <xf numFmtId="0" fontId="14" fillId="0" borderId="0" xfId="8" applyFont="1" applyAlignment="1">
      <alignment vertical="center" wrapText="1"/>
    </xf>
    <xf numFmtId="165" fontId="3" fillId="0" borderId="0" xfId="47" applyFont="1" applyAlignment="1">
      <alignment vertical="center"/>
    </xf>
    <xf numFmtId="213" fontId="70" fillId="0" borderId="0" xfId="48" applyNumberFormat="1" applyFont="1" applyAlignment="1">
      <alignment vertical="center"/>
    </xf>
    <xf numFmtId="10" fontId="70" fillId="0" borderId="0" xfId="31" applyNumberFormat="1" applyFont="1" applyAlignment="1">
      <alignment vertical="center"/>
    </xf>
    <xf numFmtId="44" fontId="74" fillId="0" borderId="0" xfId="2" applyFont="1" applyAlignment="1">
      <alignment vertical="center"/>
    </xf>
    <xf numFmtId="214" fontId="3" fillId="0" borderId="0" xfId="49" applyNumberFormat="1" applyFont="1" applyAlignment="1">
      <alignment vertical="center"/>
    </xf>
    <xf numFmtId="214" fontId="74" fillId="0" borderId="0" xfId="49" applyNumberFormat="1" applyFont="1" applyAlignment="1">
      <alignment vertical="center"/>
    </xf>
    <xf numFmtId="214" fontId="3" fillId="0" borderId="22" xfId="8" applyNumberFormat="1" applyFont="1" applyBorder="1" applyAlignment="1">
      <alignment vertical="center"/>
    </xf>
    <xf numFmtId="40" fontId="3" fillId="0" borderId="22" xfId="1" applyNumberFormat="1" applyFont="1" applyBorder="1" applyAlignment="1">
      <alignment vertical="center"/>
    </xf>
    <xf numFmtId="214" fontId="74" fillId="0" borderId="22" xfId="8" applyNumberFormat="1" applyFont="1" applyBorder="1" applyAlignment="1">
      <alignment vertical="center"/>
    </xf>
    <xf numFmtId="214" fontId="3" fillId="0" borderId="0" xfId="8" applyNumberFormat="1" applyFont="1" applyAlignment="1">
      <alignment vertical="center"/>
    </xf>
    <xf numFmtId="165" fontId="3" fillId="0" borderId="0" xfId="8" applyNumberFormat="1" applyFont="1" applyAlignment="1">
      <alignment vertical="center"/>
    </xf>
    <xf numFmtId="0" fontId="42" fillId="0" borderId="0" xfId="8" applyFont="1" applyAlignment="1">
      <alignment vertical="center"/>
    </xf>
    <xf numFmtId="44" fontId="14" fillId="0" borderId="0" xfId="2" applyFont="1" applyAlignment="1">
      <alignment vertical="center"/>
    </xf>
    <xf numFmtId="0" fontId="12" fillId="0" borderId="0" xfId="0" applyFont="1"/>
    <xf numFmtId="164" fontId="14" fillId="0" borderId="0" xfId="8" applyNumberFormat="1" applyFont="1" applyAlignment="1">
      <alignment vertical="center"/>
    </xf>
    <xf numFmtId="43" fontId="14" fillId="0" borderId="0" xfId="8" applyNumberFormat="1" applyFont="1" applyAlignment="1">
      <alignment vertical="center"/>
    </xf>
    <xf numFmtId="0" fontId="70" fillId="0" borderId="0" xfId="8" applyFont="1" applyAlignment="1">
      <alignment vertical="center"/>
    </xf>
    <xf numFmtId="0" fontId="79" fillId="0" borderId="0" xfId="8" applyFont="1" applyAlignment="1">
      <alignment vertical="center"/>
    </xf>
    <xf numFmtId="40" fontId="3" fillId="0" borderId="0" xfId="8" applyNumberFormat="1" applyFont="1" applyAlignment="1">
      <alignment vertical="center"/>
    </xf>
    <xf numFmtId="215" fontId="14" fillId="0" borderId="0" xfId="8" applyNumberFormat="1" applyFont="1" applyAlignment="1">
      <alignment vertical="center"/>
    </xf>
    <xf numFmtId="0" fontId="81" fillId="0" borderId="0" xfId="50" applyFont="1"/>
    <xf numFmtId="38" fontId="12" fillId="0" borderId="0" xfId="50" applyNumberFormat="1" applyFont="1" applyAlignment="1">
      <alignment horizontal="left" vertical="center"/>
    </xf>
    <xf numFmtId="0" fontId="82" fillId="0" borderId="0" xfId="51" applyFont="1"/>
    <xf numFmtId="0" fontId="83" fillId="0" borderId="0" xfId="51" applyFont="1"/>
    <xf numFmtId="0" fontId="15" fillId="0" borderId="0" xfId="50" applyFont="1"/>
    <xf numFmtId="216" fontId="15" fillId="0" borderId="0" xfId="50" quotePrefix="1" applyNumberFormat="1" applyFont="1" applyAlignment="1">
      <alignment horizontal="right"/>
    </xf>
    <xf numFmtId="0" fontId="15" fillId="0" borderId="0" xfId="50" applyFont="1" applyAlignment="1">
      <alignment horizontal="right"/>
    </xf>
    <xf numFmtId="0" fontId="84" fillId="0" borderId="0" xfId="50" applyFont="1" applyAlignment="1">
      <alignment horizontal="center"/>
    </xf>
    <xf numFmtId="216" fontId="12" fillId="0" borderId="11" xfId="50" applyNumberFormat="1" applyFont="1" applyBorder="1" applyAlignment="1">
      <alignment horizontal="left" vertical="center"/>
    </xf>
    <xf numFmtId="0" fontId="84" fillId="0" borderId="11" xfId="50" applyFont="1" applyBorder="1"/>
    <xf numFmtId="0" fontId="15" fillId="0" borderId="11" xfId="50" applyFont="1" applyBorder="1"/>
    <xf numFmtId="0" fontId="84" fillId="0" borderId="11" xfId="50" applyFont="1" applyBorder="1" applyAlignment="1">
      <alignment horizontal="center"/>
    </xf>
    <xf numFmtId="0" fontId="81" fillId="0" borderId="13" xfId="50" applyFont="1" applyBorder="1"/>
    <xf numFmtId="38" fontId="2" fillId="20" borderId="16" xfId="50" applyNumberFormat="1" applyFont="1" applyFill="1" applyBorder="1" applyAlignment="1">
      <alignment horizontal="left" vertical="center"/>
    </xf>
    <xf numFmtId="0" fontId="2" fillId="20" borderId="9" xfId="50" applyFont="1" applyFill="1" applyBorder="1"/>
    <xf numFmtId="0" fontId="10" fillId="20" borderId="9" xfId="50" applyFont="1" applyFill="1" applyBorder="1"/>
    <xf numFmtId="0" fontId="15" fillId="20" borderId="9" xfId="50" applyFont="1" applyFill="1" applyBorder="1"/>
    <xf numFmtId="0" fontId="15" fillId="20" borderId="19" xfId="50" applyFont="1" applyFill="1" applyBorder="1" applyAlignment="1">
      <alignment horizontal="right"/>
    </xf>
    <xf numFmtId="38" fontId="2" fillId="20" borderId="10" xfId="50" applyNumberFormat="1" applyFont="1" applyFill="1" applyBorder="1" applyAlignment="1">
      <alignment horizontal="left" vertical="center"/>
    </xf>
    <xf numFmtId="0" fontId="2" fillId="20" borderId="0" xfId="50" quotePrefix="1" applyFont="1" applyFill="1" applyAlignment="1">
      <alignment horizontal="left"/>
    </xf>
    <xf numFmtId="0" fontId="10" fillId="20" borderId="0" xfId="50" applyFont="1" applyFill="1"/>
    <xf numFmtId="38" fontId="2" fillId="20" borderId="0" xfId="50" applyNumberFormat="1" applyFont="1" applyFill="1" applyAlignment="1">
      <alignment horizontal="center" vertical="center"/>
    </xf>
    <xf numFmtId="0" fontId="15" fillId="20" borderId="0" xfId="50" applyFont="1" applyFill="1"/>
    <xf numFmtId="217" fontId="15" fillId="20" borderId="13" xfId="50" applyNumberFormat="1" applyFont="1" applyFill="1" applyBorder="1"/>
    <xf numFmtId="217" fontId="15" fillId="0" borderId="0" xfId="50" applyNumberFormat="1" applyFont="1"/>
    <xf numFmtId="217" fontId="15" fillId="0" borderId="0" xfId="50" quotePrefix="1" applyNumberFormat="1" applyFont="1" applyAlignment="1">
      <alignment horizontal="right"/>
    </xf>
    <xf numFmtId="217" fontId="15" fillId="20" borderId="13" xfId="50" quotePrefix="1" applyNumberFormat="1" applyFont="1" applyFill="1" applyBorder="1" applyAlignment="1">
      <alignment horizontal="right"/>
    </xf>
    <xf numFmtId="43" fontId="15" fillId="0" borderId="0" xfId="52" applyFont="1"/>
    <xf numFmtId="167" fontId="16" fillId="20" borderId="13" xfId="53" applyNumberFormat="1" applyFont="1" applyFill="1" applyBorder="1"/>
    <xf numFmtId="218" fontId="15" fillId="0" borderId="0" xfId="53" applyFont="1"/>
    <xf numFmtId="0" fontId="2" fillId="20" borderId="0" xfId="50" applyFont="1" applyFill="1"/>
    <xf numFmtId="1" fontId="15" fillId="20" borderId="13" xfId="50" applyNumberFormat="1" applyFont="1" applyFill="1" applyBorder="1"/>
    <xf numFmtId="1" fontId="15" fillId="0" borderId="0" xfId="50" applyNumberFormat="1" applyFont="1"/>
    <xf numFmtId="38" fontId="2" fillId="20" borderId="12" xfId="50" applyNumberFormat="1" applyFont="1" applyFill="1" applyBorder="1" applyAlignment="1">
      <alignment horizontal="left" vertical="center"/>
    </xf>
    <xf numFmtId="0" fontId="2" fillId="20" borderId="11" xfId="50" quotePrefix="1" applyFont="1" applyFill="1" applyBorder="1" applyAlignment="1">
      <alignment horizontal="left"/>
    </xf>
    <xf numFmtId="0" fontId="10" fillId="20" borderId="11" xfId="50" applyFont="1" applyFill="1" applyBorder="1"/>
    <xf numFmtId="38" fontId="2" fillId="20" borderId="11" xfId="50" applyNumberFormat="1" applyFont="1" applyFill="1" applyBorder="1" applyAlignment="1">
      <alignment horizontal="center" vertical="center"/>
    </xf>
    <xf numFmtId="0" fontId="15" fillId="20" borderId="11" xfId="50" applyFont="1" applyFill="1" applyBorder="1"/>
    <xf numFmtId="0" fontId="16" fillId="20" borderId="20" xfId="50" applyFont="1" applyFill="1" applyBorder="1"/>
    <xf numFmtId="0" fontId="18" fillId="18" borderId="1" xfId="50" applyFont="1" applyFill="1" applyBorder="1"/>
    <xf numFmtId="0" fontId="18" fillId="18" borderId="1" xfId="50" applyFont="1" applyFill="1" applyBorder="1" applyAlignment="1">
      <alignment horizontal="center"/>
    </xf>
    <xf numFmtId="4" fontId="15" fillId="0" borderId="0" xfId="51" applyNumberFormat="1" applyFont="1" applyAlignment="1">
      <alignment horizontal="right"/>
    </xf>
    <xf numFmtId="4" fontId="15" fillId="0" borderId="0" xfId="51" applyNumberFormat="1" applyFont="1"/>
    <xf numFmtId="0" fontId="15" fillId="0" borderId="0" xfId="51" applyFont="1"/>
    <xf numFmtId="0" fontId="15" fillId="0" borderId="1" xfId="50" applyFont="1" applyBorder="1"/>
    <xf numFmtId="0" fontId="16" fillId="0" borderId="0" xfId="50" applyFont="1"/>
    <xf numFmtId="0" fontId="16" fillId="18" borderId="1" xfId="50" applyFont="1" applyFill="1" applyBorder="1" applyAlignment="1">
      <alignment vertical="center" wrapText="1"/>
    </xf>
    <xf numFmtId="0" fontId="16" fillId="18" borderId="17" xfId="50" applyFont="1" applyFill="1" applyBorder="1" applyAlignment="1">
      <alignment vertical="center" wrapText="1"/>
    </xf>
    <xf numFmtId="0" fontId="16" fillId="18" borderId="1" xfId="50" applyFont="1" applyFill="1" applyBorder="1" applyAlignment="1">
      <alignment horizontal="center" vertical="center" wrapText="1"/>
    </xf>
    <xf numFmtId="0" fontId="16" fillId="18" borderId="1" xfId="50" applyFont="1" applyFill="1" applyBorder="1" applyAlignment="1">
      <alignment horizontal="left" vertical="center" wrapText="1"/>
    </xf>
    <xf numFmtId="0" fontId="16" fillId="18" borderId="1" xfId="50" quotePrefix="1" applyFont="1" applyFill="1" applyBorder="1" applyAlignment="1">
      <alignment horizontal="center" vertical="center" wrapText="1"/>
    </xf>
    <xf numFmtId="0" fontId="16" fillId="0" borderId="3" xfId="50" applyFont="1" applyBorder="1" applyAlignment="1">
      <alignment wrapText="1"/>
    </xf>
    <xf numFmtId="0" fontId="16" fillId="0" borderId="19" xfId="50" applyFont="1" applyBorder="1" applyAlignment="1">
      <alignment horizontal="center" wrapText="1"/>
    </xf>
    <xf numFmtId="0" fontId="16" fillId="0" borderId="3" xfId="50" applyFont="1" applyBorder="1" applyAlignment="1">
      <alignment horizontal="center" wrapText="1"/>
    </xf>
    <xf numFmtId="0" fontId="16" fillId="0" borderId="1" xfId="50" applyFont="1" applyBorder="1" applyAlignment="1">
      <alignment horizontal="center" wrapText="1"/>
    </xf>
    <xf numFmtId="219" fontId="16" fillId="0" borderId="1" xfId="50" applyNumberFormat="1" applyFont="1" applyBorder="1" applyAlignment="1">
      <alignment horizontal="center" wrapText="1"/>
    </xf>
    <xf numFmtId="219" fontId="16" fillId="0" borderId="1" xfId="50" applyNumberFormat="1" applyFont="1" applyBorder="1" applyAlignment="1">
      <alignment horizontal="left" wrapText="1"/>
    </xf>
    <xf numFmtId="219" fontId="16" fillId="0" borderId="1" xfId="50" quotePrefix="1" applyNumberFormat="1" applyFont="1" applyBorder="1" applyAlignment="1">
      <alignment horizontal="left" wrapText="1"/>
    </xf>
    <xf numFmtId="219" fontId="16" fillId="3" borderId="1" xfId="50" applyNumberFormat="1" applyFont="1" applyFill="1" applyBorder="1" applyAlignment="1">
      <alignment horizontal="center" wrapText="1"/>
    </xf>
    <xf numFmtId="0" fontId="16" fillId="0" borderId="1" xfId="50" quotePrefix="1" applyFont="1" applyBorder="1" applyAlignment="1">
      <alignment horizontal="left" wrapText="1"/>
    </xf>
    <xf numFmtId="167" fontId="16" fillId="0" borderId="1" xfId="50" applyNumberFormat="1" applyFont="1" applyBorder="1" applyAlignment="1">
      <alignment horizontal="left" wrapText="1"/>
    </xf>
    <xf numFmtId="0" fontId="15" fillId="0" borderId="3" xfId="50" applyFont="1" applyBorder="1" applyAlignment="1">
      <alignment horizontal="center" wrapText="1"/>
    </xf>
    <xf numFmtId="217" fontId="15" fillId="0" borderId="19" xfId="50" applyNumberFormat="1" applyFont="1" applyBorder="1" applyAlignment="1">
      <alignment horizontal="center" wrapText="1"/>
    </xf>
    <xf numFmtId="43" fontId="15" fillId="0" borderId="3" xfId="52" applyFont="1" applyBorder="1" applyAlignment="1">
      <alignment horizontal="center" wrapText="1"/>
    </xf>
    <xf numFmtId="43" fontId="15" fillId="0" borderId="5" xfId="52" applyFont="1" applyBorder="1" applyAlignment="1">
      <alignment horizontal="center" wrapText="1"/>
    </xf>
    <xf numFmtId="43" fontId="15" fillId="0" borderId="5" xfId="52" applyFont="1" applyBorder="1" applyAlignment="1">
      <alignment horizontal="left" wrapText="1"/>
    </xf>
    <xf numFmtId="43" fontId="15" fillId="0" borderId="5" xfId="52" quotePrefix="1" applyFont="1" applyBorder="1" applyAlignment="1">
      <alignment horizontal="left" wrapText="1"/>
    </xf>
    <xf numFmtId="43" fontId="15" fillId="3" borderId="5" xfId="52" applyFont="1" applyFill="1" applyBorder="1" applyAlignment="1">
      <alignment horizontal="center" wrapText="1"/>
    </xf>
    <xf numFmtId="0" fontId="4" fillId="0" borderId="5" xfId="50" applyFont="1" applyBorder="1" applyAlignment="1">
      <alignment horizontal="center"/>
    </xf>
    <xf numFmtId="217" fontId="15" fillId="0" borderId="13" xfId="50" applyNumberFormat="1" applyFont="1" applyBorder="1" applyAlignment="1">
      <alignment horizontal="center"/>
    </xf>
    <xf numFmtId="217" fontId="15" fillId="0" borderId="5" xfId="50" quotePrefix="1" applyNumberFormat="1" applyFont="1" applyBorder="1" applyAlignment="1">
      <alignment horizontal="center"/>
    </xf>
    <xf numFmtId="0" fontId="15" fillId="0" borderId="5" xfId="50" applyFont="1" applyBorder="1"/>
    <xf numFmtId="167" fontId="15" fillId="0" borderId="5" xfId="53" applyNumberFormat="1" applyFont="1" applyFill="1" applyBorder="1"/>
    <xf numFmtId="167" fontId="15" fillId="0" borderId="5" xfId="53" applyNumberFormat="1" applyFont="1" applyBorder="1"/>
    <xf numFmtId="44" fontId="81" fillId="0" borderId="0" xfId="2" applyFont="1"/>
    <xf numFmtId="167" fontId="81" fillId="0" borderId="0" xfId="50" applyNumberFormat="1" applyFont="1"/>
    <xf numFmtId="0" fontId="15" fillId="0" borderId="5" xfId="50" applyFont="1" applyBorder="1" applyAlignment="1">
      <alignment horizontal="center"/>
    </xf>
    <xf numFmtId="207" fontId="15" fillId="0" borderId="0" xfId="50" applyNumberFormat="1" applyFont="1"/>
    <xf numFmtId="167" fontId="15" fillId="0" borderId="13" xfId="53" applyNumberFormat="1" applyFont="1" applyBorder="1"/>
    <xf numFmtId="0" fontId="15" fillId="0" borderId="2" xfId="50" applyFont="1" applyBorder="1" applyAlignment="1">
      <alignment horizontal="center"/>
    </xf>
    <xf numFmtId="217" fontId="15" fillId="0" borderId="20" xfId="50" applyNumberFormat="1" applyFont="1" applyBorder="1" applyAlignment="1">
      <alignment horizontal="center"/>
    </xf>
    <xf numFmtId="217" fontId="15" fillId="0" borderId="2" xfId="50" quotePrefix="1" applyNumberFormat="1" applyFont="1" applyBorder="1" applyAlignment="1">
      <alignment horizontal="center"/>
    </xf>
    <xf numFmtId="0" fontId="15" fillId="0" borderId="2" xfId="50" applyFont="1" applyBorder="1"/>
    <xf numFmtId="167" fontId="15" fillId="0" borderId="2" xfId="53" applyNumberFormat="1" applyFont="1" applyBorder="1"/>
    <xf numFmtId="167" fontId="15" fillId="0" borderId="20" xfId="53" applyNumberFormat="1" applyFont="1" applyBorder="1"/>
    <xf numFmtId="0" fontId="15" fillId="0" borderId="0" xfId="50" applyFont="1" applyAlignment="1">
      <alignment horizontal="left"/>
    </xf>
    <xf numFmtId="217" fontId="15" fillId="0" borderId="0" xfId="50" applyNumberFormat="1" applyFont="1" applyAlignment="1">
      <alignment horizontal="left"/>
    </xf>
    <xf numFmtId="219" fontId="15" fillId="0" borderId="0" xfId="53" applyNumberFormat="1" applyFont="1"/>
    <xf numFmtId="220" fontId="81" fillId="0" borderId="0" xfId="50" applyNumberFormat="1" applyFont="1"/>
    <xf numFmtId="0" fontId="16" fillId="0" borderId="0" xfId="50" applyFont="1" applyAlignment="1">
      <alignment horizontal="left"/>
    </xf>
    <xf numFmtId="0" fontId="81" fillId="0" borderId="0" xfId="50" applyFont="1" applyAlignment="1">
      <alignment vertical="center"/>
    </xf>
    <xf numFmtId="219" fontId="16" fillId="18" borderId="1" xfId="50" applyNumberFormat="1" applyFont="1" applyFill="1" applyBorder="1" applyAlignment="1">
      <alignment horizontal="center" vertical="center" wrapText="1"/>
    </xf>
    <xf numFmtId="219" fontId="16" fillId="18" borderId="1" xfId="50" quotePrefix="1" applyNumberFormat="1" applyFont="1" applyFill="1" applyBorder="1" applyAlignment="1">
      <alignment horizontal="center" vertical="center" wrapText="1"/>
    </xf>
    <xf numFmtId="219" fontId="15" fillId="0" borderId="0" xfId="50" applyNumberFormat="1" applyFont="1" applyAlignment="1">
      <alignment horizontal="left" wrapText="1"/>
    </xf>
    <xf numFmtId="219" fontId="15" fillId="0" borderId="0" xfId="50" quotePrefix="1" applyNumberFormat="1" applyFont="1" applyAlignment="1">
      <alignment horizontal="left" wrapText="1"/>
    </xf>
    <xf numFmtId="43" fontId="15" fillId="0" borderId="3" xfId="52" quotePrefix="1" applyFont="1" applyBorder="1" applyAlignment="1">
      <alignment horizontal="left" wrapText="1"/>
    </xf>
    <xf numFmtId="44" fontId="15" fillId="0" borderId="0" xfId="2" applyFont="1"/>
    <xf numFmtId="167" fontId="4" fillId="0" borderId="5" xfId="53" applyNumberFormat="1" applyFont="1" applyFill="1" applyBorder="1"/>
    <xf numFmtId="167" fontId="15" fillId="3" borderId="5" xfId="53" applyNumberFormat="1" applyFont="1" applyFill="1" applyBorder="1"/>
    <xf numFmtId="2" fontId="86" fillId="0" borderId="0" xfId="50" applyNumberFormat="1" applyFont="1"/>
    <xf numFmtId="44" fontId="86" fillId="0" borderId="0" xfId="2" applyFont="1"/>
    <xf numFmtId="167" fontId="15" fillId="0" borderId="0" xfId="53" applyNumberFormat="1" applyFont="1"/>
    <xf numFmtId="44" fontId="81" fillId="0" borderId="1" xfId="2" applyFont="1" applyBorder="1"/>
    <xf numFmtId="44" fontId="15" fillId="0" borderId="1" xfId="2" applyFont="1" applyBorder="1"/>
    <xf numFmtId="167" fontId="15" fillId="0" borderId="1" xfId="2" applyNumberFormat="1" applyFont="1" applyBorder="1"/>
    <xf numFmtId="44" fontId="87" fillId="0" borderId="1" xfId="2" applyFont="1" applyBorder="1"/>
    <xf numFmtId="44" fontId="86" fillId="0" borderId="1" xfId="2" applyFont="1" applyBorder="1"/>
    <xf numFmtId="2" fontId="86" fillId="0" borderId="9" xfId="50" applyNumberFormat="1" applyFont="1" applyBorder="1"/>
    <xf numFmtId="167" fontId="81" fillId="0" borderId="9" xfId="50" applyNumberFormat="1" applyFont="1" applyBorder="1"/>
    <xf numFmtId="167" fontId="15" fillId="0" borderId="9" xfId="53" applyNumberFormat="1" applyFont="1" applyBorder="1"/>
    <xf numFmtId="167" fontId="15" fillId="0" borderId="0" xfId="53" applyNumberFormat="1" applyFont="1" applyBorder="1"/>
    <xf numFmtId="0" fontId="16" fillId="18" borderId="1" xfId="50" applyFont="1" applyFill="1" applyBorder="1" applyAlignment="1">
      <alignment horizontal="center"/>
    </xf>
    <xf numFmtId="0" fontId="16" fillId="18" borderId="17" xfId="50" applyFont="1" applyFill="1" applyBorder="1" applyAlignment="1">
      <alignment horizontal="center"/>
    </xf>
    <xf numFmtId="217" fontId="16" fillId="18" borderId="1" xfId="50" applyNumberFormat="1" applyFont="1" applyFill="1" applyBorder="1" applyAlignment="1">
      <alignment horizontal="left"/>
    </xf>
    <xf numFmtId="0" fontId="16" fillId="18" borderId="1" xfId="50" applyFont="1" applyFill="1" applyBorder="1"/>
    <xf numFmtId="167" fontId="16" fillId="18" borderId="1" xfId="53" applyNumberFormat="1" applyFont="1" applyFill="1" applyBorder="1"/>
    <xf numFmtId="221" fontId="15" fillId="0" borderId="0" xfId="50" applyNumberFormat="1" applyFont="1"/>
    <xf numFmtId="0" fontId="15" fillId="0" borderId="0" xfId="50" applyFont="1" applyAlignment="1">
      <alignment horizontal="center"/>
    </xf>
    <xf numFmtId="0" fontId="84" fillId="0" borderId="0" xfId="50" applyFont="1" applyAlignment="1">
      <alignment horizontal="left"/>
    </xf>
    <xf numFmtId="0" fontId="20" fillId="0" borderId="0" xfId="50" applyFont="1" applyAlignment="1">
      <alignment horizontal="left" vertical="top" wrapText="1"/>
    </xf>
    <xf numFmtId="167" fontId="20" fillId="0" borderId="0" xfId="50" applyNumberFormat="1" applyFont="1" applyAlignment="1">
      <alignment horizontal="center" vertical="center"/>
    </xf>
    <xf numFmtId="0" fontId="84" fillId="0" borderId="0" xfId="51" applyFont="1"/>
    <xf numFmtId="0" fontId="16" fillId="0" borderId="0" xfId="50" applyFont="1" applyAlignment="1">
      <alignment horizontal="center"/>
    </xf>
    <xf numFmtId="219" fontId="81" fillId="0" borderId="0" xfId="50" applyNumberFormat="1" applyFont="1"/>
    <xf numFmtId="0" fontId="88" fillId="0" borderId="0" xfId="51" applyFont="1"/>
    <xf numFmtId="0" fontId="89" fillId="0" borderId="0" xfId="51" applyFont="1"/>
    <xf numFmtId="43" fontId="16" fillId="6" borderId="5" xfId="52" applyFont="1" applyFill="1" applyBorder="1" applyAlignment="1">
      <alignment horizontal="left" wrapText="1"/>
    </xf>
    <xf numFmtId="167" fontId="16" fillId="6" borderId="5" xfId="53" applyNumberFormat="1" applyFont="1" applyFill="1" applyBorder="1"/>
    <xf numFmtId="167" fontId="16" fillId="6" borderId="2" xfId="53" applyNumberFormat="1" applyFont="1" applyFill="1" applyBorder="1"/>
    <xf numFmtId="43" fontId="14" fillId="0" borderId="13" xfId="1" applyFont="1" applyFill="1" applyBorder="1" applyAlignment="1">
      <alignment horizontal="center" vertical="center"/>
    </xf>
    <xf numFmtId="40" fontId="3" fillId="0" borderId="0" xfId="1" applyNumberFormat="1" applyFont="1" applyFill="1" applyBorder="1" applyAlignment="1">
      <alignment horizontal="center" vertical="center"/>
    </xf>
    <xf numFmtId="43" fontId="14" fillId="0" borderId="3" xfId="1" applyFont="1" applyFill="1" applyBorder="1" applyAlignment="1">
      <alignment horizontal="right" vertical="center" indent="1"/>
    </xf>
    <xf numFmtId="40" fontId="14" fillId="0" borderId="3" xfId="1" applyNumberFormat="1" applyFont="1" applyFill="1" applyBorder="1" applyAlignment="1">
      <alignment horizontal="right" vertical="center" indent="1"/>
    </xf>
    <xf numFmtId="43" fontId="14" fillId="0" borderId="2" xfId="1" applyFont="1" applyFill="1" applyBorder="1" applyAlignment="1">
      <alignment horizontal="right" vertical="center" indent="1"/>
    </xf>
    <xf numFmtId="43" fontId="14" fillId="0" borderId="10" xfId="1" applyFont="1" applyFill="1" applyBorder="1" applyAlignment="1">
      <alignment horizontal="right" vertical="center" indent="1"/>
    </xf>
    <xf numFmtId="43" fontId="14" fillId="0" borderId="0" xfId="1" applyFont="1" applyFill="1" applyBorder="1" applyAlignment="1">
      <alignment horizontal="right" vertical="center" indent="1"/>
    </xf>
    <xf numFmtId="40" fontId="3" fillId="0" borderId="10" xfId="1" applyNumberFormat="1" applyFont="1" applyFill="1" applyBorder="1" applyAlignment="1">
      <alignment horizontal="right" vertical="center" indent="1"/>
    </xf>
    <xf numFmtId="40" fontId="3" fillId="0" borderId="0" xfId="1" applyNumberFormat="1" applyFont="1" applyFill="1" applyBorder="1" applyAlignment="1">
      <alignment horizontal="right" vertical="center" indent="1"/>
    </xf>
    <xf numFmtId="40" fontId="14" fillId="0" borderId="10" xfId="1" applyNumberFormat="1" applyFont="1" applyFill="1" applyBorder="1" applyAlignment="1">
      <alignment horizontal="right" vertical="center" indent="1"/>
    </xf>
    <xf numFmtId="40" fontId="14" fillId="0" borderId="0" xfId="1" applyNumberFormat="1" applyFont="1" applyFill="1" applyBorder="1" applyAlignment="1">
      <alignment horizontal="right" vertical="center" indent="1"/>
    </xf>
    <xf numFmtId="40" fontId="14" fillId="0" borderId="5" xfId="1" applyNumberFormat="1" applyFont="1" applyFill="1" applyBorder="1" applyAlignment="1">
      <alignment horizontal="right" vertical="center" indent="1"/>
    </xf>
    <xf numFmtId="40" fontId="14" fillId="0" borderId="2" xfId="1" applyNumberFormat="1" applyFont="1" applyFill="1" applyBorder="1" applyAlignment="1">
      <alignment horizontal="right" vertical="center" indent="1"/>
    </xf>
    <xf numFmtId="40" fontId="3" fillId="0" borderId="25" xfId="1" applyNumberFormat="1" applyFont="1" applyFill="1" applyBorder="1" applyAlignment="1">
      <alignment horizontal="right" vertical="center" indent="1"/>
    </xf>
    <xf numFmtId="40" fontId="3" fillId="0" borderId="0" xfId="1" applyNumberFormat="1" applyFont="1" applyFill="1" applyAlignment="1">
      <alignment horizontal="right" vertical="center" indent="1"/>
    </xf>
    <xf numFmtId="40" fontId="3" fillId="0" borderId="0" xfId="1" applyNumberFormat="1" applyFont="1" applyFill="1" applyAlignment="1">
      <alignment vertical="center"/>
    </xf>
    <xf numFmtId="0" fontId="0" fillId="0" borderId="0" xfId="0" applyAlignment="1">
      <alignment horizontal="right"/>
    </xf>
    <xf numFmtId="0" fontId="76" fillId="0" borderId="0" xfId="0" applyFont="1" applyAlignment="1">
      <alignment horizontal="right"/>
    </xf>
    <xf numFmtId="43" fontId="3" fillId="0" borderId="0" xfId="1" applyFont="1" applyFill="1" applyAlignment="1">
      <alignment horizontal="center" vertical="center"/>
    </xf>
    <xf numFmtId="43" fontId="3" fillId="2" borderId="3" xfId="1" applyFont="1" applyFill="1" applyBorder="1" applyAlignment="1">
      <alignment vertical="center"/>
    </xf>
    <xf numFmtId="43" fontId="3" fillId="2" borderId="5" xfId="1" applyFont="1" applyFill="1" applyBorder="1" applyAlignment="1">
      <alignment vertical="center"/>
    </xf>
    <xf numFmtId="43" fontId="3" fillId="2" borderId="2" xfId="1" applyFont="1" applyFill="1" applyBorder="1" applyAlignment="1">
      <alignment vertical="center"/>
    </xf>
    <xf numFmtId="37" fontId="73" fillId="0" borderId="0" xfId="46" applyNumberFormat="1" applyFont="1" applyAlignment="1">
      <alignment wrapText="1"/>
    </xf>
    <xf numFmtId="0" fontId="3" fillId="0" borderId="6" xfId="8" quotePrefix="1" applyFont="1" applyBorder="1" applyAlignment="1">
      <alignment horizontal="center" vertical="center"/>
    </xf>
    <xf numFmtId="40" fontId="3" fillId="0" borderId="6" xfId="1" quotePrefix="1" applyNumberFormat="1" applyFont="1" applyFill="1" applyBorder="1" applyAlignment="1">
      <alignment horizontal="center" vertical="center"/>
    </xf>
    <xf numFmtId="17" fontId="3" fillId="0" borderId="33" xfId="8" applyNumberFormat="1" applyFont="1" applyBorder="1" applyAlignment="1">
      <alignment horizontal="center" vertical="center"/>
    </xf>
    <xf numFmtId="17" fontId="3" fillId="0" borderId="7" xfId="8" applyNumberFormat="1" applyFont="1" applyBorder="1" applyAlignment="1">
      <alignment horizontal="center" vertical="center"/>
    </xf>
    <xf numFmtId="43" fontId="14" fillId="0" borderId="5" xfId="8" applyNumberFormat="1" applyFont="1" applyBorder="1" applyAlignment="1">
      <alignment vertical="center"/>
    </xf>
    <xf numFmtId="4" fontId="10" fillId="0" borderId="5" xfId="10" applyNumberFormat="1" applyFont="1" applyBorder="1" applyAlignment="1">
      <alignment horizontal="right" vertical="center"/>
    </xf>
    <xf numFmtId="207" fontId="10" fillId="0" borderId="0" xfId="0" applyNumberFormat="1" applyFont="1"/>
    <xf numFmtId="207" fontId="10" fillId="0" borderId="9" xfId="0" applyNumberFormat="1" applyFont="1" applyBorder="1"/>
    <xf numFmtId="207" fontId="10" fillId="0" borderId="3" xfId="1" applyNumberFormat="1" applyFont="1" applyBorder="1" applyAlignment="1">
      <alignment horizontal="right" vertical="center"/>
    </xf>
    <xf numFmtId="207" fontId="10" fillId="0" borderId="5" xfId="1" applyNumberFormat="1" applyFont="1" applyBorder="1" applyAlignment="1">
      <alignment horizontal="right" vertical="center"/>
    </xf>
    <xf numFmtId="207" fontId="10" fillId="0" borderId="5" xfId="0" applyNumberFormat="1" applyFont="1" applyBorder="1"/>
    <xf numFmtId="207" fontId="10" fillId="0" borderId="5" xfId="1" applyNumberFormat="1" applyFont="1" applyBorder="1"/>
    <xf numFmtId="207" fontId="10" fillId="0" borderId="5" xfId="1" applyNumberFormat="1" applyFont="1" applyFill="1" applyBorder="1" applyAlignment="1">
      <alignment horizontal="right" vertical="center"/>
    </xf>
    <xf numFmtId="207" fontId="10" fillId="0" borderId="2" xfId="0" applyNumberFormat="1" applyFont="1" applyBorder="1"/>
    <xf numFmtId="207" fontId="10" fillId="0" borderId="0" xfId="1" applyNumberFormat="1" applyFont="1" applyBorder="1" applyAlignment="1">
      <alignment horizontal="right" vertical="center"/>
    </xf>
    <xf numFmtId="207" fontId="10" fillId="0" borderId="11" xfId="0" applyNumberFormat="1" applyFont="1" applyBorder="1"/>
    <xf numFmtId="207" fontId="10" fillId="0" borderId="3" xfId="10" applyNumberFormat="1" applyFont="1" applyBorder="1" applyAlignment="1">
      <alignment vertical="center"/>
    </xf>
    <xf numFmtId="207" fontId="10" fillId="0" borderId="5" xfId="10" applyNumberFormat="1" applyFont="1" applyBorder="1" applyAlignment="1">
      <alignment vertical="center"/>
    </xf>
    <xf numFmtId="207" fontId="10" fillId="0" borderId="5" xfId="10" applyNumberFormat="1" applyFont="1" applyBorder="1" applyAlignment="1" applyProtection="1">
      <alignment horizontal="right" vertical="center"/>
      <protection locked="0"/>
    </xf>
    <xf numFmtId="207" fontId="10" fillId="0" borderId="3" xfId="0" applyNumberFormat="1" applyFont="1" applyBorder="1"/>
    <xf numFmtId="207" fontId="7" fillId="0" borderId="5" xfId="10" applyNumberFormat="1" applyFont="1" applyBorder="1" applyAlignment="1" applyProtection="1">
      <alignment horizontal="right" vertical="center"/>
      <protection locked="0"/>
    </xf>
    <xf numFmtId="207" fontId="10" fillId="0" borderId="5" xfId="1" applyNumberFormat="1" applyFont="1" applyFill="1" applyBorder="1"/>
    <xf numFmtId="207" fontId="7" fillId="0" borderId="5" xfId="2" applyNumberFormat="1" applyFont="1" applyBorder="1" applyAlignment="1" applyProtection="1">
      <alignment horizontal="right" vertical="center"/>
      <protection locked="0"/>
    </xf>
    <xf numFmtId="207" fontId="10" fillId="0" borderId="0" xfId="11" applyNumberFormat="1" applyFont="1"/>
    <xf numFmtId="207" fontId="10" fillId="0" borderId="15" xfId="0" applyNumberFormat="1" applyFont="1" applyBorder="1"/>
    <xf numFmtId="207" fontId="2" fillId="0" borderId="5" xfId="1" applyNumberFormat="1" applyFont="1" applyBorder="1"/>
    <xf numFmtId="207" fontId="10" fillId="0" borderId="1" xfId="0" applyNumberFormat="1" applyFont="1" applyBorder="1"/>
    <xf numFmtId="207" fontId="10" fillId="0" borderId="5" xfId="0" applyNumberFormat="1" applyFont="1" applyBorder="1" applyAlignment="1">
      <alignment horizontal="right"/>
    </xf>
    <xf numFmtId="207" fontId="10" fillId="0" borderId="5" xfId="1" applyNumberFormat="1" applyFont="1" applyBorder="1" applyAlignment="1">
      <alignment horizontal="right"/>
    </xf>
    <xf numFmtId="207" fontId="10" fillId="0" borderId="5" xfId="1" applyNumberFormat="1" applyFont="1" applyFill="1" applyBorder="1" applyAlignment="1">
      <alignment horizontal="right"/>
    </xf>
    <xf numFmtId="207" fontId="2" fillId="0" borderId="5" xfId="1" applyNumberFormat="1" applyFont="1" applyBorder="1" applyAlignment="1">
      <alignment horizontal="right"/>
    </xf>
    <xf numFmtId="207" fontId="10" fillId="0" borderId="5" xfId="10" applyNumberFormat="1" applyFont="1" applyFill="1" applyBorder="1" applyAlignment="1" applyProtection="1">
      <alignment horizontal="right" vertical="center"/>
      <protection locked="0"/>
    </xf>
    <xf numFmtId="207" fontId="2" fillId="0" borderId="1" xfId="0" applyNumberFormat="1" applyFont="1" applyBorder="1"/>
    <xf numFmtId="207" fontId="10" fillId="0" borderId="2" xfId="1" applyNumberFormat="1" applyFont="1" applyFill="1" applyBorder="1"/>
    <xf numFmtId="207" fontId="8" fillId="0" borderId="5" xfId="1" applyNumberFormat="1" applyFont="1" applyFill="1" applyBorder="1"/>
    <xf numFmtId="207" fontId="10" fillId="0" borderId="0" xfId="2" applyNumberFormat="1" applyFont="1"/>
    <xf numFmtId="207" fontId="10" fillId="0" borderId="2" xfId="1" applyNumberFormat="1" applyFont="1" applyBorder="1"/>
    <xf numFmtId="207" fontId="10" fillId="0" borderId="0" xfId="1" applyNumberFormat="1" applyFont="1" applyBorder="1"/>
    <xf numFmtId="207" fontId="10" fillId="0" borderId="11" xfId="1" applyNumberFormat="1" applyFont="1" applyBorder="1"/>
    <xf numFmtId="207" fontId="10" fillId="0" borderId="3" xfId="1" applyNumberFormat="1" applyFont="1" applyBorder="1"/>
    <xf numFmtId="207" fontId="7" fillId="0" borderId="5" xfId="1" applyNumberFormat="1" applyFont="1" applyBorder="1" applyAlignment="1" applyProtection="1">
      <alignment horizontal="right" vertical="center"/>
      <protection locked="0"/>
    </xf>
    <xf numFmtId="0" fontId="25" fillId="0" borderId="5" xfId="12" applyFont="1" applyBorder="1" applyAlignment="1">
      <alignment horizontal="center" vertical="center"/>
    </xf>
    <xf numFmtId="0" fontId="25" fillId="0" borderId="5" xfId="12" applyFont="1" applyBorder="1"/>
    <xf numFmtId="0" fontId="34" fillId="0" borderId="0" xfId="0" applyFont="1" applyAlignment="1">
      <alignment horizontal="left" vertical="center" wrapText="1"/>
    </xf>
    <xf numFmtId="0" fontId="34" fillId="0" borderId="0" xfId="0" applyFont="1" applyAlignment="1">
      <alignment horizontal="left" vertical="center"/>
    </xf>
    <xf numFmtId="0" fontId="34" fillId="0" borderId="5" xfId="0" applyFont="1" applyBorder="1" applyAlignment="1">
      <alignment horizontal="left" vertical="center"/>
    </xf>
    <xf numFmtId="0" fontId="25" fillId="0" borderId="0" xfId="0" applyFont="1" applyAlignment="1">
      <alignment horizontal="left" vertical="center" wrapText="1"/>
    </xf>
    <xf numFmtId="0" fontId="34" fillId="0" borderId="5" xfId="0" applyFont="1" applyBorder="1"/>
    <xf numFmtId="0" fontId="34" fillId="0" borderId="5" xfId="0" applyFont="1" applyBorder="1" applyAlignment="1">
      <alignment horizontal="left" vertical="center" wrapText="1"/>
    </xf>
    <xf numFmtId="0" fontId="12" fillId="0" borderId="0" xfId="0" applyFont="1" applyAlignment="1">
      <alignment vertical="center"/>
    </xf>
    <xf numFmtId="166" fontId="7" fillId="0" borderId="3" xfId="0" applyNumberFormat="1" applyFont="1" applyBorder="1" applyAlignment="1">
      <alignment horizontal="center" vertical="center"/>
    </xf>
    <xf numFmtId="166" fontId="7" fillId="0" borderId="5" xfId="0" applyNumberFormat="1" applyFont="1" applyBorder="1" applyAlignment="1">
      <alignment horizontal="center" vertical="center"/>
    </xf>
    <xf numFmtId="166" fontId="7" fillId="0" borderId="2" xfId="0" applyNumberFormat="1" applyFont="1" applyBorder="1" applyAlignment="1">
      <alignment horizontal="center" vertical="center"/>
    </xf>
    <xf numFmtId="43" fontId="7" fillId="0" borderId="3" xfId="1" applyFont="1" applyBorder="1" applyAlignment="1">
      <alignment horizontal="center" vertical="center"/>
    </xf>
    <xf numFmtId="43" fontId="7" fillId="0" borderId="5" xfId="1" applyFont="1" applyBorder="1" applyAlignment="1">
      <alignment horizontal="center" vertical="center"/>
    </xf>
    <xf numFmtId="43" fontId="7" fillId="0" borderId="2" xfId="1" applyFont="1" applyBorder="1" applyAlignment="1">
      <alignment horizontal="center" vertical="center"/>
    </xf>
    <xf numFmtId="207" fontId="7" fillId="0" borderId="3" xfId="1" applyNumberFormat="1" applyFont="1" applyBorder="1" applyAlignment="1">
      <alignment horizontal="center" vertical="center"/>
    </xf>
    <xf numFmtId="207" fontId="7" fillId="0" borderId="5" xfId="1" applyNumberFormat="1" applyFont="1" applyBorder="1" applyAlignment="1">
      <alignment horizontal="center" vertical="center"/>
    </xf>
    <xf numFmtId="207" fontId="7" fillId="0" borderId="2" xfId="1" applyNumberFormat="1" applyFont="1" applyBorder="1" applyAlignment="1">
      <alignment horizontal="center" vertical="center"/>
    </xf>
    <xf numFmtId="170" fontId="37" fillId="0" borderId="0" xfId="22" applyNumberFormat="1" applyFont="1" applyAlignment="1">
      <alignment horizontal="center"/>
    </xf>
    <xf numFmtId="14" fontId="18" fillId="6" borderId="3" xfId="17" applyNumberFormat="1" applyFont="1" applyFill="1" applyBorder="1" applyAlignment="1">
      <alignment horizontal="center" vertical="center" wrapText="1"/>
    </xf>
    <xf numFmtId="14" fontId="18" fillId="6" borderId="5" xfId="17" applyNumberFormat="1" applyFont="1" applyFill="1" applyBorder="1" applyAlignment="1">
      <alignment horizontal="center" vertical="center" wrapText="1"/>
    </xf>
    <xf numFmtId="14" fontId="18" fillId="6" borderId="2" xfId="17" applyNumberFormat="1" applyFont="1" applyFill="1" applyBorder="1" applyAlignment="1">
      <alignment horizontal="center" vertical="center" wrapText="1"/>
    </xf>
    <xf numFmtId="0" fontId="8" fillId="4" borderId="0" xfId="18" applyFont="1" applyFill="1" applyAlignment="1">
      <alignment horizontal="left" vertical="center" wrapText="1"/>
    </xf>
    <xf numFmtId="0" fontId="8" fillId="4" borderId="13" xfId="18" applyFont="1" applyFill="1" applyBorder="1" applyAlignment="1">
      <alignment horizontal="left" vertical="center" wrapText="1"/>
    </xf>
    <xf numFmtId="180" fontId="7" fillId="4" borderId="14" xfId="21" applyNumberFormat="1" applyFont="1" applyFill="1" applyBorder="1" applyAlignment="1">
      <alignment horizontal="center" vertical="center"/>
    </xf>
    <xf numFmtId="180" fontId="7" fillId="4" borderId="17" xfId="21" applyNumberFormat="1" applyFont="1" applyFill="1" applyBorder="1" applyAlignment="1">
      <alignment horizontal="center" vertical="center"/>
    </xf>
    <xf numFmtId="173" fontId="28" fillId="4" borderId="0" xfId="16" applyNumberFormat="1" applyFont="1" applyFill="1" applyAlignment="1">
      <alignment horizontal="left" vertical="top"/>
    </xf>
    <xf numFmtId="0" fontId="30" fillId="5" borderId="0" xfId="14" applyFont="1" applyFill="1" applyAlignment="1">
      <alignment horizontal="center" vertical="center"/>
    </xf>
    <xf numFmtId="0" fontId="30" fillId="5" borderId="13" xfId="14" applyFont="1" applyFill="1" applyBorder="1" applyAlignment="1">
      <alignment horizontal="center" vertical="center"/>
    </xf>
    <xf numFmtId="0" fontId="30" fillId="5" borderId="14" xfId="14" applyFont="1" applyFill="1" applyBorder="1" applyAlignment="1">
      <alignment horizontal="center" vertical="center"/>
    </xf>
    <xf numFmtId="0" fontId="30" fillId="5" borderId="15" xfId="14" applyFont="1" applyFill="1" applyBorder="1" applyAlignment="1">
      <alignment horizontal="center" vertical="center"/>
    </xf>
    <xf numFmtId="0" fontId="30" fillId="5" borderId="17" xfId="14" applyFont="1" applyFill="1" applyBorder="1" applyAlignment="1">
      <alignment horizontal="center" vertical="center"/>
    </xf>
    <xf numFmtId="0" fontId="65" fillId="0" borderId="0" xfId="0" applyFont="1" applyAlignment="1">
      <alignment horizontal="left" wrapText="1"/>
    </xf>
    <xf numFmtId="1" fontId="64" fillId="0" borderId="0" xfId="0" applyNumberFormat="1" applyFont="1" applyAlignment="1">
      <alignment horizontal="center" wrapText="1"/>
    </xf>
    <xf numFmtId="0" fontId="3" fillId="0" borderId="0" xfId="0" applyFont="1" applyAlignment="1">
      <alignment horizontal="center" wrapText="1"/>
    </xf>
    <xf numFmtId="176" fontId="18" fillId="0" borderId="0" xfId="21" applyFont="1" applyBorder="1" applyAlignment="1">
      <alignment horizontal="center" wrapText="1"/>
    </xf>
    <xf numFmtId="0" fontId="30" fillId="5" borderId="10" xfId="14" applyFont="1" applyFill="1" applyBorder="1" applyAlignment="1">
      <alignment horizontal="center" vertical="center"/>
    </xf>
    <xf numFmtId="40" fontId="3" fillId="0" borderId="23" xfId="1" applyNumberFormat="1" applyFont="1" applyFill="1" applyBorder="1" applyAlignment="1">
      <alignment horizontal="center" vertical="center"/>
    </xf>
    <xf numFmtId="40" fontId="3" fillId="0" borderId="24" xfId="1" applyNumberFormat="1" applyFont="1" applyFill="1" applyBorder="1" applyAlignment="1">
      <alignment horizontal="center" vertical="center"/>
    </xf>
    <xf numFmtId="0" fontId="3" fillId="0" borderId="23" xfId="8" applyFont="1" applyBorder="1" applyAlignment="1">
      <alignment horizontal="center" vertical="center"/>
    </xf>
    <xf numFmtId="0" fontId="3" fillId="0" borderId="32" xfId="8" applyFont="1" applyBorder="1" applyAlignment="1">
      <alignment horizontal="center" vertical="center"/>
    </xf>
    <xf numFmtId="0" fontId="3" fillId="2" borderId="23" xfId="8" applyFont="1" applyFill="1" applyBorder="1" applyAlignment="1">
      <alignment horizontal="center" vertical="center"/>
    </xf>
    <xf numFmtId="0" fontId="3" fillId="2" borderId="31" xfId="8" applyFont="1" applyFill="1" applyBorder="1" applyAlignment="1">
      <alignment horizontal="center" vertical="center"/>
    </xf>
    <xf numFmtId="0" fontId="3" fillId="2" borderId="24" xfId="8" applyFont="1" applyFill="1" applyBorder="1" applyAlignment="1">
      <alignment horizontal="center" vertical="center"/>
    </xf>
    <xf numFmtId="211" fontId="14" fillId="0" borderId="0" xfId="8" applyNumberFormat="1" applyFont="1" applyAlignment="1">
      <alignment horizontal="left" vertical="center"/>
    </xf>
    <xf numFmtId="0" fontId="69" fillId="0" borderId="0" xfId="8" applyFont="1" applyAlignment="1">
      <alignment horizontal="center" vertical="center"/>
    </xf>
    <xf numFmtId="0" fontId="3" fillId="0" borderId="0" xfId="8" applyFont="1" applyAlignment="1">
      <alignment horizontal="center" vertical="center"/>
    </xf>
    <xf numFmtId="0" fontId="30" fillId="0" borderId="0" xfId="8" applyFont="1" applyAlignment="1">
      <alignment horizontal="center" vertical="center"/>
    </xf>
    <xf numFmtId="0" fontId="3" fillId="0" borderId="0" xfId="8" quotePrefix="1" applyFont="1" applyAlignment="1">
      <alignment horizontal="center" vertical="center"/>
    </xf>
    <xf numFmtId="0" fontId="30" fillId="17" borderId="30" xfId="8" applyFont="1" applyFill="1" applyBorder="1" applyAlignment="1">
      <alignment horizontal="center" vertical="center"/>
    </xf>
    <xf numFmtId="0" fontId="30" fillId="17" borderId="31" xfId="8" applyFont="1" applyFill="1" applyBorder="1" applyAlignment="1">
      <alignment horizontal="center" vertical="center"/>
    </xf>
    <xf numFmtId="211" fontId="12" fillId="0" borderId="0" xfId="50" applyNumberFormat="1" applyFont="1" applyAlignment="1">
      <alignment horizontal="left" vertical="center"/>
    </xf>
    <xf numFmtId="0" fontId="45" fillId="0" borderId="16" xfId="15" applyFont="1" applyBorder="1" applyAlignment="1">
      <alignment horizontal="center"/>
    </xf>
    <xf numFmtId="0" fontId="45" fillId="0" borderId="9" xfId="15" applyFont="1" applyBorder="1" applyAlignment="1">
      <alignment horizontal="center"/>
    </xf>
    <xf numFmtId="0" fontId="45" fillId="0" borderId="19" xfId="15" applyFont="1" applyBorder="1" applyAlignment="1">
      <alignment horizontal="center"/>
    </xf>
    <xf numFmtId="0" fontId="20" fillId="0" borderId="0" xfId="15" applyFont="1" applyAlignment="1">
      <alignment horizontal="center"/>
    </xf>
    <xf numFmtId="0" fontId="20" fillId="0" borderId="13" xfId="15" applyFont="1" applyBorder="1" applyAlignment="1">
      <alignment horizontal="center"/>
    </xf>
    <xf numFmtId="0" fontId="33" fillId="0" borderId="0" xfId="15" applyFont="1" applyAlignment="1">
      <alignment horizontal="center"/>
    </xf>
    <xf numFmtId="0" fontId="33" fillId="0" borderId="13" xfId="15" applyFont="1" applyBorder="1" applyAlignment="1">
      <alignment horizontal="center"/>
    </xf>
    <xf numFmtId="0" fontId="46" fillId="0" borderId="0" xfId="15" applyFont="1" applyAlignment="1">
      <alignment horizontal="center"/>
    </xf>
    <xf numFmtId="0" fontId="46" fillId="0" borderId="13" xfId="15" applyFont="1" applyBorder="1" applyAlignment="1">
      <alignment horizontal="center"/>
    </xf>
    <xf numFmtId="0" fontId="20" fillId="0" borderId="15" xfId="15" applyFont="1" applyBorder="1" applyAlignment="1">
      <alignment horizontal="center"/>
    </xf>
    <xf numFmtId="0" fontId="20" fillId="0" borderId="17" xfId="15" applyFont="1" applyBorder="1" applyAlignment="1">
      <alignment horizontal="center"/>
    </xf>
    <xf numFmtId="185" fontId="28" fillId="4" borderId="9" xfId="26" applyNumberFormat="1" applyFont="1" applyFill="1" applyBorder="1" applyAlignment="1">
      <alignment horizontal="center" vertical="center"/>
    </xf>
    <xf numFmtId="185" fontId="28" fillId="4" borderId="19" xfId="26" applyNumberFormat="1" applyFont="1" applyFill="1" applyBorder="1" applyAlignment="1">
      <alignment horizontal="center" vertical="center"/>
    </xf>
    <xf numFmtId="172" fontId="28" fillId="4" borderId="0" xfId="17" applyFont="1" applyFill="1" applyAlignment="1">
      <alignment horizontal="left" vertical="center" wrapText="1"/>
    </xf>
    <xf numFmtId="172" fontId="28" fillId="4" borderId="13" xfId="17" applyFont="1" applyFill="1" applyBorder="1" applyAlignment="1">
      <alignment horizontal="left" vertical="center" wrapText="1"/>
    </xf>
    <xf numFmtId="0" fontId="33" fillId="0" borderId="0" xfId="15" applyFont="1" applyAlignment="1">
      <alignment horizontal="center" vertical="center"/>
    </xf>
    <xf numFmtId="0" fontId="33" fillId="0" borderId="13" xfId="15" applyFont="1" applyBorder="1" applyAlignment="1">
      <alignment horizontal="center" vertical="center"/>
    </xf>
    <xf numFmtId="0" fontId="4" fillId="8" borderId="3" xfId="15" applyFill="1" applyBorder="1" applyAlignment="1">
      <alignment horizontal="center" vertical="center"/>
    </xf>
    <xf numFmtId="0" fontId="4" fillId="8" borderId="2" xfId="15" applyFill="1" applyBorder="1" applyAlignment="1">
      <alignment horizontal="center" vertical="center"/>
    </xf>
    <xf numFmtId="0" fontId="4" fillId="4" borderId="3" xfId="18" applyFill="1" applyBorder="1" applyAlignment="1">
      <alignment horizontal="center" vertical="center" wrapText="1"/>
    </xf>
    <xf numFmtId="0" fontId="4" fillId="4" borderId="2" xfId="18" applyFill="1" applyBorder="1" applyAlignment="1">
      <alignment horizontal="center" vertical="center" wrapText="1"/>
    </xf>
    <xf numFmtId="14" fontId="18" fillId="6" borderId="16" xfId="17" applyNumberFormat="1" applyFont="1" applyFill="1" applyBorder="1" applyAlignment="1">
      <alignment horizontal="center" vertical="center" wrapText="1"/>
    </xf>
    <xf numFmtId="14" fontId="18" fillId="6" borderId="19" xfId="17" applyNumberFormat="1" applyFont="1" applyFill="1" applyBorder="1" applyAlignment="1">
      <alignment horizontal="center" vertical="center" wrapText="1"/>
    </xf>
    <xf numFmtId="14" fontId="18" fillId="6" borderId="10" xfId="17" applyNumberFormat="1" applyFont="1" applyFill="1" applyBorder="1" applyAlignment="1">
      <alignment horizontal="center" vertical="center" wrapText="1"/>
    </xf>
    <xf numFmtId="14" fontId="18" fillId="6" borderId="13" xfId="17" applyNumberFormat="1" applyFont="1" applyFill="1" applyBorder="1" applyAlignment="1">
      <alignment horizontal="center" vertical="center" wrapText="1"/>
    </xf>
    <xf numFmtId="14" fontId="18" fillId="6" borderId="12" xfId="17" applyNumberFormat="1" applyFont="1" applyFill="1" applyBorder="1" applyAlignment="1">
      <alignment horizontal="center" vertical="center" wrapText="1"/>
    </xf>
    <xf numFmtId="14" fontId="18" fillId="6" borderId="20" xfId="17" applyNumberFormat="1" applyFont="1" applyFill="1" applyBorder="1" applyAlignment="1">
      <alignment horizontal="center" vertical="center" wrapText="1"/>
    </xf>
    <xf numFmtId="14" fontId="18" fillId="4" borderId="3" xfId="17" applyNumberFormat="1" applyFont="1" applyFill="1" applyBorder="1" applyAlignment="1">
      <alignment horizontal="center" vertical="center" wrapText="1"/>
    </xf>
    <xf numFmtId="14" fontId="18" fillId="4" borderId="5" xfId="17" applyNumberFormat="1" applyFont="1" applyFill="1" applyBorder="1" applyAlignment="1">
      <alignment horizontal="center" vertical="center" wrapText="1"/>
    </xf>
    <xf numFmtId="14" fontId="18" fillId="4" borderId="2" xfId="17" applyNumberFormat="1" applyFont="1" applyFill="1" applyBorder="1" applyAlignment="1">
      <alignment horizontal="center" vertical="center" wrapText="1"/>
    </xf>
    <xf numFmtId="38" fontId="28" fillId="0" borderId="14" xfId="23" applyNumberFormat="1" applyFont="1" applyBorder="1" applyAlignment="1">
      <alignment horizontal="center"/>
    </xf>
    <xf numFmtId="38" fontId="28" fillId="0" borderId="15" xfId="23" applyNumberFormat="1" applyFont="1" applyBorder="1" applyAlignment="1">
      <alignment horizontal="center"/>
    </xf>
    <xf numFmtId="38" fontId="28" fillId="0" borderId="17" xfId="23" applyNumberFormat="1" applyFont="1" applyBorder="1" applyAlignment="1">
      <alignment horizontal="center"/>
    </xf>
    <xf numFmtId="40" fontId="28" fillId="0" borderId="14" xfId="23" applyNumberFormat="1" applyFont="1" applyBorder="1" applyAlignment="1">
      <alignment horizontal="center"/>
    </xf>
    <xf numFmtId="40" fontId="28" fillId="0" borderId="15" xfId="23" applyNumberFormat="1" applyFont="1" applyBorder="1" applyAlignment="1">
      <alignment horizontal="center"/>
    </xf>
    <xf numFmtId="40" fontId="28" fillId="0" borderId="17" xfId="23" applyNumberFormat="1" applyFont="1" applyBorder="1" applyAlignment="1">
      <alignment horizontal="center"/>
    </xf>
    <xf numFmtId="38" fontId="36" fillId="0" borderId="16" xfId="23" applyNumberFormat="1" applyFont="1" applyBorder="1" applyAlignment="1">
      <alignment horizontal="center"/>
    </xf>
    <xf numFmtId="38" fontId="36" fillId="0" borderId="19" xfId="23" applyNumberFormat="1" applyFont="1" applyBorder="1" applyAlignment="1">
      <alignment horizontal="center"/>
    </xf>
    <xf numFmtId="3" fontId="36" fillId="10" borderId="15" xfId="23" applyNumberFormat="1" applyFont="1" applyFill="1" applyBorder="1" applyAlignment="1">
      <alignment horizontal="center"/>
    </xf>
    <xf numFmtId="3" fontId="36" fillId="10" borderId="17" xfId="23" applyNumberFormat="1" applyFont="1" applyFill="1" applyBorder="1" applyAlignment="1">
      <alignment horizontal="center"/>
    </xf>
    <xf numFmtId="38" fontId="36" fillId="0" borderId="0" xfId="23" applyNumberFormat="1" applyFont="1" applyAlignment="1">
      <alignment horizontal="left"/>
    </xf>
    <xf numFmtId="38" fontId="36" fillId="0" borderId="0" xfId="23" applyNumberFormat="1" applyFont="1" applyAlignment="1">
      <alignment horizontal="left" wrapText="1"/>
    </xf>
    <xf numFmtId="40" fontId="50" fillId="0" borderId="10" xfId="23" applyNumberFormat="1" applyFont="1" applyBorder="1" applyAlignment="1">
      <alignment horizontal="center"/>
    </xf>
    <xf numFmtId="40" fontId="50" fillId="0" borderId="0" xfId="23" applyNumberFormat="1" applyFont="1" applyAlignment="1">
      <alignment horizontal="center"/>
    </xf>
    <xf numFmtId="38" fontId="36" fillId="0" borderId="14" xfId="23" applyNumberFormat="1" applyFont="1" applyBorder="1" applyAlignment="1">
      <alignment horizontal="center"/>
    </xf>
    <xf numFmtId="38" fontId="36" fillId="0" borderId="17" xfId="23" applyNumberFormat="1" applyFont="1" applyBorder="1" applyAlignment="1">
      <alignment horizontal="center"/>
    </xf>
    <xf numFmtId="38" fontId="32" fillId="15" borderId="12" xfId="23" applyNumberFormat="1" applyFont="1" applyFill="1" applyBorder="1" applyAlignment="1">
      <alignment horizontal="left" wrapText="1" indent="1"/>
    </xf>
    <xf numFmtId="38" fontId="32" fillId="15" borderId="20" xfId="23" applyNumberFormat="1" applyFont="1" applyFill="1" applyBorder="1" applyAlignment="1">
      <alignment horizontal="left" wrapText="1" indent="1"/>
    </xf>
    <xf numFmtId="197" fontId="32" fillId="15" borderId="12" xfId="23" applyNumberFormat="1" applyFont="1" applyFill="1" applyBorder="1" applyAlignment="1">
      <alignment horizontal="center" vertical="top"/>
    </xf>
    <xf numFmtId="197" fontId="32" fillId="15" borderId="20" xfId="23" applyNumberFormat="1" applyFont="1" applyFill="1" applyBorder="1" applyAlignment="1">
      <alignment horizontal="center" vertical="top"/>
    </xf>
    <xf numFmtId="38" fontId="36" fillId="16" borderId="3" xfId="23" applyNumberFormat="1" applyFont="1" applyFill="1" applyBorder="1" applyAlignment="1">
      <alignment horizontal="center" vertical="center"/>
    </xf>
    <xf numFmtId="38" fontId="36" fillId="16" borderId="5" xfId="23" applyNumberFormat="1" applyFont="1" applyFill="1" applyBorder="1" applyAlignment="1">
      <alignment horizontal="center" vertical="center"/>
    </xf>
    <xf numFmtId="38" fontId="36" fillId="16" borderId="2" xfId="23" applyNumberFormat="1" applyFont="1" applyFill="1" applyBorder="1" applyAlignment="1">
      <alignment horizontal="center" vertical="center"/>
    </xf>
    <xf numFmtId="38" fontId="36" fillId="16" borderId="14" xfId="23" applyNumberFormat="1" applyFont="1" applyFill="1" applyBorder="1" applyAlignment="1">
      <alignment horizontal="center"/>
    </xf>
    <xf numFmtId="38" fontId="36" fillId="16" borderId="15" xfId="23" applyNumberFormat="1" applyFont="1" applyFill="1" applyBorder="1" applyAlignment="1">
      <alignment horizontal="center"/>
    </xf>
    <xf numFmtId="38" fontId="36" fillId="16" borderId="17" xfId="23" applyNumberFormat="1" applyFont="1" applyFill="1" applyBorder="1" applyAlignment="1">
      <alignment horizontal="center"/>
    </xf>
    <xf numFmtId="38" fontId="32" fillId="15" borderId="10" xfId="23" applyNumberFormat="1" applyFont="1" applyFill="1" applyBorder="1" applyAlignment="1">
      <alignment horizontal="left" wrapText="1" indent="1"/>
    </xf>
    <xf numFmtId="38" fontId="32" fillId="15" borderId="13" xfId="23" applyNumberFormat="1" applyFont="1" applyFill="1" applyBorder="1" applyAlignment="1">
      <alignment horizontal="left" wrapText="1" indent="1"/>
    </xf>
    <xf numFmtId="38" fontId="32" fillId="15" borderId="10" xfId="23" applyNumberFormat="1" applyFont="1" applyFill="1" applyBorder="1" applyAlignment="1">
      <alignment horizontal="center"/>
    </xf>
    <xf numFmtId="38" fontId="32" fillId="15" borderId="13" xfId="23" applyNumberFormat="1" applyFont="1" applyFill="1" applyBorder="1" applyAlignment="1">
      <alignment horizontal="center"/>
    </xf>
    <xf numFmtId="38" fontId="32" fillId="15" borderId="16" xfId="23" applyNumberFormat="1" applyFont="1" applyFill="1" applyBorder="1" applyAlignment="1">
      <alignment horizontal="center"/>
    </xf>
    <xf numFmtId="38" fontId="32" fillId="15" borderId="19" xfId="23" applyNumberFormat="1" applyFont="1" applyFill="1" applyBorder="1" applyAlignment="1">
      <alignment horizontal="center"/>
    </xf>
    <xf numFmtId="38" fontId="32" fillId="15" borderId="10" xfId="23" applyNumberFormat="1" applyFont="1" applyFill="1" applyBorder="1" applyAlignment="1">
      <alignment horizontal="left"/>
    </xf>
    <xf numFmtId="38" fontId="32" fillId="15" borderId="13" xfId="23" applyNumberFormat="1" applyFont="1" applyFill="1" applyBorder="1" applyAlignment="1">
      <alignment horizontal="left"/>
    </xf>
    <xf numFmtId="38" fontId="32" fillId="15" borderId="10" xfId="23" applyNumberFormat="1" applyFont="1" applyFill="1" applyBorder="1" applyAlignment="1">
      <alignment horizontal="left" vertical="top" wrapText="1"/>
    </xf>
    <xf numFmtId="38" fontId="32" fillId="15" borderId="13" xfId="23" applyNumberFormat="1" applyFont="1" applyFill="1" applyBorder="1" applyAlignment="1">
      <alignment horizontal="left" vertical="top" wrapText="1"/>
    </xf>
    <xf numFmtId="38" fontId="32" fillId="15" borderId="10" xfId="23" applyNumberFormat="1" applyFont="1" applyFill="1" applyBorder="1" applyAlignment="1">
      <alignment horizontal="center" vertical="top" wrapText="1"/>
    </xf>
    <xf numFmtId="38" fontId="32" fillId="15" borderId="13" xfId="23" applyNumberFormat="1" applyFont="1" applyFill="1" applyBorder="1" applyAlignment="1">
      <alignment horizontal="center" vertical="top" wrapText="1"/>
    </xf>
    <xf numFmtId="38" fontId="32" fillId="15" borderId="10" xfId="23" applyNumberFormat="1" applyFont="1" applyFill="1" applyBorder="1" applyAlignment="1">
      <alignment horizontal="left" wrapText="1"/>
    </xf>
    <xf numFmtId="38" fontId="32" fillId="15" borderId="13" xfId="23" applyNumberFormat="1" applyFont="1" applyFill="1" applyBorder="1" applyAlignment="1">
      <alignment horizontal="left" wrapText="1"/>
    </xf>
    <xf numFmtId="40" fontId="32" fillId="15" borderId="10" xfId="23" applyNumberFormat="1" applyFont="1" applyFill="1" applyBorder="1" applyAlignment="1">
      <alignment horizontal="center" vertical="top"/>
    </xf>
    <xf numFmtId="40" fontId="32" fillId="15" borderId="13" xfId="23" applyNumberFormat="1" applyFont="1" applyFill="1" applyBorder="1" applyAlignment="1">
      <alignment horizontal="center" vertical="top"/>
    </xf>
    <xf numFmtId="38" fontId="32" fillId="14" borderId="3" xfId="23" applyNumberFormat="1" applyFont="1" applyFill="1" applyBorder="1" applyAlignment="1">
      <alignment horizontal="center" vertical="center"/>
    </xf>
    <xf numFmtId="38" fontId="32" fillId="14" borderId="2" xfId="23" applyNumberFormat="1" applyFont="1" applyFill="1" applyBorder="1" applyAlignment="1">
      <alignment horizontal="center" vertical="center"/>
    </xf>
    <xf numFmtId="38" fontId="32" fillId="14" borderId="1" xfId="23" applyNumberFormat="1" applyFont="1" applyFill="1" applyBorder="1" applyAlignment="1">
      <alignment horizontal="center"/>
    </xf>
    <xf numFmtId="38" fontId="32" fillId="15" borderId="1" xfId="23" applyNumberFormat="1" applyFont="1" applyFill="1" applyBorder="1" applyAlignment="1">
      <alignment horizontal="center"/>
    </xf>
    <xf numFmtId="40" fontId="32" fillId="15" borderId="1" xfId="23" applyNumberFormat="1" applyFont="1" applyFill="1" applyBorder="1" applyAlignment="1">
      <alignment horizontal="center"/>
    </xf>
    <xf numFmtId="38" fontId="32" fillId="13" borderId="12" xfId="23" applyNumberFormat="1" applyFont="1" applyFill="1" applyBorder="1" applyAlignment="1">
      <alignment horizontal="left" vertical="top"/>
    </xf>
    <xf numFmtId="38" fontId="32" fillId="13" borderId="11" xfId="23" applyNumberFormat="1" applyFont="1" applyFill="1" applyBorder="1" applyAlignment="1">
      <alignment horizontal="left" vertical="top"/>
    </xf>
    <xf numFmtId="38" fontId="32" fillId="13" borderId="20" xfId="23" applyNumberFormat="1" applyFont="1" applyFill="1" applyBorder="1" applyAlignment="1">
      <alignment horizontal="left" vertical="top"/>
    </xf>
    <xf numFmtId="38" fontId="32" fillId="8" borderId="3" xfId="23" applyNumberFormat="1" applyFont="1" applyFill="1" applyBorder="1" applyAlignment="1">
      <alignment horizontal="center" vertical="center"/>
    </xf>
    <xf numFmtId="38" fontId="32" fillId="8" borderId="2" xfId="23" applyNumberFormat="1" applyFont="1" applyFill="1" applyBorder="1" applyAlignment="1">
      <alignment horizontal="center" vertical="center"/>
    </xf>
    <xf numFmtId="38" fontId="32" fillId="8" borderId="14" xfId="23" applyNumberFormat="1" applyFont="1" applyFill="1" applyBorder="1" applyAlignment="1">
      <alignment horizontal="center"/>
    </xf>
    <xf numFmtId="38" fontId="32" fillId="8" borderId="15" xfId="23" applyNumberFormat="1" applyFont="1" applyFill="1" applyBorder="1" applyAlignment="1">
      <alignment horizontal="center"/>
    </xf>
    <xf numFmtId="38" fontId="32" fillId="8" borderId="17" xfId="23" applyNumberFormat="1" applyFont="1" applyFill="1" applyBorder="1" applyAlignment="1">
      <alignment horizontal="center"/>
    </xf>
    <xf numFmtId="3" fontId="32" fillId="8" borderId="12" xfId="23" applyNumberFormat="1" applyFont="1" applyFill="1" applyBorder="1" applyAlignment="1">
      <alignment horizontal="center" wrapText="1"/>
    </xf>
    <xf numFmtId="3" fontId="32" fillId="8" borderId="11" xfId="23" applyNumberFormat="1" applyFont="1" applyFill="1" applyBorder="1" applyAlignment="1">
      <alignment horizontal="center" wrapText="1"/>
    </xf>
    <xf numFmtId="3" fontId="32" fillId="8" borderId="20" xfId="23" applyNumberFormat="1" applyFont="1" applyFill="1" applyBorder="1" applyAlignment="1">
      <alignment horizontal="center" wrapText="1"/>
    </xf>
    <xf numFmtId="38" fontId="32" fillId="8" borderId="1" xfId="23" applyNumberFormat="1" applyFont="1" applyFill="1" applyBorder="1" applyAlignment="1">
      <alignment horizontal="center"/>
    </xf>
    <xf numFmtId="38" fontId="32" fillId="8" borderId="16" xfId="23" applyNumberFormat="1" applyFont="1" applyFill="1" applyBorder="1" applyAlignment="1">
      <alignment horizontal="center"/>
    </xf>
    <xf numFmtId="38" fontId="32" fillId="8" borderId="9" xfId="23" applyNumberFormat="1" applyFont="1" applyFill="1" applyBorder="1" applyAlignment="1">
      <alignment horizontal="center"/>
    </xf>
    <xf numFmtId="38" fontId="32" fillId="8" borderId="19" xfId="23" applyNumberFormat="1" applyFont="1" applyFill="1" applyBorder="1" applyAlignment="1">
      <alignment horizontal="center"/>
    </xf>
    <xf numFmtId="38" fontId="32" fillId="8" borderId="10" xfId="23" applyNumberFormat="1" applyFont="1" applyFill="1" applyBorder="1" applyAlignment="1">
      <alignment horizontal="center"/>
    </xf>
    <xf numFmtId="38" fontId="32" fillId="8" borderId="0" xfId="23" applyNumberFormat="1" applyFont="1" applyFill="1" applyAlignment="1">
      <alignment horizontal="center"/>
    </xf>
    <xf numFmtId="38" fontId="32" fillId="8" borderId="13" xfId="23" applyNumberFormat="1" applyFont="1" applyFill="1" applyBorder="1" applyAlignment="1">
      <alignment horizontal="center"/>
    </xf>
    <xf numFmtId="38" fontId="32" fillId="8" borderId="12" xfId="23" applyNumberFormat="1" applyFont="1" applyFill="1" applyBorder="1" applyAlignment="1">
      <alignment horizontal="center"/>
    </xf>
    <xf numFmtId="38" fontId="32" fillId="8" borderId="11" xfId="23" applyNumberFormat="1" applyFont="1" applyFill="1" applyBorder="1" applyAlignment="1">
      <alignment horizontal="center"/>
    </xf>
    <xf numFmtId="38" fontId="32" fillId="8" borderId="20" xfId="23" applyNumberFormat="1" applyFont="1" applyFill="1" applyBorder="1" applyAlignment="1">
      <alignment horizontal="center"/>
    </xf>
    <xf numFmtId="38" fontId="32" fillId="13" borderId="3" xfId="23" applyNumberFormat="1" applyFont="1" applyFill="1" applyBorder="1" applyAlignment="1">
      <alignment horizontal="center" vertical="center"/>
    </xf>
    <xf numFmtId="38" fontId="32" fillId="13" borderId="5" xfId="23" applyNumberFormat="1" applyFont="1" applyFill="1" applyBorder="1" applyAlignment="1">
      <alignment horizontal="center" vertical="center"/>
    </xf>
    <xf numFmtId="38" fontId="32" fillId="13" borderId="14" xfId="23" applyNumberFormat="1" applyFont="1" applyFill="1" applyBorder="1" applyAlignment="1">
      <alignment horizontal="center"/>
    </xf>
    <xf numFmtId="38" fontId="32" fillId="13" borderId="15" xfId="23" applyNumberFormat="1" applyFont="1" applyFill="1" applyBorder="1" applyAlignment="1">
      <alignment horizontal="center"/>
    </xf>
    <xf numFmtId="38" fontId="32" fillId="13" borderId="17" xfId="23" applyNumberFormat="1" applyFont="1" applyFill="1" applyBorder="1" applyAlignment="1">
      <alignment horizontal="center"/>
    </xf>
    <xf numFmtId="38" fontId="32" fillId="13" borderId="10" xfId="23" applyNumberFormat="1" applyFont="1" applyFill="1" applyBorder="1" applyAlignment="1">
      <alignment horizontal="left"/>
    </xf>
    <xf numFmtId="38" fontId="32" fillId="13" borderId="0" xfId="23" applyNumberFormat="1" applyFont="1" applyFill="1" applyAlignment="1">
      <alignment horizontal="left"/>
    </xf>
    <xf numFmtId="38" fontId="32" fillId="13" borderId="13" xfId="23" applyNumberFormat="1" applyFont="1" applyFill="1" applyBorder="1" applyAlignment="1">
      <alignment horizontal="left"/>
    </xf>
    <xf numFmtId="40" fontId="48" fillId="0" borderId="0" xfId="23" applyNumberFormat="1" applyFont="1" applyAlignment="1">
      <alignment horizontal="left"/>
    </xf>
    <xf numFmtId="0" fontId="58" fillId="14" borderId="14" xfId="40" applyFont="1" applyFill="1" applyBorder="1" applyAlignment="1">
      <alignment horizontal="center" vertical="center"/>
    </xf>
    <xf numFmtId="0" fontId="58" fillId="14" borderId="15" xfId="40" applyFont="1" applyFill="1" applyBorder="1" applyAlignment="1">
      <alignment horizontal="center" vertical="center"/>
    </xf>
    <xf numFmtId="0" fontId="58" fillId="14" borderId="17" xfId="40" applyFont="1" applyFill="1" applyBorder="1" applyAlignment="1">
      <alignment horizontal="center" vertical="center"/>
    </xf>
    <xf numFmtId="4" fontId="61" fillId="15" borderId="14" xfId="40" applyNumberFormat="1" applyFont="1" applyFill="1" applyBorder="1" applyAlignment="1">
      <alignment horizontal="center" vertical="center"/>
    </xf>
    <xf numFmtId="4" fontId="61" fillId="15" borderId="15" xfId="40" applyNumberFormat="1" applyFont="1" applyFill="1" applyBorder="1" applyAlignment="1">
      <alignment horizontal="center" vertical="center"/>
    </xf>
    <xf numFmtId="4" fontId="61" fillId="15" borderId="17" xfId="40" applyNumberFormat="1" applyFont="1" applyFill="1" applyBorder="1" applyAlignment="1">
      <alignment horizontal="center" vertical="center"/>
    </xf>
    <xf numFmtId="0" fontId="32" fillId="14" borderId="14" xfId="40" applyFont="1" applyFill="1" applyBorder="1" applyAlignment="1">
      <alignment horizontal="center" vertical="center"/>
    </xf>
    <xf numFmtId="0" fontId="32" fillId="14" borderId="17" xfId="40" applyFont="1" applyFill="1" applyBorder="1" applyAlignment="1">
      <alignment horizontal="center" vertical="center"/>
    </xf>
    <xf numFmtId="4" fontId="61" fillId="15" borderId="14" xfId="40" applyNumberFormat="1" applyFont="1" applyFill="1" applyBorder="1" applyAlignment="1">
      <alignment horizontal="center"/>
    </xf>
    <xf numFmtId="4" fontId="61" fillId="15" borderId="17" xfId="40" applyNumberFormat="1" applyFont="1" applyFill="1" applyBorder="1" applyAlignment="1">
      <alignment horizontal="center"/>
    </xf>
    <xf numFmtId="10" fontId="32" fillId="4" borderId="10" xfId="42" applyNumberFormat="1" applyFont="1" applyFill="1" applyBorder="1" applyAlignment="1">
      <alignment horizontal="center"/>
    </xf>
    <xf numFmtId="10" fontId="32" fillId="4" borderId="13" xfId="42" applyNumberFormat="1" applyFont="1" applyFill="1" applyBorder="1" applyAlignment="1">
      <alignment horizontal="center"/>
    </xf>
    <xf numFmtId="10" fontId="32" fillId="4" borderId="12" xfId="42" applyNumberFormat="1" applyFont="1" applyFill="1" applyBorder="1" applyAlignment="1">
      <alignment horizontal="center"/>
    </xf>
    <xf numFmtId="10" fontId="32" fillId="4" borderId="20" xfId="42" applyNumberFormat="1" applyFont="1" applyFill="1" applyBorder="1" applyAlignment="1">
      <alignment horizontal="center"/>
    </xf>
    <xf numFmtId="0" fontId="37" fillId="0" borderId="0" xfId="40" applyFont="1" applyAlignment="1">
      <alignment horizontal="right" vertical="center"/>
    </xf>
    <xf numFmtId="169" fontId="37" fillId="0" borderId="0" xfId="40" applyNumberFormat="1" applyFont="1" applyAlignment="1">
      <alignment horizontal="right" vertical="center"/>
    </xf>
    <xf numFmtId="185" fontId="37" fillId="0" borderId="0" xfId="40" applyNumberFormat="1" applyFont="1" applyAlignment="1">
      <alignment horizontal="right" vertical="center"/>
    </xf>
    <xf numFmtId="3" fontId="46" fillId="0" borderId="0" xfId="40" applyNumberFormat="1" applyFont="1" applyAlignment="1">
      <alignment horizontal="right" vertical="center"/>
    </xf>
    <xf numFmtId="185" fontId="46" fillId="0" borderId="10" xfId="40" applyNumberFormat="1" applyFont="1" applyBorder="1" applyAlignment="1">
      <alignment horizontal="right" vertical="center"/>
    </xf>
    <xf numFmtId="185" fontId="46" fillId="0" borderId="13" xfId="40" applyNumberFormat="1" applyFont="1" applyBorder="1" applyAlignment="1">
      <alignment horizontal="right" vertical="center"/>
    </xf>
    <xf numFmtId="0" fontId="46" fillId="0" borderId="10" xfId="40" applyFont="1" applyBorder="1" applyAlignment="1">
      <alignment horizontal="right" vertical="center"/>
    </xf>
    <xf numFmtId="0" fontId="46" fillId="0" borderId="13" xfId="40" applyFont="1" applyBorder="1" applyAlignment="1">
      <alignment horizontal="right" vertical="center"/>
    </xf>
    <xf numFmtId="3" fontId="46" fillId="0" borderId="12" xfId="40" applyNumberFormat="1" applyFont="1" applyBorder="1" applyAlignment="1">
      <alignment horizontal="right" vertical="center"/>
    </xf>
    <xf numFmtId="3" fontId="46" fillId="0" borderId="20" xfId="40" applyNumberFormat="1" applyFont="1" applyBorder="1" applyAlignment="1">
      <alignment horizontal="right" vertical="center"/>
    </xf>
    <xf numFmtId="38" fontId="40" fillId="4" borderId="0" xfId="23" applyNumberFormat="1" applyFont="1" applyFill="1" applyAlignment="1">
      <alignment horizontal="left"/>
    </xf>
    <xf numFmtId="0" fontId="58" fillId="4" borderId="14" xfId="40" applyFont="1" applyFill="1" applyBorder="1" applyAlignment="1">
      <alignment horizontal="center" vertical="center"/>
    </xf>
    <xf numFmtId="0" fontId="58" fillId="4" borderId="17" xfId="40" applyFont="1" applyFill="1" applyBorder="1" applyAlignment="1">
      <alignment horizontal="center" vertical="center"/>
    </xf>
    <xf numFmtId="185" fontId="58" fillId="4" borderId="14" xfId="26" applyNumberFormat="1" applyFont="1" applyFill="1" applyBorder="1" applyAlignment="1">
      <alignment horizontal="center" vertical="center"/>
    </xf>
    <xf numFmtId="185" fontId="58" fillId="4" borderId="17" xfId="26" applyNumberFormat="1" applyFont="1" applyFill="1" applyBorder="1" applyAlignment="1">
      <alignment horizontal="center" vertical="center"/>
    </xf>
    <xf numFmtId="10" fontId="32" fillId="4" borderId="16" xfId="42" applyNumberFormat="1" applyFont="1" applyFill="1" applyBorder="1" applyAlignment="1">
      <alignment horizontal="center"/>
    </xf>
    <xf numFmtId="10" fontId="32" fillId="4" borderId="19" xfId="42" applyNumberFormat="1" applyFont="1" applyFill="1" applyBorder="1" applyAlignment="1">
      <alignment horizontal="center"/>
    </xf>
    <xf numFmtId="169" fontId="46" fillId="0" borderId="16" xfId="40" applyNumberFormat="1" applyFont="1" applyBorder="1" applyAlignment="1">
      <alignment horizontal="right" vertical="center"/>
    </xf>
    <xf numFmtId="169" fontId="46" fillId="0" borderId="19" xfId="40" applyNumberFormat="1" applyFont="1" applyBorder="1" applyAlignment="1">
      <alignment horizontal="right" vertical="center"/>
    </xf>
    <xf numFmtId="40" fontId="32" fillId="16" borderId="10" xfId="23" applyNumberFormat="1" applyFont="1" applyFill="1" applyBorder="1" applyAlignment="1">
      <alignment horizontal="center"/>
    </xf>
    <xf numFmtId="40" fontId="32" fillId="16" borderId="13" xfId="23" applyNumberFormat="1" applyFont="1" applyFill="1" applyBorder="1" applyAlignment="1">
      <alignment horizontal="center"/>
    </xf>
    <xf numFmtId="40" fontId="32" fillId="16" borderId="12" xfId="23" applyNumberFormat="1" applyFont="1" applyFill="1" applyBorder="1" applyAlignment="1">
      <alignment horizontal="center"/>
    </xf>
    <xf numFmtId="40" fontId="32" fillId="16" borderId="20" xfId="23" applyNumberFormat="1" applyFont="1" applyFill="1" applyBorder="1" applyAlignment="1">
      <alignment horizontal="center"/>
    </xf>
    <xf numFmtId="0" fontId="37" fillId="0" borderId="14" xfId="40" applyFont="1" applyBorder="1" applyAlignment="1">
      <alignment horizontal="center" vertical="center"/>
    </xf>
    <xf numFmtId="0" fontId="37" fillId="0" borderId="15" xfId="40" applyFont="1" applyBorder="1" applyAlignment="1">
      <alignment horizontal="center" vertical="center"/>
    </xf>
    <xf numFmtId="0" fontId="37" fillId="0" borderId="17" xfId="40" applyFont="1" applyBorder="1" applyAlignment="1">
      <alignment horizontal="center" vertical="center"/>
    </xf>
    <xf numFmtId="0" fontId="36" fillId="4" borderId="0" xfId="40" applyFont="1" applyFill="1" applyAlignment="1">
      <alignment horizontal="center" vertical="center"/>
    </xf>
    <xf numFmtId="38" fontId="58" fillId="16" borderId="1" xfId="23" applyNumberFormat="1" applyFont="1" applyFill="1" applyBorder="1" applyAlignment="1">
      <alignment horizontal="center"/>
    </xf>
    <xf numFmtId="40" fontId="58" fillId="16" borderId="3" xfId="23" applyNumberFormat="1" applyFont="1" applyFill="1" applyBorder="1" applyAlignment="1">
      <alignment horizontal="center"/>
    </xf>
    <xf numFmtId="38" fontId="32" fillId="16" borderId="16" xfId="23" applyNumberFormat="1" applyFont="1" applyFill="1" applyBorder="1" applyAlignment="1">
      <alignment horizontal="left"/>
    </xf>
    <xf numFmtId="38" fontId="32" fillId="16" borderId="9" xfId="23" applyNumberFormat="1" applyFont="1" applyFill="1" applyBorder="1" applyAlignment="1">
      <alignment horizontal="left"/>
    </xf>
    <xf numFmtId="40" fontId="32" fillId="16" borderId="16" xfId="23" applyNumberFormat="1" applyFont="1" applyFill="1" applyBorder="1" applyAlignment="1">
      <alignment horizontal="center"/>
    </xf>
    <xf numFmtId="40" fontId="32" fillId="16" borderId="19" xfId="23" applyNumberFormat="1" applyFont="1" applyFill="1" applyBorder="1" applyAlignment="1">
      <alignment horizontal="center"/>
    </xf>
    <xf numFmtId="9" fontId="32" fillId="4" borderId="12" xfId="42" applyFont="1" applyFill="1" applyBorder="1" applyAlignment="1">
      <alignment horizontal="center"/>
    </xf>
    <xf numFmtId="9" fontId="32" fillId="4" borderId="20" xfId="42" applyFont="1" applyFill="1" applyBorder="1" applyAlignment="1">
      <alignment horizontal="center"/>
    </xf>
    <xf numFmtId="9" fontId="32" fillId="4" borderId="0" xfId="42" applyFont="1" applyFill="1" applyBorder="1" applyAlignment="1">
      <alignment horizontal="center"/>
    </xf>
    <xf numFmtId="9" fontId="32" fillId="4" borderId="10" xfId="42" applyFont="1" applyFill="1" applyBorder="1" applyAlignment="1">
      <alignment horizontal="center"/>
    </xf>
    <xf numFmtId="9" fontId="32" fillId="4" borderId="13" xfId="42" applyFont="1" applyFill="1" applyBorder="1" applyAlignment="1">
      <alignment horizontal="center"/>
    </xf>
    <xf numFmtId="0" fontId="37" fillId="4" borderId="14" xfId="40" applyFont="1" applyFill="1" applyBorder="1" applyAlignment="1">
      <alignment horizontal="center" vertical="center"/>
    </xf>
    <xf numFmtId="0" fontId="37" fillId="4" borderId="15" xfId="40" applyFont="1" applyFill="1" applyBorder="1" applyAlignment="1">
      <alignment horizontal="center" vertical="center"/>
    </xf>
    <xf numFmtId="0" fontId="37" fillId="4" borderId="17" xfId="40" applyFont="1" applyFill="1" applyBorder="1" applyAlignment="1">
      <alignment horizontal="center" vertical="center"/>
    </xf>
    <xf numFmtId="185" fontId="58" fillId="4" borderId="0" xfId="26" applyNumberFormat="1" applyFont="1" applyFill="1" applyBorder="1" applyAlignment="1">
      <alignment horizontal="center" vertical="center"/>
    </xf>
    <xf numFmtId="9" fontId="32" fillId="4" borderId="16" xfId="42" applyFont="1" applyFill="1" applyBorder="1" applyAlignment="1">
      <alignment horizontal="center"/>
    </xf>
    <xf numFmtId="9" fontId="32" fillId="4" borderId="19" xfId="42" applyFont="1" applyFill="1" applyBorder="1" applyAlignment="1">
      <alignment horizontal="center"/>
    </xf>
    <xf numFmtId="0" fontId="58" fillId="4" borderId="0" xfId="40" applyFont="1" applyFill="1" applyAlignment="1">
      <alignment horizontal="center" vertical="center"/>
    </xf>
    <xf numFmtId="40" fontId="36" fillId="0" borderId="10" xfId="23" applyNumberFormat="1" applyFont="1" applyBorder="1" applyAlignment="1">
      <alignment horizontal="center"/>
    </xf>
    <xf numFmtId="40" fontId="36" fillId="0" borderId="0" xfId="23" applyNumberFormat="1" applyFont="1" applyAlignment="1">
      <alignment horizontal="center"/>
    </xf>
    <xf numFmtId="3" fontId="63" fillId="0" borderId="0" xfId="40" applyNumberFormat="1" applyFont="1" applyAlignment="1">
      <alignment horizontal="left" vertical="center" wrapText="1"/>
    </xf>
    <xf numFmtId="0" fontId="36" fillId="0" borderId="0" xfId="40" applyFont="1" applyAlignment="1">
      <alignment horizontal="left" vertical="center" wrapText="1"/>
    </xf>
  </cellXfs>
  <cellStyles count="54">
    <cellStyle name="Comma" xfId="1" builtinId="3"/>
    <cellStyle name="Comma 14" xfId="30" xr:uid="{84B36E63-A18A-43DB-B96A-0620902FC8EC}"/>
    <cellStyle name="Comma 15" xfId="26" xr:uid="{3CB280BD-54C8-4BA4-91BA-E2E41584FEDC}"/>
    <cellStyle name="Comma 16" xfId="43" xr:uid="{B03BE781-424D-403F-82F3-FB5A3D48DFD9}"/>
    <cellStyle name="Comma 2" xfId="19" xr:uid="{FD99A99C-5B32-4267-87D4-A323B873B02C}"/>
    <cellStyle name="Comma 2 2 2" xfId="4" xr:uid="{BABA2AB0-75AF-48B8-A308-AF6712B9CBDB}"/>
    <cellStyle name="Comma 2 2 5" xfId="47" xr:uid="{7C8F397E-72D0-45F6-8B17-ED730A75F316}"/>
    <cellStyle name="Comma 3" xfId="25" xr:uid="{14611DD2-E75D-44D0-B34B-FE9ED0CC558E}"/>
    <cellStyle name="Comma 3 2" xfId="52" xr:uid="{93AB55FE-3F18-48C9-9578-65F030037E2A}"/>
    <cellStyle name="Comma 4" xfId="35" xr:uid="{0BD5630E-4359-4811-A0BC-386D7C0F7D61}"/>
    <cellStyle name="Comma 5" xfId="38" xr:uid="{9BC3521A-B24E-40A2-B5FA-DED654F6E69B}"/>
    <cellStyle name="Comma 6" xfId="44" xr:uid="{D9D17837-A14F-44FE-A71C-46E4D23AFD4E}"/>
    <cellStyle name="Comma_MASTER PROF FEES - CORRECT JAN 04 10" xfId="34" xr:uid="{032DD710-78F2-41FE-ADB3-D536EBADA039}"/>
    <cellStyle name="Comma_MASTER PROF FEES - CORRECT JAN 04 2" xfId="39" xr:uid="{9AB28A9A-0AB3-4877-993E-46ABD468CAEE}"/>
    <cellStyle name="Comma0" xfId="10" xr:uid="{54A7412E-0556-4E38-B53F-B1AFEA8793A6}"/>
    <cellStyle name="Currency" xfId="2" builtinId="4"/>
    <cellStyle name="Currency 14" xfId="32" xr:uid="{ECC196AE-33E7-4A53-ACF2-A11E25A7D6BA}"/>
    <cellStyle name="Currency 2" xfId="6" xr:uid="{8F2BF597-5E36-4B4B-A11F-F0DB3C191A6F}"/>
    <cellStyle name="Currency 2 2" xfId="48" xr:uid="{6EE5621D-5C08-4951-8632-E1F0CDE3700E}"/>
    <cellStyle name="Currency 2 5" xfId="53" xr:uid="{1F3237E1-0DE5-4C79-A4AF-729AE59D4CCA}"/>
    <cellStyle name="Currency 3" xfId="21" xr:uid="{07D7DB0D-0485-4013-9B6B-78411AA4ADF4}"/>
    <cellStyle name="Currency 4" xfId="36" xr:uid="{9826D4FD-26B2-42A5-9EA7-9D68DD88B36A}"/>
    <cellStyle name="Currency 4 2" xfId="49" xr:uid="{B029ADE8-4EEC-43F2-8A5F-E38D1EE1E591}"/>
    <cellStyle name="Currency 5" xfId="37" xr:uid="{A47CF0F1-CA43-4183-A82A-E6654BCC3298}"/>
    <cellStyle name="Currency_MASTER PROF FEES - CORRECT JAN 04 12" xfId="33" xr:uid="{A7104CCD-C382-4D0A-B346-E20AFE557FC4}"/>
    <cellStyle name="Currency_MASTER PROF FEES - CORRECT JAN 04 3" xfId="29" xr:uid="{002A708E-DB82-4316-A163-3557F661104E}"/>
    <cellStyle name="Hyperlink" xfId="41" builtinId="8"/>
    <cellStyle name="Hyperlink 2 2" xfId="5" xr:uid="{1547DC12-3ECD-419F-8D3D-3DA652FC0506}"/>
    <cellStyle name="Normal" xfId="0" builtinId="0"/>
    <cellStyle name="Normal 10" xfId="15" xr:uid="{093C8146-6412-445D-8A49-D798184E17FF}"/>
    <cellStyle name="Normal 11" xfId="40" xr:uid="{F2DCEEE7-5E8B-4E86-AE08-1E1C18429873}"/>
    <cellStyle name="Normal 2" xfId="3" xr:uid="{5164FC6D-05D0-4C9F-92F4-AC0A49F996F0}"/>
    <cellStyle name="Normal 2 2" xfId="7" xr:uid="{FA2809A7-066C-4164-B3DF-6F1E4EA1C712}"/>
    <cellStyle name="Normal 2 5" xfId="51" xr:uid="{19516EAE-A815-413B-832E-B0C3EA3890BC}"/>
    <cellStyle name="Normal 235" xfId="45" xr:uid="{AAFE2FE3-5B18-44D9-AAC8-5D373442E59F}"/>
    <cellStyle name="Normal 3" xfId="8" xr:uid="{11690E4D-5258-457E-AD22-59372D9507D9}"/>
    <cellStyle name="Normal 4" xfId="9" xr:uid="{4A7BD599-0D43-49E6-BA96-9467C259E50B}"/>
    <cellStyle name="Normal 4 2" xfId="12" xr:uid="{9FAE6DCD-7736-4130-A701-874845B8F92C}"/>
    <cellStyle name="Normal 4 3" xfId="46" xr:uid="{98D5ABC2-E740-4B6E-8A48-D88AB1408704}"/>
    <cellStyle name="Normal 9" xfId="24" xr:uid="{0F60A90A-23CF-470E-9BA7-0F3A105B35DB}"/>
    <cellStyle name="Normal_16.03.2009 Parklane Precinct Phase 1 Estimate No.1 Rev 2" xfId="22" xr:uid="{FC9BB3A9-E86A-4591-859F-36BEF6133351}"/>
    <cellStyle name="Normal_CASFLOW" xfId="50" xr:uid="{4C4CA7E6-A86F-4AD8-9EE5-40181E7F9CB2}"/>
    <cellStyle name="Normal_CL06-056-E.12-001" xfId="17" xr:uid="{AD0705BE-2D16-4A97-8BD8-B8F8BF1DA18D}"/>
    <cellStyle name="Normal_CL07-047-E.05-005E - Elemental" xfId="27" xr:uid="{76832BB6-C67C-4C0E-B57B-4DB6833C4A80}"/>
    <cellStyle name="Normal_Estimate of Construction Costs" xfId="13" xr:uid="{CDB23805-C4C8-41FC-BF42-FDFD8570E0E9}"/>
    <cellStyle name="Normal_KPMG CAMPUS - 23 February 2007 - (vat excluded) - Phase 2 pre cont 4 mnths" xfId="18" xr:uid="{3FB545CC-4E79-4815-BD39-6DC5D6E4D1A3}"/>
    <cellStyle name="Normal_MASTER PROF FEES - CORRECT JAN 04 2" xfId="23" xr:uid="{A4E485E8-6CB7-4604-87D7-748C3358F5DB}"/>
    <cellStyle name="Normal_Summary (2)" xfId="16" xr:uid="{321BA2FE-FC5C-4C77-9EBD-713A386E534D}"/>
    <cellStyle name="Normal_VIABILITY.XLS" xfId="14" xr:uid="{B18D24B5-46EB-4E2C-96F8-468489A9B5C4}"/>
    <cellStyle name="Percent" xfId="11" builtinId="5"/>
    <cellStyle name="Percent 2" xfId="20" xr:uid="{8E5E913F-BB5F-4E3D-AEA3-B1A877369FDB}"/>
    <cellStyle name="Percent 2 2" xfId="28" xr:uid="{478742F6-1582-46CE-A06B-6B6770B45824}"/>
    <cellStyle name="Percent 3" xfId="31" xr:uid="{DE30056C-BFC3-486C-9011-0D11D0322F9D}"/>
    <cellStyle name="Percent 4" xfId="42" xr:uid="{CFE5CFB7-E3A8-4BFC-8377-6D48AFFE28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95.xml"/><Relationship Id="rId21" Type="http://schemas.openxmlformats.org/officeDocument/2006/relationships/worksheet" Target="worksheets/sheet21.xml"/><Relationship Id="rId42" Type="http://schemas.openxmlformats.org/officeDocument/2006/relationships/externalLink" Target="externalLinks/externalLink20.xml"/><Relationship Id="rId63" Type="http://schemas.openxmlformats.org/officeDocument/2006/relationships/externalLink" Target="externalLinks/externalLink41.xml"/><Relationship Id="rId84" Type="http://schemas.openxmlformats.org/officeDocument/2006/relationships/externalLink" Target="externalLinks/externalLink62.xml"/><Relationship Id="rId138" Type="http://schemas.openxmlformats.org/officeDocument/2006/relationships/externalLink" Target="externalLinks/externalLink116.xml"/><Relationship Id="rId159" Type="http://schemas.openxmlformats.org/officeDocument/2006/relationships/externalLink" Target="externalLinks/externalLink137.xml"/><Relationship Id="rId170" Type="http://schemas.openxmlformats.org/officeDocument/2006/relationships/customXml" Target="../customXml/item3.xml"/><Relationship Id="rId107" Type="http://schemas.openxmlformats.org/officeDocument/2006/relationships/externalLink" Target="externalLinks/externalLink85.xml"/><Relationship Id="rId11" Type="http://schemas.openxmlformats.org/officeDocument/2006/relationships/worksheet" Target="worksheets/sheet11.xml"/><Relationship Id="rId32" Type="http://schemas.openxmlformats.org/officeDocument/2006/relationships/externalLink" Target="externalLinks/externalLink10.xml"/><Relationship Id="rId53" Type="http://schemas.openxmlformats.org/officeDocument/2006/relationships/externalLink" Target="externalLinks/externalLink31.xml"/><Relationship Id="rId74" Type="http://schemas.openxmlformats.org/officeDocument/2006/relationships/externalLink" Target="externalLinks/externalLink52.xml"/><Relationship Id="rId128" Type="http://schemas.openxmlformats.org/officeDocument/2006/relationships/externalLink" Target="externalLinks/externalLink106.xml"/><Relationship Id="rId149" Type="http://schemas.openxmlformats.org/officeDocument/2006/relationships/externalLink" Target="externalLinks/externalLink127.xml"/><Relationship Id="rId5" Type="http://schemas.openxmlformats.org/officeDocument/2006/relationships/worksheet" Target="worksheets/sheet5.xml"/><Relationship Id="rId95" Type="http://schemas.openxmlformats.org/officeDocument/2006/relationships/externalLink" Target="externalLinks/externalLink73.xml"/><Relationship Id="rId160" Type="http://schemas.openxmlformats.org/officeDocument/2006/relationships/externalLink" Target="externalLinks/externalLink138.xml"/><Relationship Id="rId22" Type="http://schemas.openxmlformats.org/officeDocument/2006/relationships/worksheet" Target="worksheets/sheet22.xml"/><Relationship Id="rId43" Type="http://schemas.openxmlformats.org/officeDocument/2006/relationships/externalLink" Target="externalLinks/externalLink21.xml"/><Relationship Id="rId64" Type="http://schemas.openxmlformats.org/officeDocument/2006/relationships/externalLink" Target="externalLinks/externalLink42.xml"/><Relationship Id="rId118" Type="http://schemas.openxmlformats.org/officeDocument/2006/relationships/externalLink" Target="externalLinks/externalLink96.xml"/><Relationship Id="rId139" Type="http://schemas.openxmlformats.org/officeDocument/2006/relationships/externalLink" Target="externalLinks/externalLink117.xml"/><Relationship Id="rId85" Type="http://schemas.openxmlformats.org/officeDocument/2006/relationships/externalLink" Target="externalLinks/externalLink63.xml"/><Relationship Id="rId150" Type="http://schemas.openxmlformats.org/officeDocument/2006/relationships/externalLink" Target="externalLinks/externalLink128.xml"/><Relationship Id="rId12" Type="http://schemas.openxmlformats.org/officeDocument/2006/relationships/worksheet" Target="worksheets/sheet12.xml"/><Relationship Id="rId33" Type="http://schemas.openxmlformats.org/officeDocument/2006/relationships/externalLink" Target="externalLinks/externalLink11.xml"/><Relationship Id="rId108" Type="http://schemas.openxmlformats.org/officeDocument/2006/relationships/externalLink" Target="externalLinks/externalLink86.xml"/><Relationship Id="rId129" Type="http://schemas.openxmlformats.org/officeDocument/2006/relationships/externalLink" Target="externalLinks/externalLink107.xml"/><Relationship Id="rId54" Type="http://schemas.openxmlformats.org/officeDocument/2006/relationships/externalLink" Target="externalLinks/externalLink32.xml"/><Relationship Id="rId70" Type="http://schemas.openxmlformats.org/officeDocument/2006/relationships/externalLink" Target="externalLinks/externalLink48.xml"/><Relationship Id="rId75" Type="http://schemas.openxmlformats.org/officeDocument/2006/relationships/externalLink" Target="externalLinks/externalLink53.xml"/><Relationship Id="rId91" Type="http://schemas.openxmlformats.org/officeDocument/2006/relationships/externalLink" Target="externalLinks/externalLink69.xml"/><Relationship Id="rId96" Type="http://schemas.openxmlformats.org/officeDocument/2006/relationships/externalLink" Target="externalLinks/externalLink74.xml"/><Relationship Id="rId140" Type="http://schemas.openxmlformats.org/officeDocument/2006/relationships/externalLink" Target="externalLinks/externalLink118.xml"/><Relationship Id="rId145" Type="http://schemas.openxmlformats.org/officeDocument/2006/relationships/externalLink" Target="externalLinks/externalLink123.xml"/><Relationship Id="rId161" Type="http://schemas.openxmlformats.org/officeDocument/2006/relationships/externalLink" Target="externalLinks/externalLink139.xml"/><Relationship Id="rId16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49" Type="http://schemas.openxmlformats.org/officeDocument/2006/relationships/externalLink" Target="externalLinks/externalLink27.xml"/><Relationship Id="rId114" Type="http://schemas.openxmlformats.org/officeDocument/2006/relationships/externalLink" Target="externalLinks/externalLink92.xml"/><Relationship Id="rId119" Type="http://schemas.openxmlformats.org/officeDocument/2006/relationships/externalLink" Target="externalLinks/externalLink97.xml"/><Relationship Id="rId44" Type="http://schemas.openxmlformats.org/officeDocument/2006/relationships/externalLink" Target="externalLinks/externalLink22.xml"/><Relationship Id="rId60" Type="http://schemas.openxmlformats.org/officeDocument/2006/relationships/externalLink" Target="externalLinks/externalLink38.xml"/><Relationship Id="rId65" Type="http://schemas.openxmlformats.org/officeDocument/2006/relationships/externalLink" Target="externalLinks/externalLink43.xml"/><Relationship Id="rId81" Type="http://schemas.openxmlformats.org/officeDocument/2006/relationships/externalLink" Target="externalLinks/externalLink59.xml"/><Relationship Id="rId86" Type="http://schemas.openxmlformats.org/officeDocument/2006/relationships/externalLink" Target="externalLinks/externalLink64.xml"/><Relationship Id="rId130" Type="http://schemas.openxmlformats.org/officeDocument/2006/relationships/externalLink" Target="externalLinks/externalLink108.xml"/><Relationship Id="rId135" Type="http://schemas.openxmlformats.org/officeDocument/2006/relationships/externalLink" Target="externalLinks/externalLink113.xml"/><Relationship Id="rId151" Type="http://schemas.openxmlformats.org/officeDocument/2006/relationships/externalLink" Target="externalLinks/externalLink129.xml"/><Relationship Id="rId156" Type="http://schemas.openxmlformats.org/officeDocument/2006/relationships/externalLink" Target="externalLinks/externalLink134.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7.xml"/><Relationship Id="rId109" Type="http://schemas.openxmlformats.org/officeDocument/2006/relationships/externalLink" Target="externalLinks/externalLink87.xml"/><Relationship Id="rId34" Type="http://schemas.openxmlformats.org/officeDocument/2006/relationships/externalLink" Target="externalLinks/externalLink12.xml"/><Relationship Id="rId50" Type="http://schemas.openxmlformats.org/officeDocument/2006/relationships/externalLink" Target="externalLinks/externalLink28.xml"/><Relationship Id="rId55" Type="http://schemas.openxmlformats.org/officeDocument/2006/relationships/externalLink" Target="externalLinks/externalLink33.xml"/><Relationship Id="rId76" Type="http://schemas.openxmlformats.org/officeDocument/2006/relationships/externalLink" Target="externalLinks/externalLink54.xml"/><Relationship Id="rId97" Type="http://schemas.openxmlformats.org/officeDocument/2006/relationships/externalLink" Target="externalLinks/externalLink75.xml"/><Relationship Id="rId104" Type="http://schemas.openxmlformats.org/officeDocument/2006/relationships/externalLink" Target="externalLinks/externalLink82.xml"/><Relationship Id="rId120" Type="http://schemas.openxmlformats.org/officeDocument/2006/relationships/externalLink" Target="externalLinks/externalLink98.xml"/><Relationship Id="rId125" Type="http://schemas.openxmlformats.org/officeDocument/2006/relationships/externalLink" Target="externalLinks/externalLink103.xml"/><Relationship Id="rId141" Type="http://schemas.openxmlformats.org/officeDocument/2006/relationships/externalLink" Target="externalLinks/externalLink119.xml"/><Relationship Id="rId146" Type="http://schemas.openxmlformats.org/officeDocument/2006/relationships/externalLink" Target="externalLinks/externalLink124.xml"/><Relationship Id="rId16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49.xml"/><Relationship Id="rId92" Type="http://schemas.openxmlformats.org/officeDocument/2006/relationships/externalLink" Target="externalLinks/externalLink70.xml"/><Relationship Id="rId162" Type="http://schemas.openxmlformats.org/officeDocument/2006/relationships/externalLink" Target="externalLinks/externalLink140.xml"/><Relationship Id="rId2" Type="http://schemas.openxmlformats.org/officeDocument/2006/relationships/worksheet" Target="worksheets/sheet2.xml"/><Relationship Id="rId29" Type="http://schemas.openxmlformats.org/officeDocument/2006/relationships/externalLink" Target="externalLinks/externalLink7.xml"/><Relationship Id="rId24" Type="http://schemas.openxmlformats.org/officeDocument/2006/relationships/externalLink" Target="externalLinks/externalLink2.xml"/><Relationship Id="rId40" Type="http://schemas.openxmlformats.org/officeDocument/2006/relationships/externalLink" Target="externalLinks/externalLink18.xml"/><Relationship Id="rId45" Type="http://schemas.openxmlformats.org/officeDocument/2006/relationships/externalLink" Target="externalLinks/externalLink23.xml"/><Relationship Id="rId66" Type="http://schemas.openxmlformats.org/officeDocument/2006/relationships/externalLink" Target="externalLinks/externalLink44.xml"/><Relationship Id="rId87" Type="http://schemas.openxmlformats.org/officeDocument/2006/relationships/externalLink" Target="externalLinks/externalLink65.xml"/><Relationship Id="rId110" Type="http://schemas.openxmlformats.org/officeDocument/2006/relationships/externalLink" Target="externalLinks/externalLink88.xml"/><Relationship Id="rId115" Type="http://schemas.openxmlformats.org/officeDocument/2006/relationships/externalLink" Target="externalLinks/externalLink93.xml"/><Relationship Id="rId131" Type="http://schemas.openxmlformats.org/officeDocument/2006/relationships/externalLink" Target="externalLinks/externalLink109.xml"/><Relationship Id="rId136" Type="http://schemas.openxmlformats.org/officeDocument/2006/relationships/externalLink" Target="externalLinks/externalLink114.xml"/><Relationship Id="rId157" Type="http://schemas.openxmlformats.org/officeDocument/2006/relationships/externalLink" Target="externalLinks/externalLink135.xml"/><Relationship Id="rId61" Type="http://schemas.openxmlformats.org/officeDocument/2006/relationships/externalLink" Target="externalLinks/externalLink39.xml"/><Relationship Id="rId82" Type="http://schemas.openxmlformats.org/officeDocument/2006/relationships/externalLink" Target="externalLinks/externalLink60.xml"/><Relationship Id="rId152" Type="http://schemas.openxmlformats.org/officeDocument/2006/relationships/externalLink" Target="externalLinks/externalLink13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56" Type="http://schemas.openxmlformats.org/officeDocument/2006/relationships/externalLink" Target="externalLinks/externalLink34.xml"/><Relationship Id="rId77" Type="http://schemas.openxmlformats.org/officeDocument/2006/relationships/externalLink" Target="externalLinks/externalLink55.xml"/><Relationship Id="rId100" Type="http://schemas.openxmlformats.org/officeDocument/2006/relationships/externalLink" Target="externalLinks/externalLink78.xml"/><Relationship Id="rId105" Type="http://schemas.openxmlformats.org/officeDocument/2006/relationships/externalLink" Target="externalLinks/externalLink83.xml"/><Relationship Id="rId126" Type="http://schemas.openxmlformats.org/officeDocument/2006/relationships/externalLink" Target="externalLinks/externalLink104.xml"/><Relationship Id="rId147" Type="http://schemas.openxmlformats.org/officeDocument/2006/relationships/externalLink" Target="externalLinks/externalLink125.xml"/><Relationship Id="rId16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29.xml"/><Relationship Id="rId72" Type="http://schemas.openxmlformats.org/officeDocument/2006/relationships/externalLink" Target="externalLinks/externalLink50.xml"/><Relationship Id="rId93" Type="http://schemas.openxmlformats.org/officeDocument/2006/relationships/externalLink" Target="externalLinks/externalLink71.xml"/><Relationship Id="rId98" Type="http://schemas.openxmlformats.org/officeDocument/2006/relationships/externalLink" Target="externalLinks/externalLink76.xml"/><Relationship Id="rId121" Type="http://schemas.openxmlformats.org/officeDocument/2006/relationships/externalLink" Target="externalLinks/externalLink99.xml"/><Relationship Id="rId142" Type="http://schemas.openxmlformats.org/officeDocument/2006/relationships/externalLink" Target="externalLinks/externalLink120.xml"/><Relationship Id="rId163" Type="http://schemas.openxmlformats.org/officeDocument/2006/relationships/externalLink" Target="externalLinks/externalLink141.xml"/><Relationship Id="rId3" Type="http://schemas.openxmlformats.org/officeDocument/2006/relationships/worksheet" Target="worksheets/sheet3.xml"/><Relationship Id="rId25" Type="http://schemas.openxmlformats.org/officeDocument/2006/relationships/externalLink" Target="externalLinks/externalLink3.xml"/><Relationship Id="rId46" Type="http://schemas.openxmlformats.org/officeDocument/2006/relationships/externalLink" Target="externalLinks/externalLink24.xml"/><Relationship Id="rId67" Type="http://schemas.openxmlformats.org/officeDocument/2006/relationships/externalLink" Target="externalLinks/externalLink45.xml"/><Relationship Id="rId116" Type="http://schemas.openxmlformats.org/officeDocument/2006/relationships/externalLink" Target="externalLinks/externalLink94.xml"/><Relationship Id="rId137" Type="http://schemas.openxmlformats.org/officeDocument/2006/relationships/externalLink" Target="externalLinks/externalLink115.xml"/><Relationship Id="rId158" Type="http://schemas.openxmlformats.org/officeDocument/2006/relationships/externalLink" Target="externalLinks/externalLink136.xml"/><Relationship Id="rId20" Type="http://schemas.openxmlformats.org/officeDocument/2006/relationships/worksheet" Target="worksheets/sheet20.xml"/><Relationship Id="rId41" Type="http://schemas.openxmlformats.org/officeDocument/2006/relationships/externalLink" Target="externalLinks/externalLink19.xml"/><Relationship Id="rId62" Type="http://schemas.openxmlformats.org/officeDocument/2006/relationships/externalLink" Target="externalLinks/externalLink40.xml"/><Relationship Id="rId83" Type="http://schemas.openxmlformats.org/officeDocument/2006/relationships/externalLink" Target="externalLinks/externalLink61.xml"/><Relationship Id="rId88" Type="http://schemas.openxmlformats.org/officeDocument/2006/relationships/externalLink" Target="externalLinks/externalLink66.xml"/><Relationship Id="rId111" Type="http://schemas.openxmlformats.org/officeDocument/2006/relationships/externalLink" Target="externalLinks/externalLink89.xml"/><Relationship Id="rId132" Type="http://schemas.openxmlformats.org/officeDocument/2006/relationships/externalLink" Target="externalLinks/externalLink110.xml"/><Relationship Id="rId153" Type="http://schemas.openxmlformats.org/officeDocument/2006/relationships/externalLink" Target="externalLinks/externalLink131.xml"/><Relationship Id="rId15" Type="http://schemas.openxmlformats.org/officeDocument/2006/relationships/worksheet" Target="worksheets/sheet15.xml"/><Relationship Id="rId36" Type="http://schemas.openxmlformats.org/officeDocument/2006/relationships/externalLink" Target="externalLinks/externalLink14.xml"/><Relationship Id="rId57" Type="http://schemas.openxmlformats.org/officeDocument/2006/relationships/externalLink" Target="externalLinks/externalLink35.xml"/><Relationship Id="rId106" Type="http://schemas.openxmlformats.org/officeDocument/2006/relationships/externalLink" Target="externalLinks/externalLink84.xml"/><Relationship Id="rId127" Type="http://schemas.openxmlformats.org/officeDocument/2006/relationships/externalLink" Target="externalLinks/externalLink105.xml"/><Relationship Id="rId10" Type="http://schemas.openxmlformats.org/officeDocument/2006/relationships/worksheet" Target="worksheets/sheet10.xml"/><Relationship Id="rId31" Type="http://schemas.openxmlformats.org/officeDocument/2006/relationships/externalLink" Target="externalLinks/externalLink9.xml"/><Relationship Id="rId52" Type="http://schemas.openxmlformats.org/officeDocument/2006/relationships/externalLink" Target="externalLinks/externalLink30.xml"/><Relationship Id="rId73" Type="http://schemas.openxmlformats.org/officeDocument/2006/relationships/externalLink" Target="externalLinks/externalLink51.xml"/><Relationship Id="rId78" Type="http://schemas.openxmlformats.org/officeDocument/2006/relationships/externalLink" Target="externalLinks/externalLink56.xml"/><Relationship Id="rId94" Type="http://schemas.openxmlformats.org/officeDocument/2006/relationships/externalLink" Target="externalLinks/externalLink72.xml"/><Relationship Id="rId99" Type="http://schemas.openxmlformats.org/officeDocument/2006/relationships/externalLink" Target="externalLinks/externalLink77.xml"/><Relationship Id="rId101" Type="http://schemas.openxmlformats.org/officeDocument/2006/relationships/externalLink" Target="externalLinks/externalLink79.xml"/><Relationship Id="rId122" Type="http://schemas.openxmlformats.org/officeDocument/2006/relationships/externalLink" Target="externalLinks/externalLink100.xml"/><Relationship Id="rId143" Type="http://schemas.openxmlformats.org/officeDocument/2006/relationships/externalLink" Target="externalLinks/externalLink121.xml"/><Relationship Id="rId148" Type="http://schemas.openxmlformats.org/officeDocument/2006/relationships/externalLink" Target="externalLinks/externalLink126.xml"/><Relationship Id="rId164" Type="http://schemas.openxmlformats.org/officeDocument/2006/relationships/theme" Target="theme/theme1.xml"/><Relationship Id="rId16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externalLink" Target="externalLinks/externalLink4.xml"/><Relationship Id="rId47" Type="http://schemas.openxmlformats.org/officeDocument/2006/relationships/externalLink" Target="externalLinks/externalLink25.xml"/><Relationship Id="rId68" Type="http://schemas.openxmlformats.org/officeDocument/2006/relationships/externalLink" Target="externalLinks/externalLink46.xml"/><Relationship Id="rId89" Type="http://schemas.openxmlformats.org/officeDocument/2006/relationships/externalLink" Target="externalLinks/externalLink67.xml"/><Relationship Id="rId112" Type="http://schemas.openxmlformats.org/officeDocument/2006/relationships/externalLink" Target="externalLinks/externalLink90.xml"/><Relationship Id="rId133" Type="http://schemas.openxmlformats.org/officeDocument/2006/relationships/externalLink" Target="externalLinks/externalLink111.xml"/><Relationship Id="rId154" Type="http://schemas.openxmlformats.org/officeDocument/2006/relationships/externalLink" Target="externalLinks/externalLink132.xml"/><Relationship Id="rId16" Type="http://schemas.openxmlformats.org/officeDocument/2006/relationships/worksheet" Target="worksheets/sheet16.xml"/><Relationship Id="rId37" Type="http://schemas.openxmlformats.org/officeDocument/2006/relationships/externalLink" Target="externalLinks/externalLink15.xml"/><Relationship Id="rId58" Type="http://schemas.openxmlformats.org/officeDocument/2006/relationships/externalLink" Target="externalLinks/externalLink36.xml"/><Relationship Id="rId79" Type="http://schemas.openxmlformats.org/officeDocument/2006/relationships/externalLink" Target="externalLinks/externalLink57.xml"/><Relationship Id="rId102" Type="http://schemas.openxmlformats.org/officeDocument/2006/relationships/externalLink" Target="externalLinks/externalLink80.xml"/><Relationship Id="rId123" Type="http://schemas.openxmlformats.org/officeDocument/2006/relationships/externalLink" Target="externalLinks/externalLink101.xml"/><Relationship Id="rId144" Type="http://schemas.openxmlformats.org/officeDocument/2006/relationships/externalLink" Target="externalLinks/externalLink122.xml"/><Relationship Id="rId90" Type="http://schemas.openxmlformats.org/officeDocument/2006/relationships/externalLink" Target="externalLinks/externalLink68.xml"/><Relationship Id="rId165" Type="http://schemas.openxmlformats.org/officeDocument/2006/relationships/styles" Target="styles.xml"/><Relationship Id="rId27" Type="http://schemas.openxmlformats.org/officeDocument/2006/relationships/externalLink" Target="externalLinks/externalLink5.xml"/><Relationship Id="rId48" Type="http://schemas.openxmlformats.org/officeDocument/2006/relationships/externalLink" Target="externalLinks/externalLink26.xml"/><Relationship Id="rId69" Type="http://schemas.openxmlformats.org/officeDocument/2006/relationships/externalLink" Target="externalLinks/externalLink47.xml"/><Relationship Id="rId113" Type="http://schemas.openxmlformats.org/officeDocument/2006/relationships/externalLink" Target="externalLinks/externalLink91.xml"/><Relationship Id="rId134" Type="http://schemas.openxmlformats.org/officeDocument/2006/relationships/externalLink" Target="externalLinks/externalLink112.xml"/><Relationship Id="rId80" Type="http://schemas.openxmlformats.org/officeDocument/2006/relationships/externalLink" Target="externalLinks/externalLink58.xml"/><Relationship Id="rId155" Type="http://schemas.openxmlformats.org/officeDocument/2006/relationships/externalLink" Target="externalLinks/externalLink133.xml"/><Relationship Id="rId17" Type="http://schemas.openxmlformats.org/officeDocument/2006/relationships/worksheet" Target="worksheets/sheet17.xml"/><Relationship Id="rId38" Type="http://schemas.openxmlformats.org/officeDocument/2006/relationships/externalLink" Target="externalLinks/externalLink16.xml"/><Relationship Id="rId59" Type="http://schemas.openxmlformats.org/officeDocument/2006/relationships/externalLink" Target="externalLinks/externalLink37.xml"/><Relationship Id="rId103" Type="http://schemas.openxmlformats.org/officeDocument/2006/relationships/externalLink" Target="externalLinks/externalLink81.xml"/><Relationship Id="rId124" Type="http://schemas.openxmlformats.org/officeDocument/2006/relationships/externalLink" Target="externalLinks/externalLink10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ZA"/>
              <a:t>PROFESSIONAL FEE STAGE SPLIT</a:t>
            </a:r>
          </a:p>
        </c:rich>
      </c:tx>
      <c:layout>
        <c:manualLayout>
          <c:xMode val="edge"/>
          <c:yMode val="edge"/>
          <c:x val="0.36285628500650402"/>
          <c:y val="1.9277090363704539E-2"/>
        </c:manualLayout>
      </c:layout>
      <c:overlay val="0"/>
    </c:title>
    <c:autoTitleDeleted val="0"/>
    <c:plotArea>
      <c:layout>
        <c:manualLayout>
          <c:layoutTarget val="inner"/>
          <c:xMode val="edge"/>
          <c:yMode val="edge"/>
          <c:x val="0.13922623858077096"/>
          <c:y val="0.1168671307390924"/>
          <c:w val="0.82849275949109247"/>
          <c:h val="0.60510834696387594"/>
        </c:manualLayout>
      </c:layout>
      <c:lineChart>
        <c:grouping val="standard"/>
        <c:varyColors val="0"/>
        <c:ser>
          <c:idx val="0"/>
          <c:order val="0"/>
          <c:tx>
            <c:strRef>
              <c:f>'STAGE BREAKDOWN'!$D$11:$D$13</c:f>
              <c:strCache>
                <c:ptCount val="3"/>
                <c:pt idx="0">
                  <c:v>TOTAL</c:v>
                </c:pt>
              </c:strCache>
            </c:strRef>
          </c:tx>
          <c:cat>
            <c:multiLvlStrRef>
              <c:f>'STAGE BREAKDOWN'!$B$17:$C$22</c:f>
              <c:multiLvlStrCache>
                <c:ptCount val="6"/>
                <c:lvl>
                  <c:pt idx="0">
                    <c:v>Inception</c:v>
                  </c:pt>
                  <c:pt idx="1">
                    <c:v>Concept and viability</c:v>
                  </c:pt>
                  <c:pt idx="2">
                    <c:v>Design development</c:v>
                  </c:pt>
                  <c:pt idx="3">
                    <c:v>Documentation and procurement </c:v>
                  </c:pt>
                  <c:pt idx="4">
                    <c:v>Construction</c:v>
                  </c:pt>
                  <c:pt idx="5">
                    <c:v>Project close out</c:v>
                  </c:pt>
                </c:lvl>
                <c:lvl>
                  <c:pt idx="0">
                    <c:v>Stage 1</c:v>
                  </c:pt>
                  <c:pt idx="1">
                    <c:v>Stage 2</c:v>
                  </c:pt>
                  <c:pt idx="2">
                    <c:v>Stage 3</c:v>
                  </c:pt>
                  <c:pt idx="3">
                    <c:v>Stage 4</c:v>
                  </c:pt>
                  <c:pt idx="4">
                    <c:v>Stage 5</c:v>
                  </c:pt>
                  <c:pt idx="5">
                    <c:v>Stage 6</c:v>
                  </c:pt>
                </c:lvl>
              </c:multiLvlStrCache>
            </c:multiLvlStrRef>
          </c:cat>
          <c:val>
            <c:numRef>
              <c:f>'STAGE BREAKDOWN'!$D$17:$D$22</c:f>
              <c:numCache>
                <c:formatCode>_(* #\ ##0.00_);_(* \(#\ ##0.00\);_(* "-"??_);_(@_)</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0-9CBE-41CC-A523-BDDA6FE1134D}"/>
            </c:ext>
          </c:extLst>
        </c:ser>
        <c:ser>
          <c:idx val="1"/>
          <c:order val="1"/>
          <c:tx>
            <c:strRef>
              <c:f>'STAGE BREAKDOWN'!$F$11:$F$13</c:f>
              <c:strCache>
                <c:ptCount val="3"/>
                <c:pt idx="0">
                  <c:v>CUMULATIVE TOTAL</c:v>
                </c:pt>
              </c:strCache>
            </c:strRef>
          </c:tx>
          <c:cat>
            <c:multiLvlStrRef>
              <c:f>'STAGE BREAKDOWN'!$B$17:$C$22</c:f>
              <c:multiLvlStrCache>
                <c:ptCount val="6"/>
                <c:lvl>
                  <c:pt idx="0">
                    <c:v>Inception</c:v>
                  </c:pt>
                  <c:pt idx="1">
                    <c:v>Concept and viability</c:v>
                  </c:pt>
                  <c:pt idx="2">
                    <c:v>Design development</c:v>
                  </c:pt>
                  <c:pt idx="3">
                    <c:v>Documentation and procurement </c:v>
                  </c:pt>
                  <c:pt idx="4">
                    <c:v>Construction</c:v>
                  </c:pt>
                  <c:pt idx="5">
                    <c:v>Project close out</c:v>
                  </c:pt>
                </c:lvl>
                <c:lvl>
                  <c:pt idx="0">
                    <c:v>Stage 1</c:v>
                  </c:pt>
                  <c:pt idx="1">
                    <c:v>Stage 2</c:v>
                  </c:pt>
                  <c:pt idx="2">
                    <c:v>Stage 3</c:v>
                  </c:pt>
                  <c:pt idx="3">
                    <c:v>Stage 4</c:v>
                  </c:pt>
                  <c:pt idx="4">
                    <c:v>Stage 5</c:v>
                  </c:pt>
                  <c:pt idx="5">
                    <c:v>Stage 6</c:v>
                  </c:pt>
                </c:lvl>
              </c:multiLvlStrCache>
            </c:multiLvlStrRef>
          </c:cat>
          <c:val>
            <c:numRef>
              <c:f>'STAGE BREAKDOWN'!$F$17:$F$22</c:f>
              <c:numCache>
                <c:formatCode>_(* #\ ##0.00_);_(* \(#\ ##0.00\);_(* "-"??_);_(@_)</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9CBE-41CC-A523-BDDA6FE1134D}"/>
            </c:ext>
          </c:extLst>
        </c:ser>
        <c:dLbls>
          <c:showLegendKey val="0"/>
          <c:showVal val="0"/>
          <c:showCatName val="0"/>
          <c:showSerName val="0"/>
          <c:showPercent val="0"/>
          <c:showBubbleSize val="0"/>
        </c:dLbls>
        <c:marker val="1"/>
        <c:smooth val="0"/>
        <c:axId val="734184368"/>
        <c:axId val="1"/>
      </c:lineChart>
      <c:catAx>
        <c:axId val="734184368"/>
        <c:scaling>
          <c:orientation val="minMax"/>
        </c:scaling>
        <c:delete val="0"/>
        <c:axPos val="b"/>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numFmt formatCode="_(* #\ ##0.00_);_(* \(#\ ##0.00\);_(* &quot;-&quot;??_);_(@_)" sourceLinked="1"/>
        <c:majorTickMark val="out"/>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n-US"/>
          </a:p>
        </c:txPr>
        <c:crossAx val="734184368"/>
        <c:crosses val="autoZero"/>
        <c:crossBetween val="between"/>
      </c:valAx>
      <c:dTable>
        <c:showHorzBorder val="1"/>
        <c:showVertBorder val="1"/>
        <c:showOutline val="1"/>
        <c:showKeys val="1"/>
        <c:txPr>
          <a:bodyPr/>
          <a:lstStyle/>
          <a:p>
            <a:pPr rtl="0">
              <a:defRPr sz="1000" b="0" i="0" u="none" strike="noStrike" baseline="0">
                <a:solidFill>
                  <a:srgbClr val="000000"/>
                </a:solidFill>
                <a:latin typeface="Calibri"/>
                <a:ea typeface="Calibri"/>
                <a:cs typeface="Calibri"/>
              </a:defRPr>
            </a:pPr>
            <a:endParaRPr lang="en-US"/>
          </a:p>
        </c:txPr>
      </c:dTable>
      <c:spPr>
        <a:solidFill>
          <a:schemeClr val="lt1"/>
        </a:solidFill>
        <a:ln w="25400" cap="flat" cmpd="sng" algn="ctr">
          <a:solidFill>
            <a:schemeClr val="dk1"/>
          </a:solidFill>
          <a:prstDash val="solid"/>
        </a:ln>
        <a:effectLst/>
      </c:spPr>
    </c:plotArea>
    <c:plotVisOnly val="1"/>
    <c:dispBlanksAs val="gap"/>
    <c:showDLblsOverMax val="0"/>
  </c:chart>
  <c:spPr>
    <a:ln w="15875">
      <a:solidFill>
        <a:schemeClr val="tx1"/>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dLbls>
          <c:showLegendKey val="0"/>
          <c:showVal val="0"/>
          <c:showCatName val="0"/>
          <c:showSerName val="0"/>
          <c:showPercent val="0"/>
          <c:showBubbleSize val="0"/>
        </c:dLbls>
        <c:marker val="1"/>
        <c:smooth val="0"/>
        <c:axId val="-1136009696"/>
        <c:axId val="-1136000448"/>
      </c:lineChart>
      <c:catAx>
        <c:axId val="-1136009696"/>
        <c:scaling>
          <c:orientation val="minMax"/>
        </c:scaling>
        <c:delete val="0"/>
        <c:axPos val="b"/>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en-US"/>
          </a:p>
        </c:txPr>
        <c:crossAx val="-1136000448"/>
        <c:crosses val="autoZero"/>
        <c:auto val="0"/>
        <c:lblAlgn val="ctr"/>
        <c:lblOffset val="100"/>
        <c:tickMarkSkip val="1"/>
        <c:noMultiLvlLbl val="0"/>
      </c:catAx>
      <c:valAx>
        <c:axId val="-1136000448"/>
        <c:scaling>
          <c:orientation val="minMax"/>
        </c:scaling>
        <c:delete val="0"/>
        <c:axPos val="l"/>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en-US"/>
          </a:p>
        </c:txPr>
        <c:crossAx val="-1136009696"/>
        <c:crosses val="autoZero"/>
        <c:crossBetween val="midCat"/>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en-US"/>
    </a:p>
  </c:txPr>
  <c:printSettings>
    <c:headerFooter alignWithMargins="0">
      <c:oddHeader>&amp;A</c:oddHeader>
      <c:oddFooter>Page &amp;P</c:oddFooter>
    </c:headerFooter>
    <c:pageMargins b="1" l="0.75000000000000644" r="0.75000000000000644"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Times New Roman"/>
                <a:ea typeface="Times New Roman"/>
                <a:cs typeface="Times New Roman"/>
              </a:defRPr>
            </a:pPr>
            <a:r>
              <a:rPr lang="en-US"/>
              <a:t>
ESTIMATED </a:t>
            </a:r>
          </a:p>
          <a:p>
            <a:pPr>
              <a:defRPr sz="1000" b="1" i="0" u="none" strike="noStrike" baseline="0">
                <a:solidFill>
                  <a:srgbClr val="000000"/>
                </a:solidFill>
                <a:latin typeface="Times New Roman"/>
                <a:ea typeface="Times New Roman"/>
                <a:cs typeface="Times New Roman"/>
              </a:defRPr>
            </a:pPr>
            <a:r>
              <a:rPr lang="en-US"/>
              <a:t>CONSTRUCTION CASHFLOW</a:t>
            </a:r>
          </a:p>
        </c:rich>
      </c:tx>
      <c:layout>
        <c:manualLayout>
          <c:xMode val="edge"/>
          <c:yMode val="edge"/>
          <c:x val="0.42417814149054456"/>
          <c:y val="1.7142745466546212E-2"/>
        </c:manualLayout>
      </c:layout>
      <c:overlay val="0"/>
      <c:spPr>
        <a:noFill/>
        <a:ln w="25400">
          <a:noFill/>
        </a:ln>
      </c:spPr>
    </c:title>
    <c:autoTitleDeleted val="0"/>
    <c:plotArea>
      <c:layout>
        <c:manualLayout>
          <c:layoutTarget val="inner"/>
          <c:xMode val="edge"/>
          <c:yMode val="edge"/>
          <c:x val="0.10505884016571188"/>
          <c:y val="3.8145552919262929E-2"/>
          <c:w val="0.80062763103053181"/>
          <c:h val="0.81119556328475784"/>
        </c:manualLayout>
      </c:layout>
      <c:lineChart>
        <c:grouping val="standard"/>
        <c:varyColors val="0"/>
        <c:ser>
          <c:idx val="1"/>
          <c:order val="0"/>
          <c:tx>
            <c:strRef>
              <c:f>'CASHFLOW-CONSTRUCTION CONS'!$F$22</c:f>
              <c:strCache>
                <c:ptCount val="1"/>
                <c:pt idx="0">
                  <c:v>CONSTRUCTION NORMAL</c:v>
                </c:pt>
              </c:strCache>
            </c:strRef>
          </c:tx>
          <c:spPr>
            <a:ln w="12700">
              <a:solidFill>
                <a:schemeClr val="accent2">
                  <a:lumMod val="75000"/>
                </a:schemeClr>
              </a:solidFill>
              <a:prstDash val="solid"/>
            </a:ln>
          </c:spPr>
          <c:marker>
            <c:symbol val="triangle"/>
            <c:size val="5"/>
            <c:spPr>
              <a:solidFill>
                <a:schemeClr val="accent2">
                  <a:lumMod val="75000"/>
                </a:schemeClr>
              </a:solidFill>
              <a:ln>
                <a:solidFill>
                  <a:schemeClr val="accent2">
                    <a:lumMod val="75000"/>
                  </a:schemeClr>
                </a:solidFill>
                <a:prstDash val="solid"/>
              </a:ln>
            </c:spPr>
          </c:marker>
          <c:cat>
            <c:numRef>
              <c:f>'CASHFLOW-CONSTRUCTION CONS'!$C$25:$C$32</c:f>
              <c:numCache>
                <c:formatCode>d\-mmmm\-yyyy</c:formatCode>
                <c:ptCount val="8"/>
                <c:pt idx="0">
                  <c:v>45884</c:v>
                </c:pt>
                <c:pt idx="1">
                  <c:v>45915</c:v>
                </c:pt>
                <c:pt idx="2">
                  <c:v>45946</c:v>
                </c:pt>
                <c:pt idx="3">
                  <c:v>45976</c:v>
                </c:pt>
                <c:pt idx="4">
                  <c:v>46007</c:v>
                </c:pt>
                <c:pt idx="5">
                  <c:v>46037</c:v>
                </c:pt>
                <c:pt idx="6">
                  <c:v>46068</c:v>
                </c:pt>
                <c:pt idx="7">
                  <c:v>46119</c:v>
                </c:pt>
              </c:numCache>
            </c:numRef>
          </c:cat>
          <c:val>
            <c:numRef>
              <c:f>'CASHFLOW-CONSTRUCTION CONS'!$F$25:$F$32</c:f>
              <c:numCache>
                <c:formatCode>"R"\ #\ ##0.00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BAB1-4463-A646-7D6E350C03E9}"/>
            </c:ext>
          </c:extLst>
        </c:ser>
        <c:ser>
          <c:idx val="2"/>
          <c:order val="1"/>
          <c:tx>
            <c:strRef>
              <c:f>'CASHFLOW-CONSTRUCTION CONS'!$G$22</c:f>
              <c:strCache>
                <c:ptCount val="1"/>
                <c:pt idx="0">
                  <c:v>CONSTRUCTION UPPER LIMIT</c:v>
                </c:pt>
              </c:strCache>
            </c:strRef>
          </c:tx>
          <c:spPr>
            <a:ln>
              <a:solidFill>
                <a:schemeClr val="accent6"/>
              </a:solidFill>
            </a:ln>
          </c:spPr>
          <c:marker>
            <c:symbol val="x"/>
            <c:size val="5"/>
            <c:spPr>
              <a:solidFill>
                <a:schemeClr val="accent4">
                  <a:lumMod val="75000"/>
                </a:schemeClr>
              </a:solidFill>
              <a:ln>
                <a:solidFill>
                  <a:schemeClr val="tx2">
                    <a:lumMod val="40000"/>
                    <a:lumOff val="60000"/>
                  </a:schemeClr>
                </a:solidFill>
                <a:prstDash val="solid"/>
              </a:ln>
            </c:spPr>
          </c:marker>
          <c:cat>
            <c:numRef>
              <c:f>'CASHFLOW-CONSTRUCTION CONS'!$C$25:$C$32</c:f>
              <c:numCache>
                <c:formatCode>d\-mmmm\-yyyy</c:formatCode>
                <c:ptCount val="8"/>
                <c:pt idx="0">
                  <c:v>45884</c:v>
                </c:pt>
                <c:pt idx="1">
                  <c:v>45915</c:v>
                </c:pt>
                <c:pt idx="2">
                  <c:v>45946</c:v>
                </c:pt>
                <c:pt idx="3">
                  <c:v>45976</c:v>
                </c:pt>
                <c:pt idx="4">
                  <c:v>46007</c:v>
                </c:pt>
                <c:pt idx="5">
                  <c:v>46037</c:v>
                </c:pt>
                <c:pt idx="6">
                  <c:v>46068</c:v>
                </c:pt>
                <c:pt idx="7">
                  <c:v>46119</c:v>
                </c:pt>
              </c:numCache>
            </c:numRef>
          </c:cat>
          <c:val>
            <c:numRef>
              <c:f>'CASHFLOW-CONSTRUCTION CONS'!$G$25:$G$32</c:f>
              <c:numCache>
                <c:formatCode>"R"\ #\ ##0.00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BAB1-4463-A646-7D6E350C03E9}"/>
            </c:ext>
          </c:extLst>
        </c:ser>
        <c:ser>
          <c:idx val="3"/>
          <c:order val="2"/>
          <c:tx>
            <c:strRef>
              <c:f>'CASHFLOW-CONSTRUCTION CONS'!$H$22</c:f>
              <c:strCache>
                <c:ptCount val="1"/>
                <c:pt idx="0">
                  <c:v>CONSTRUCTION LOWER LIMIT</c:v>
                </c:pt>
              </c:strCache>
            </c:strRef>
          </c:tx>
          <c:spPr>
            <a:ln>
              <a:solidFill>
                <a:schemeClr val="accent3">
                  <a:lumMod val="50000"/>
                </a:schemeClr>
              </a:solidFill>
            </a:ln>
          </c:spPr>
          <c:marker>
            <c:spPr>
              <a:solidFill>
                <a:schemeClr val="accent3">
                  <a:lumMod val="50000"/>
                </a:schemeClr>
              </a:solidFill>
              <a:ln>
                <a:solidFill>
                  <a:schemeClr val="accent3">
                    <a:lumMod val="50000"/>
                  </a:schemeClr>
                </a:solidFill>
              </a:ln>
            </c:spPr>
          </c:marker>
          <c:cat>
            <c:numRef>
              <c:f>'CASHFLOW-CONSTRUCTION CONS'!$C$25:$C$32</c:f>
              <c:numCache>
                <c:formatCode>d\-mmmm\-yyyy</c:formatCode>
                <c:ptCount val="8"/>
                <c:pt idx="0">
                  <c:v>45884</c:v>
                </c:pt>
                <c:pt idx="1">
                  <c:v>45915</c:v>
                </c:pt>
                <c:pt idx="2">
                  <c:v>45946</c:v>
                </c:pt>
                <c:pt idx="3">
                  <c:v>45976</c:v>
                </c:pt>
                <c:pt idx="4">
                  <c:v>46007</c:v>
                </c:pt>
                <c:pt idx="5">
                  <c:v>46037</c:v>
                </c:pt>
                <c:pt idx="6">
                  <c:v>46068</c:v>
                </c:pt>
                <c:pt idx="7">
                  <c:v>46119</c:v>
                </c:pt>
              </c:numCache>
            </c:numRef>
          </c:cat>
          <c:val>
            <c:numRef>
              <c:f>'CASHFLOW-CONSTRUCTION CONS'!$H$25:$H$32</c:f>
              <c:numCache>
                <c:formatCode>"R"\ #\ ##0.00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BAB1-4463-A646-7D6E350C03E9}"/>
            </c:ext>
          </c:extLst>
        </c:ser>
        <c:ser>
          <c:idx val="5"/>
          <c:order val="3"/>
          <c:tx>
            <c:v>ACTUAL AMOUNT</c:v>
          </c:tx>
          <c:marker>
            <c:symbol val="x"/>
            <c:size val="5"/>
            <c:spPr>
              <a:solidFill>
                <a:schemeClr val="accent4">
                  <a:lumMod val="75000"/>
                </a:schemeClr>
              </a:solidFill>
              <a:ln>
                <a:solidFill>
                  <a:schemeClr val="tx2">
                    <a:lumMod val="40000"/>
                    <a:lumOff val="60000"/>
                  </a:schemeClr>
                </a:solidFill>
                <a:prstDash val="solid"/>
              </a:ln>
            </c:spPr>
          </c:marker>
          <c:cat>
            <c:numLit>
              <c:formatCode>General</c:formatCode>
              <c:ptCount val="23"/>
              <c:pt idx="0">
                <c:v>43661</c:v>
              </c:pt>
              <c:pt idx="1">
                <c:v>43692</c:v>
              </c:pt>
              <c:pt idx="2">
                <c:v>43723</c:v>
              </c:pt>
              <c:pt idx="3">
                <c:v>43753</c:v>
              </c:pt>
              <c:pt idx="4">
                <c:v>43784</c:v>
              </c:pt>
              <c:pt idx="5">
                <c:v>43814</c:v>
              </c:pt>
              <c:pt idx="6">
                <c:v>43845</c:v>
              </c:pt>
              <c:pt idx="7">
                <c:v>43876</c:v>
              </c:pt>
              <c:pt idx="8">
                <c:v>43905</c:v>
              </c:pt>
              <c:pt idx="9">
                <c:v>43936</c:v>
              </c:pt>
              <c:pt idx="10">
                <c:v>43966</c:v>
              </c:pt>
              <c:pt idx="11">
                <c:v>43997</c:v>
              </c:pt>
              <c:pt idx="12">
                <c:v>44027</c:v>
              </c:pt>
              <c:pt idx="13">
                <c:v>44058</c:v>
              </c:pt>
              <c:pt idx="14">
                <c:v>44089</c:v>
              </c:pt>
              <c:pt idx="15">
                <c:v>44119</c:v>
              </c:pt>
              <c:pt idx="16">
                <c:v>44150</c:v>
              </c:pt>
              <c:pt idx="17">
                <c:v>44175</c:v>
              </c:pt>
              <c:pt idx="18">
                <c:v>44211</c:v>
              </c:pt>
              <c:pt idx="19">
                <c:v>44242</c:v>
              </c:pt>
              <c:pt idx="20">
                <c:v>44270</c:v>
              </c:pt>
              <c:pt idx="21">
                <c:v>44301</c:v>
              </c:pt>
              <c:pt idx="22">
                <c:v>44328</c:v>
              </c:pt>
            </c:numLit>
          </c:cat>
          <c:val>
            <c:numRef>
              <c:f>'[142]CASHFLOW-CONSTRUCTION'!#REF!</c:f>
              <c:numCache>
                <c:formatCode>General</c:formatCode>
                <c:ptCount val="1"/>
                <c:pt idx="0">
                  <c:v>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BAB1-4463-A646-7D6E350C03E9}"/>
            </c:ext>
          </c:extLst>
        </c:ser>
        <c:ser>
          <c:idx val="0"/>
          <c:order val="4"/>
          <c:tx>
            <c:strRef>
              <c:f>'CASHFLOW-CONSTRUCTION CONS'!$K$39</c:f>
              <c:strCache>
                <c:ptCount val="1"/>
                <c:pt idx="0">
                  <c:v>ACTUAL</c:v>
                </c:pt>
              </c:strCache>
            </c:strRef>
          </c:tx>
          <c:val>
            <c:numRef>
              <c:f>'CASHFLOW-CONSTRUCTION CONS'!$K$41:$K$49</c:f>
              <c:numCache>
                <c:formatCode>"R"\ #\ ##0.00</c:formatCode>
                <c:ptCount val="9"/>
                <c:pt idx="3">
                  <c:v>0</c:v>
                </c:pt>
                <c:pt idx="4">
                  <c:v>0</c:v>
                </c:pt>
                <c:pt idx="5">
                  <c:v>0</c:v>
                </c:pt>
                <c:pt idx="6">
                  <c:v>0</c:v>
                </c:pt>
                <c:pt idx="7">
                  <c:v>0</c:v>
                </c:pt>
                <c:pt idx="8">
                  <c:v>0</c:v>
                </c:pt>
              </c:numCache>
            </c:numRef>
          </c:val>
          <c:smooth val="0"/>
          <c:extLst>
            <c:ext xmlns:c16="http://schemas.microsoft.com/office/drawing/2014/chart" uri="{C3380CC4-5D6E-409C-BE32-E72D297353CC}">
              <c16:uniqueId val="{00000004-BAB1-4463-A646-7D6E350C03E9}"/>
            </c:ext>
          </c:extLst>
        </c:ser>
        <c:dLbls>
          <c:showLegendKey val="0"/>
          <c:showVal val="0"/>
          <c:showCatName val="0"/>
          <c:showSerName val="0"/>
          <c:showPercent val="0"/>
          <c:showBubbleSize val="0"/>
        </c:dLbls>
        <c:marker val="1"/>
        <c:smooth val="0"/>
        <c:axId val="-1576938928"/>
        <c:axId val="-1576949264"/>
        <c:extLst/>
      </c:lineChart>
      <c:catAx>
        <c:axId val="-1576938928"/>
        <c:scaling>
          <c:orientation val="minMax"/>
        </c:scaling>
        <c:delete val="0"/>
        <c:axPos val="b"/>
        <c:minorGridlines/>
        <c:title>
          <c:tx>
            <c:rich>
              <a:bodyPr/>
              <a:lstStyle/>
              <a:p>
                <a:pPr>
                  <a:defRPr sz="800" b="1" i="0" u="none" strike="noStrike" baseline="0">
                    <a:solidFill>
                      <a:srgbClr val="000000"/>
                    </a:solidFill>
                    <a:latin typeface="Times New Roman"/>
                    <a:ea typeface="Times New Roman"/>
                    <a:cs typeface="Times New Roman"/>
                  </a:defRPr>
                </a:pPr>
                <a:r>
                  <a:rPr lang="en-US"/>
                  <a:t>MONTHLY PAYMENT DATES</a:t>
                </a:r>
              </a:p>
            </c:rich>
          </c:tx>
          <c:layout>
            <c:manualLayout>
              <c:xMode val="edge"/>
              <c:yMode val="edge"/>
              <c:x val="1.7141102011750532E-3"/>
              <c:y val="0.8960047917931957"/>
            </c:manualLayout>
          </c:layout>
          <c:overlay val="0"/>
          <c:spPr>
            <a:noFill/>
            <a:ln w="25400">
              <a:noFill/>
            </a:ln>
          </c:spPr>
        </c:title>
        <c:numFmt formatCode="[$-1C09]dd\ mmm\ yy;@"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Times New Roman"/>
                <a:ea typeface="Times New Roman"/>
                <a:cs typeface="Times New Roman"/>
              </a:defRPr>
            </a:pPr>
            <a:endParaRPr lang="en-US"/>
          </a:p>
        </c:txPr>
        <c:crossAx val="-1576949264"/>
        <c:crosses val="autoZero"/>
        <c:auto val="0"/>
        <c:lblAlgn val="ctr"/>
        <c:lblOffset val="100"/>
        <c:tickMarkSkip val="2"/>
        <c:noMultiLvlLbl val="0"/>
      </c:catAx>
      <c:valAx>
        <c:axId val="-1576949264"/>
        <c:scaling>
          <c:orientation val="minMax"/>
        </c:scaling>
        <c:delete val="0"/>
        <c:axPos val="l"/>
        <c:majorGridlines>
          <c:spPr>
            <a:ln w="3175">
              <a:solidFill>
                <a:schemeClr val="tx1"/>
              </a:solidFill>
              <a:prstDash val="solid"/>
            </a:ln>
          </c:spPr>
        </c:majorGridlines>
        <c:minorGridlines/>
        <c:title>
          <c:tx>
            <c:rich>
              <a:bodyPr/>
              <a:lstStyle/>
              <a:p>
                <a:pPr>
                  <a:defRPr sz="800" b="1" i="0" u="none" strike="noStrike" baseline="0">
                    <a:solidFill>
                      <a:srgbClr val="000000"/>
                    </a:solidFill>
                    <a:latin typeface="Times New Roman"/>
                    <a:ea typeface="Times New Roman"/>
                    <a:cs typeface="Times New Roman"/>
                  </a:defRPr>
                </a:pPr>
                <a:r>
                  <a:rPr lang="en-US"/>
                  <a:t>AMOUNTS</a:t>
                </a:r>
              </a:p>
            </c:rich>
          </c:tx>
          <c:layout>
            <c:manualLayout>
              <c:xMode val="edge"/>
              <c:yMode val="edge"/>
              <c:x val="1.6701489043661751E-2"/>
              <c:y val="0.45112832561665339"/>
            </c:manualLayout>
          </c:layout>
          <c:overlay val="0"/>
          <c:spPr>
            <a:noFill/>
            <a:ln w="25400">
              <a:noFill/>
            </a:ln>
          </c:spPr>
        </c:title>
        <c:numFmt formatCode="#,##0;[Red]#,##0" sourceLinked="0"/>
        <c:majorTickMark val="out"/>
        <c:minorTickMark val="none"/>
        <c:tickLblPos val="nextTo"/>
        <c:txPr>
          <a:bodyPr rot="0" vert="horz"/>
          <a:lstStyle/>
          <a:p>
            <a:pPr>
              <a:defRPr/>
            </a:pPr>
            <a:endParaRPr lang="en-US"/>
          </a:p>
        </c:txPr>
        <c:crossAx val="-1576938928"/>
        <c:crosses val="autoZero"/>
        <c:crossBetween val="midCat"/>
      </c:valAx>
      <c:spPr>
        <a:solidFill>
          <a:schemeClr val="accent1">
            <a:lumMod val="20000"/>
            <a:lumOff val="80000"/>
          </a:schemeClr>
        </a:solidFill>
        <a:ln w="12700">
          <a:solidFill>
            <a:srgbClr val="CCCCFF">
              <a:alpha val="93000"/>
            </a:srgbClr>
          </a:solidFill>
          <a:prstDash val="solid"/>
        </a:ln>
      </c:spPr>
    </c:plotArea>
    <c:legend>
      <c:legendPos val="b"/>
      <c:layout>
        <c:manualLayout>
          <c:xMode val="edge"/>
          <c:yMode val="edge"/>
          <c:x val="7.1746090904470677E-2"/>
          <c:y val="0.94446228134220944"/>
          <c:w val="0.59055037506555075"/>
          <c:h val="4.002369055998177E-2"/>
        </c:manualLayout>
      </c:layout>
      <c:overlay val="0"/>
      <c:spPr>
        <a:solidFill>
          <a:schemeClr val="bg1"/>
        </a:solidFill>
      </c:spPr>
      <c:txPr>
        <a:bodyPr/>
        <a:lstStyle/>
        <a:p>
          <a:pPr>
            <a:defRPr>
              <a:ln>
                <a:noFill/>
              </a:ln>
              <a:solidFill>
                <a:schemeClr val="tx1"/>
              </a:solidFil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en-US"/>
    </a:p>
  </c:txPr>
  <c:printSettings>
    <c:headerFooter alignWithMargins="0">
      <c:oddHeader>&amp;A</c:oddHeader>
      <c:oddFooter>&amp;CPage 2</c:oddFooter>
    </c:headerFooter>
    <c:pageMargins b="1" l="0.75000000000000255" r="0.75000000000000255" t="1" header="0.5" footer="0.5"/>
    <c:pageSetup orientation="portrait" horizontalDpi="300" verticalDpi="300"/>
  </c:printSettings>
</c:chartSpace>
</file>

<file path=xl/ctrlProps/ctrlProp1.xml><?xml version="1.0" encoding="utf-8"?>
<formControlPr xmlns="http://schemas.microsoft.com/office/spreadsheetml/2009/9/main" objectType="CheckBox" fmlaLink="$AT$28" lockText="1" noThreeD="1"/>
</file>

<file path=xl/ctrlProps/ctrlProp10.xml><?xml version="1.0" encoding="utf-8"?>
<formControlPr xmlns="http://schemas.microsoft.com/office/spreadsheetml/2009/9/main" objectType="CheckBox" fmlaLink="$AQ$78" lockText="1" noThreeD="1"/>
</file>

<file path=xl/ctrlProps/ctrlProp11.xml><?xml version="1.0" encoding="utf-8"?>
<formControlPr xmlns="http://schemas.microsoft.com/office/spreadsheetml/2009/9/main" objectType="CheckBox" fmlaLink="$AT$25" lockText="1" noThreeD="1"/>
</file>

<file path=xl/ctrlProps/ctrlProp12.xml><?xml version="1.0" encoding="utf-8"?>
<formControlPr xmlns="http://schemas.microsoft.com/office/spreadsheetml/2009/9/main" objectType="CheckBox" checked="Checked" fmlaLink="#REF!" lockText="1" noThreeD="1"/>
</file>

<file path=xl/ctrlProps/ctrlProp13.xml><?xml version="1.0" encoding="utf-8"?>
<formControlPr xmlns="http://schemas.microsoft.com/office/spreadsheetml/2009/9/main" objectType="CheckBox" fmlaLink="$Q$74" lockText="1" noThreeD="1"/>
</file>

<file path=xl/ctrlProps/ctrlProp14.xml><?xml version="1.0" encoding="utf-8"?>
<formControlPr xmlns="http://schemas.microsoft.com/office/spreadsheetml/2009/9/main" objectType="CheckBox" fmlaLink="$Q$75" lockText="1" noThreeD="1"/>
</file>

<file path=xl/ctrlProps/ctrlProp15.xml><?xml version="1.0" encoding="utf-8"?>
<formControlPr xmlns="http://schemas.microsoft.com/office/spreadsheetml/2009/9/main" objectType="CheckBox" checked="Checked" fmlaLink="$Q$76" lockText="1" noThreeD="1"/>
</file>

<file path=xl/ctrlProps/ctrlProp16.xml><?xml version="1.0" encoding="utf-8"?>
<formControlPr xmlns="http://schemas.microsoft.com/office/spreadsheetml/2009/9/main" objectType="CheckBox" fmlaLink="$Q$77" lockText="1" noThreeD="1"/>
</file>

<file path=xl/ctrlProps/ctrlProp17.xml><?xml version="1.0" encoding="utf-8"?>
<formControlPr xmlns="http://schemas.microsoft.com/office/spreadsheetml/2009/9/main" objectType="CheckBox" fmlaLink="$Q$78" lockText="1" noThreeD="1"/>
</file>

<file path=xl/ctrlProps/ctrlProp18.xml><?xml version="1.0" encoding="utf-8"?>
<formControlPr xmlns="http://schemas.microsoft.com/office/spreadsheetml/2009/9/main" objectType="CheckBox" fmlaLink="$Q$79" lockText="1" noThreeD="1"/>
</file>

<file path=xl/ctrlProps/ctrlProp19.xml><?xml version="1.0" encoding="utf-8"?>
<formControlPr xmlns="http://schemas.microsoft.com/office/spreadsheetml/2009/9/main" objectType="CheckBox" fmlaLink="$Q$80" lockText="1" noThreeD="1"/>
</file>

<file path=xl/ctrlProps/ctrlProp2.xml><?xml version="1.0" encoding="utf-8"?>
<formControlPr xmlns="http://schemas.microsoft.com/office/spreadsheetml/2009/9/main" objectType="CheckBox" checked="Checked" fmlaLink="$AT$27" lockText="1" noThreeD="1"/>
</file>

<file path=xl/ctrlProps/ctrlProp20.xml><?xml version="1.0" encoding="utf-8"?>
<formControlPr xmlns="http://schemas.microsoft.com/office/spreadsheetml/2009/9/main" objectType="CheckBox" fmlaLink="$Q$85" lockText="1" noThreeD="1"/>
</file>

<file path=xl/ctrlProps/ctrlProp21.xml><?xml version="1.0" encoding="utf-8"?>
<formControlPr xmlns="http://schemas.microsoft.com/office/spreadsheetml/2009/9/main" objectType="CheckBox" fmlaLink="$Q$86" lockText="1" noThreeD="1"/>
</file>

<file path=xl/ctrlProps/ctrlProp22.xml><?xml version="1.0" encoding="utf-8"?>
<formControlPr xmlns="http://schemas.microsoft.com/office/spreadsheetml/2009/9/main" objectType="CheckBox" checked="Checked" fmlaLink="$Q$87" lockText="1" noThreeD="1"/>
</file>

<file path=xl/ctrlProps/ctrlProp23.xml><?xml version="1.0" encoding="utf-8"?>
<formControlPr xmlns="http://schemas.microsoft.com/office/spreadsheetml/2009/9/main" objectType="CheckBox" fmlaLink="$Q$74" lockText="1" noThreeD="1"/>
</file>

<file path=xl/ctrlProps/ctrlProp24.xml><?xml version="1.0" encoding="utf-8"?>
<formControlPr xmlns="http://schemas.microsoft.com/office/spreadsheetml/2009/9/main" objectType="CheckBox" fmlaLink="$Q$75" lockText="1" noThreeD="1"/>
</file>

<file path=xl/ctrlProps/ctrlProp25.xml><?xml version="1.0" encoding="utf-8"?>
<formControlPr xmlns="http://schemas.microsoft.com/office/spreadsheetml/2009/9/main" objectType="CheckBox" checked="Checked" fmlaLink="$Q$76" lockText="1" noThreeD="1"/>
</file>

<file path=xl/ctrlProps/ctrlProp26.xml><?xml version="1.0" encoding="utf-8"?>
<formControlPr xmlns="http://schemas.microsoft.com/office/spreadsheetml/2009/9/main" objectType="CheckBox" fmlaLink="$Q$77" lockText="1" noThreeD="1"/>
</file>

<file path=xl/ctrlProps/ctrlProp27.xml><?xml version="1.0" encoding="utf-8"?>
<formControlPr xmlns="http://schemas.microsoft.com/office/spreadsheetml/2009/9/main" objectType="CheckBox" fmlaLink="$Q$78" lockText="1" noThreeD="1"/>
</file>

<file path=xl/ctrlProps/ctrlProp28.xml><?xml version="1.0" encoding="utf-8"?>
<formControlPr xmlns="http://schemas.microsoft.com/office/spreadsheetml/2009/9/main" objectType="CheckBox" fmlaLink="$Q$79" lockText="1" noThreeD="1"/>
</file>

<file path=xl/ctrlProps/ctrlProp29.xml><?xml version="1.0" encoding="utf-8"?>
<formControlPr xmlns="http://schemas.microsoft.com/office/spreadsheetml/2009/9/main" objectType="CheckBox" fmlaLink="$Q$80" lockText="1" noThreeD="1"/>
</file>

<file path=xl/ctrlProps/ctrlProp3.xml><?xml version="1.0" encoding="utf-8"?>
<formControlPr xmlns="http://schemas.microsoft.com/office/spreadsheetml/2009/9/main" objectType="CheckBox" checked="Checked" fmlaLink="$AT$27" lockText="1" noThreeD="1"/>
</file>

<file path=xl/ctrlProps/ctrlProp30.xml><?xml version="1.0" encoding="utf-8"?>
<formControlPr xmlns="http://schemas.microsoft.com/office/spreadsheetml/2009/9/main" objectType="CheckBox" fmlaLink="$Q$85" lockText="1" noThreeD="1"/>
</file>

<file path=xl/ctrlProps/ctrlProp31.xml><?xml version="1.0" encoding="utf-8"?>
<formControlPr xmlns="http://schemas.microsoft.com/office/spreadsheetml/2009/9/main" objectType="CheckBox" fmlaLink="$Q$86" lockText="1" noThreeD="1"/>
</file>

<file path=xl/ctrlProps/ctrlProp32.xml><?xml version="1.0" encoding="utf-8"?>
<formControlPr xmlns="http://schemas.microsoft.com/office/spreadsheetml/2009/9/main" objectType="CheckBox" checked="Checked" fmlaLink="$Q$87" lockText="1" noThreeD="1"/>
</file>

<file path=xl/ctrlProps/ctrlProp33.xml><?xml version="1.0" encoding="utf-8"?>
<formControlPr xmlns="http://schemas.microsoft.com/office/spreadsheetml/2009/9/main" objectType="CheckBox" fmlaLink="$Q$47" lockText="1" noThreeD="1"/>
</file>

<file path=xl/ctrlProps/ctrlProp34.xml><?xml version="1.0" encoding="utf-8"?>
<formControlPr xmlns="http://schemas.microsoft.com/office/spreadsheetml/2009/9/main" objectType="CheckBox" fmlaLink="$Q$48" lockText="1" noThreeD="1"/>
</file>

<file path=xl/ctrlProps/ctrlProp35.xml><?xml version="1.0" encoding="utf-8"?>
<formControlPr xmlns="http://schemas.microsoft.com/office/spreadsheetml/2009/9/main" objectType="CheckBox" checked="Checked" fmlaLink="$Q$49" lockText="1" noThreeD="1"/>
</file>

<file path=xl/ctrlProps/ctrlProp36.xml><?xml version="1.0" encoding="utf-8"?>
<formControlPr xmlns="http://schemas.microsoft.com/office/spreadsheetml/2009/9/main" objectType="CheckBox" fmlaLink="$Q$50" lockText="1" noThreeD="1"/>
</file>

<file path=xl/ctrlProps/ctrlProp37.xml><?xml version="1.0" encoding="utf-8"?>
<formControlPr xmlns="http://schemas.microsoft.com/office/spreadsheetml/2009/9/main" objectType="CheckBox" fmlaLink="$Q$58" lockText="1" noThreeD="1"/>
</file>

<file path=xl/ctrlProps/ctrlProp38.xml><?xml version="1.0" encoding="utf-8"?>
<formControlPr xmlns="http://schemas.microsoft.com/office/spreadsheetml/2009/9/main" objectType="CheckBox" fmlaLink="$Q$59" lockText="1" noThreeD="1"/>
</file>

<file path=xl/ctrlProps/ctrlProp39.xml><?xml version="1.0" encoding="utf-8"?>
<formControlPr xmlns="http://schemas.microsoft.com/office/spreadsheetml/2009/9/main" objectType="CheckBox" checked="Checked" fmlaLink="$Q$60" lockText="1" noThreeD="1"/>
</file>

<file path=xl/ctrlProps/ctrlProp4.xml><?xml version="1.0" encoding="utf-8"?>
<formControlPr xmlns="http://schemas.microsoft.com/office/spreadsheetml/2009/9/main" objectType="CheckBox" fmlaLink="$AT$29" lockText="1" noThreeD="1"/>
</file>

<file path=xl/ctrlProps/ctrlProp40.xml><?xml version="1.0" encoding="utf-8"?>
<formControlPr xmlns="http://schemas.microsoft.com/office/spreadsheetml/2009/9/main" objectType="CheckBox" fmlaLink="$Q$45" lockText="1" noThreeD="1"/>
</file>

<file path=xl/ctrlProps/ctrlProp41.xml><?xml version="1.0" encoding="utf-8"?>
<formControlPr xmlns="http://schemas.microsoft.com/office/spreadsheetml/2009/9/main" objectType="CheckBox" fmlaLink="$Q$46" lockText="1" noThreeD="1"/>
</file>

<file path=xl/ctrlProps/ctrlProp42.xml><?xml version="1.0" encoding="utf-8"?>
<formControlPr xmlns="http://schemas.microsoft.com/office/spreadsheetml/2009/9/main" objectType="CheckBox" checked="Checked" fmlaLink="$Q$47" lockText="1" noThreeD="1"/>
</file>

<file path=xl/ctrlProps/ctrlProp43.xml><?xml version="1.0" encoding="utf-8"?>
<formControlPr xmlns="http://schemas.microsoft.com/office/spreadsheetml/2009/9/main" objectType="CheckBox" fmlaLink="$Q$48" lockText="1" noThreeD="1"/>
</file>

<file path=xl/ctrlProps/ctrlProp44.xml><?xml version="1.0" encoding="utf-8"?>
<formControlPr xmlns="http://schemas.microsoft.com/office/spreadsheetml/2009/9/main" objectType="CheckBox" fmlaLink="$Q$56" lockText="1" noThreeD="1"/>
</file>

<file path=xl/ctrlProps/ctrlProp45.xml><?xml version="1.0" encoding="utf-8"?>
<formControlPr xmlns="http://schemas.microsoft.com/office/spreadsheetml/2009/9/main" objectType="CheckBox" fmlaLink="$Q$57" lockText="1" noThreeD="1"/>
</file>

<file path=xl/ctrlProps/ctrlProp46.xml><?xml version="1.0" encoding="utf-8"?>
<formControlPr xmlns="http://schemas.microsoft.com/office/spreadsheetml/2009/9/main" objectType="CheckBox" checked="Checked" fmlaLink="$Q$58" lockText="1" noThreeD="1"/>
</file>

<file path=xl/ctrlProps/ctrlProp47.xml><?xml version="1.0" encoding="utf-8"?>
<formControlPr xmlns="http://schemas.microsoft.com/office/spreadsheetml/2009/9/main" objectType="CheckBox" fmlaLink="$Q$45" lockText="1" noThreeD="1"/>
</file>

<file path=xl/ctrlProps/ctrlProp48.xml><?xml version="1.0" encoding="utf-8"?>
<formControlPr xmlns="http://schemas.microsoft.com/office/spreadsheetml/2009/9/main" objectType="CheckBox" fmlaLink="$Q$46" lockText="1" noThreeD="1"/>
</file>

<file path=xl/ctrlProps/ctrlProp49.xml><?xml version="1.0" encoding="utf-8"?>
<formControlPr xmlns="http://schemas.microsoft.com/office/spreadsheetml/2009/9/main" objectType="CheckBox" checked="Checked" fmlaLink="$Q$47" lockText="1" noThreeD="1"/>
</file>

<file path=xl/ctrlProps/ctrlProp5.xml><?xml version="1.0" encoding="utf-8"?>
<formControlPr xmlns="http://schemas.microsoft.com/office/spreadsheetml/2009/9/main" objectType="CheckBox" checked="Checked" fmlaLink="#REF!" lockText="1" noThreeD="1"/>
</file>

<file path=xl/ctrlProps/ctrlProp50.xml><?xml version="1.0" encoding="utf-8"?>
<formControlPr xmlns="http://schemas.microsoft.com/office/spreadsheetml/2009/9/main" objectType="CheckBox" fmlaLink="$Q$48" lockText="1" noThreeD="1"/>
</file>

<file path=xl/ctrlProps/ctrlProp51.xml><?xml version="1.0" encoding="utf-8"?>
<formControlPr xmlns="http://schemas.microsoft.com/office/spreadsheetml/2009/9/main" objectType="CheckBox" fmlaLink="$Q$56" lockText="1" noThreeD="1"/>
</file>

<file path=xl/ctrlProps/ctrlProp52.xml><?xml version="1.0" encoding="utf-8"?>
<formControlPr xmlns="http://schemas.microsoft.com/office/spreadsheetml/2009/9/main" objectType="CheckBox" fmlaLink="$Q$57" lockText="1" noThreeD="1"/>
</file>

<file path=xl/ctrlProps/ctrlProp53.xml><?xml version="1.0" encoding="utf-8"?>
<formControlPr xmlns="http://schemas.microsoft.com/office/spreadsheetml/2009/9/main" objectType="CheckBox" checked="Checked" fmlaLink="$Q$58" lockText="1" noThreeD="1"/>
</file>

<file path=xl/ctrlProps/ctrlProp6.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fmlaLink="$AQ$77" lockText="1" noThreeD="1"/>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3</xdr:col>
      <xdr:colOff>491026</xdr:colOff>
      <xdr:row>26</xdr:row>
      <xdr:rowOff>35875</xdr:rowOff>
    </xdr:from>
    <xdr:to>
      <xdr:col>27</xdr:col>
      <xdr:colOff>775608</xdr:colOff>
      <xdr:row>49</xdr:row>
      <xdr:rowOff>147455</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101</xdr:row>
      <xdr:rowOff>0</xdr:rowOff>
    </xdr:from>
    <xdr:to>
      <xdr:col>0</xdr:col>
      <xdr:colOff>0</xdr:colOff>
      <xdr:row>101</xdr:row>
      <xdr:rowOff>142875</xdr:rowOff>
    </xdr:to>
    <xdr:graphicFrame macro="">
      <xdr:nvGraphicFramePr>
        <xdr:cNvPr id="2" name="Chart 10">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66261</xdr:colOff>
      <xdr:row>54</xdr:row>
      <xdr:rowOff>107674</xdr:rowOff>
    </xdr:from>
    <xdr:to>
      <xdr:col>11</xdr:col>
      <xdr:colOff>952500</xdr:colOff>
      <xdr:row>83</xdr:row>
      <xdr:rowOff>100853</xdr:rowOff>
    </xdr:to>
    <xdr:graphicFrame macro="">
      <xdr:nvGraphicFramePr>
        <xdr:cNvPr id="3" name="Chart 2">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19050</xdr:colOff>
          <xdr:row>11</xdr:row>
          <xdr:rowOff>19050</xdr:rowOff>
        </xdr:from>
        <xdr:to>
          <xdr:col>10</xdr:col>
          <xdr:colOff>666750</xdr:colOff>
          <xdr:row>13</xdr:row>
          <xdr:rowOff>57150</xdr:rowOff>
        </xdr:to>
        <xdr:sp macro="" textlink="">
          <xdr:nvSpPr>
            <xdr:cNvPr id="17409" name="Check Box 1" descr="Msd by QS" hidden="1">
              <a:extLst>
                <a:ext uri="{63B3BB69-23CF-44E3-9099-C40C66FF867C}">
                  <a14:compatExt spid="_x0000_s17409"/>
                </a:ext>
                <a:ext uri="{FF2B5EF4-FFF2-40B4-BE49-F238E27FC236}">
                  <a16:creationId xmlns:a16="http://schemas.microsoft.com/office/drawing/2014/main" id="{00000000-0008-0000-0D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Restoration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9</xdr:row>
          <xdr:rowOff>57150</xdr:rowOff>
        </xdr:from>
        <xdr:to>
          <xdr:col>10</xdr:col>
          <xdr:colOff>561975</xdr:colOff>
          <xdr:row>11</xdr:row>
          <xdr:rowOff>19050</xdr:rowOff>
        </xdr:to>
        <xdr:sp macro="" textlink="">
          <xdr:nvSpPr>
            <xdr:cNvPr id="17410" name="Check Box 2" descr="Msd by QS" hidden="1">
              <a:extLst>
                <a:ext uri="{63B3BB69-23CF-44E3-9099-C40C66FF867C}">
                  <a14:compatExt spid="_x0000_s17410"/>
                </a:ext>
                <a:ext uri="{FF2B5EF4-FFF2-40B4-BE49-F238E27FC236}">
                  <a16:creationId xmlns:a16="http://schemas.microsoft.com/office/drawing/2014/main" id="{00000000-0008-0000-0D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Alterations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xdr:row>
          <xdr:rowOff>57150</xdr:rowOff>
        </xdr:from>
        <xdr:to>
          <xdr:col>13</xdr:col>
          <xdr:colOff>533400</xdr:colOff>
          <xdr:row>11</xdr:row>
          <xdr:rowOff>19050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D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Alterations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57150</xdr:rowOff>
        </xdr:from>
        <xdr:to>
          <xdr:col>13</xdr:col>
          <xdr:colOff>657225</xdr:colOff>
          <xdr:row>13</xdr:row>
          <xdr:rowOff>19050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D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Redecoration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13</xdr:row>
          <xdr:rowOff>38100</xdr:rowOff>
        </xdr:from>
        <xdr:to>
          <xdr:col>13</xdr:col>
          <xdr:colOff>628650</xdr:colOff>
          <xdr:row>15</xdr:row>
          <xdr:rowOff>152400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D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Multiple procurement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xdr:row>
          <xdr:rowOff>57150</xdr:rowOff>
        </xdr:from>
        <xdr:to>
          <xdr:col>13</xdr:col>
          <xdr:colOff>628650</xdr:colOff>
          <xdr:row>7</xdr:row>
          <xdr:rowOff>19050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D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Management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xdr:row>
          <xdr:rowOff>57150</xdr:rowOff>
        </xdr:from>
        <xdr:to>
          <xdr:col>13</xdr:col>
          <xdr:colOff>666750</xdr:colOff>
          <xdr:row>9</xdr:row>
          <xdr:rowOff>19050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D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Supplementary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xdr:row>
          <xdr:rowOff>57150</xdr:rowOff>
        </xdr:from>
        <xdr:to>
          <xdr:col>5</xdr:col>
          <xdr:colOff>933450</xdr:colOff>
          <xdr:row>7</xdr:row>
          <xdr:rowOff>38100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D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666750</xdr:colOff>
          <xdr:row>73</xdr:row>
          <xdr:rowOff>28575</xdr:rowOff>
        </xdr:from>
        <xdr:to>
          <xdr:col>2</xdr:col>
          <xdr:colOff>152400</xdr:colOff>
          <xdr:row>75</xdr:row>
          <xdr:rowOff>38100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D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72</xdr:row>
          <xdr:rowOff>95250</xdr:rowOff>
        </xdr:from>
        <xdr:to>
          <xdr:col>4</xdr:col>
          <xdr:colOff>304800</xdr:colOff>
          <xdr:row>75</xdr:row>
          <xdr:rowOff>66675</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D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Value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xdr:row>
          <xdr:rowOff>19050</xdr:rowOff>
        </xdr:from>
        <xdr:to>
          <xdr:col>10</xdr:col>
          <xdr:colOff>781050</xdr:colOff>
          <xdr:row>7</xdr:row>
          <xdr:rowOff>57150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D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Not Principal Agent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7</xdr:row>
          <xdr:rowOff>19050</xdr:rowOff>
        </xdr:from>
        <xdr:to>
          <xdr:col>10</xdr:col>
          <xdr:colOff>723900</xdr:colOff>
          <xdr:row>9</xdr:row>
          <xdr:rowOff>57150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D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Not Principal Consultant</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70</xdr:row>
          <xdr:rowOff>76200</xdr:rowOff>
        </xdr:from>
        <xdr:to>
          <xdr:col>1</xdr:col>
          <xdr:colOff>857250</xdr:colOff>
          <xdr:row>72</xdr:row>
          <xdr:rowOff>28575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11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70</xdr:row>
          <xdr:rowOff>95250</xdr:rowOff>
        </xdr:from>
        <xdr:to>
          <xdr:col>3</xdr:col>
          <xdr:colOff>704850</xdr:colOff>
          <xdr:row>72</xdr:row>
          <xdr:rowOff>19050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11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70</xdr:row>
          <xdr:rowOff>95250</xdr:rowOff>
        </xdr:from>
        <xdr:to>
          <xdr:col>11</xdr:col>
          <xdr:colOff>19050</xdr:colOff>
          <xdr:row>72</xdr:row>
          <xdr:rowOff>38100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11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xdr:row>
          <xdr:rowOff>95250</xdr:rowOff>
        </xdr:from>
        <xdr:to>
          <xdr:col>13</xdr:col>
          <xdr:colOff>295275</xdr:colOff>
          <xdr:row>72</xdr:row>
          <xdr:rowOff>19050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11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72</xdr:row>
          <xdr:rowOff>95250</xdr:rowOff>
        </xdr:from>
        <xdr:to>
          <xdr:col>1</xdr:col>
          <xdr:colOff>742950</xdr:colOff>
          <xdr:row>74</xdr:row>
          <xdr:rowOff>19050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11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72</xdr:row>
          <xdr:rowOff>95250</xdr:rowOff>
        </xdr:from>
        <xdr:to>
          <xdr:col>4</xdr:col>
          <xdr:colOff>104775</xdr:colOff>
          <xdr:row>74</xdr:row>
          <xdr:rowOff>19050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11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72</xdr:row>
          <xdr:rowOff>95250</xdr:rowOff>
        </xdr:from>
        <xdr:to>
          <xdr:col>11</xdr:col>
          <xdr:colOff>66675</xdr:colOff>
          <xdr:row>74</xdr:row>
          <xdr:rowOff>19050</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11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77</xdr:row>
          <xdr:rowOff>95250</xdr:rowOff>
        </xdr:from>
        <xdr:to>
          <xdr:col>1</xdr:col>
          <xdr:colOff>857250</xdr:colOff>
          <xdr:row>79</xdr:row>
          <xdr:rowOff>19050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11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Lower Limit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77</xdr:row>
          <xdr:rowOff>95250</xdr:rowOff>
        </xdr:from>
        <xdr:to>
          <xdr:col>3</xdr:col>
          <xdr:colOff>676275</xdr:colOff>
          <xdr:row>79</xdr:row>
          <xdr:rowOff>19050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11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Upper Limit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77</xdr:row>
          <xdr:rowOff>95250</xdr:rowOff>
        </xdr:from>
        <xdr:to>
          <xdr:col>10</xdr:col>
          <xdr:colOff>742950</xdr:colOff>
          <xdr:row>79</xdr:row>
          <xdr:rowOff>19050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11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Average</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70</xdr:row>
          <xdr:rowOff>114300</xdr:rowOff>
        </xdr:from>
        <xdr:to>
          <xdr:col>1</xdr:col>
          <xdr:colOff>704850</xdr:colOff>
          <xdr:row>72</xdr:row>
          <xdr:rowOff>19050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12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70</xdr:row>
          <xdr:rowOff>104775</xdr:rowOff>
        </xdr:from>
        <xdr:to>
          <xdr:col>3</xdr:col>
          <xdr:colOff>523875</xdr:colOff>
          <xdr:row>72</xdr:row>
          <xdr:rowOff>19050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12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70</xdr:row>
          <xdr:rowOff>114300</xdr:rowOff>
        </xdr:from>
        <xdr:to>
          <xdr:col>10</xdr:col>
          <xdr:colOff>628650</xdr:colOff>
          <xdr:row>72</xdr:row>
          <xdr:rowOff>19050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12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70</xdr:row>
          <xdr:rowOff>114300</xdr:rowOff>
        </xdr:from>
        <xdr:to>
          <xdr:col>12</xdr:col>
          <xdr:colOff>704850</xdr:colOff>
          <xdr:row>72</xdr:row>
          <xdr:rowOff>19050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12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72</xdr:row>
          <xdr:rowOff>114300</xdr:rowOff>
        </xdr:from>
        <xdr:to>
          <xdr:col>1</xdr:col>
          <xdr:colOff>590550</xdr:colOff>
          <xdr:row>74</xdr:row>
          <xdr:rowOff>19050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1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72</xdr:row>
          <xdr:rowOff>104775</xdr:rowOff>
        </xdr:from>
        <xdr:to>
          <xdr:col>3</xdr:col>
          <xdr:colOff>704850</xdr:colOff>
          <xdr:row>74</xdr:row>
          <xdr:rowOff>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1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590550</xdr:colOff>
          <xdr:row>72</xdr:row>
          <xdr:rowOff>76200</xdr:rowOff>
        </xdr:from>
        <xdr:to>
          <xdr:col>10</xdr:col>
          <xdr:colOff>666750</xdr:colOff>
          <xdr:row>74</xdr:row>
          <xdr:rowOff>38100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12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77</xdr:row>
          <xdr:rowOff>95250</xdr:rowOff>
        </xdr:from>
        <xdr:to>
          <xdr:col>1</xdr:col>
          <xdr:colOff>704850</xdr:colOff>
          <xdr:row>79</xdr:row>
          <xdr:rowOff>19050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12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Lower Limit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77</xdr:row>
          <xdr:rowOff>104775</xdr:rowOff>
        </xdr:from>
        <xdr:to>
          <xdr:col>3</xdr:col>
          <xdr:colOff>552450</xdr:colOff>
          <xdr:row>79</xdr:row>
          <xdr:rowOff>0</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12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Upper Limit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77</xdr:row>
          <xdr:rowOff>114300</xdr:rowOff>
        </xdr:from>
        <xdr:to>
          <xdr:col>10</xdr:col>
          <xdr:colOff>590550</xdr:colOff>
          <xdr:row>79</xdr:row>
          <xdr:rowOff>19050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12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Average</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44</xdr:row>
          <xdr:rowOff>0</xdr:rowOff>
        </xdr:from>
        <xdr:to>
          <xdr:col>1</xdr:col>
          <xdr:colOff>666750</xdr:colOff>
          <xdr:row>45</xdr:row>
          <xdr:rowOff>19050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13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104775</xdr:rowOff>
        </xdr:from>
        <xdr:to>
          <xdr:col>3</xdr:col>
          <xdr:colOff>533400</xdr:colOff>
          <xdr:row>45</xdr:row>
          <xdr:rowOff>19050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13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43</xdr:row>
          <xdr:rowOff>76200</xdr:rowOff>
        </xdr:from>
        <xdr:to>
          <xdr:col>10</xdr:col>
          <xdr:colOff>600075</xdr:colOff>
          <xdr:row>45</xdr:row>
          <xdr:rowOff>57150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13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44</xdr:row>
          <xdr:rowOff>0</xdr:rowOff>
        </xdr:from>
        <xdr:to>
          <xdr:col>12</xdr:col>
          <xdr:colOff>685800</xdr:colOff>
          <xdr:row>45</xdr:row>
          <xdr:rowOff>19050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13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51</xdr:row>
          <xdr:rowOff>0</xdr:rowOff>
        </xdr:from>
        <xdr:to>
          <xdr:col>1</xdr:col>
          <xdr:colOff>704850</xdr:colOff>
          <xdr:row>52</xdr:row>
          <xdr:rowOff>19050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13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Lower Limit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50</xdr:row>
          <xdr:rowOff>114300</xdr:rowOff>
        </xdr:from>
        <xdr:to>
          <xdr:col>3</xdr:col>
          <xdr:colOff>514350</xdr:colOff>
          <xdr:row>52</xdr:row>
          <xdr:rowOff>19050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13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Upper Limit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51</xdr:row>
          <xdr:rowOff>0</xdr:rowOff>
        </xdr:from>
        <xdr:to>
          <xdr:col>10</xdr:col>
          <xdr:colOff>561975</xdr:colOff>
          <xdr:row>52</xdr:row>
          <xdr:rowOff>19050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13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Average</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42</xdr:row>
          <xdr:rowOff>0</xdr:rowOff>
        </xdr:from>
        <xdr:to>
          <xdr:col>1</xdr:col>
          <xdr:colOff>666750</xdr:colOff>
          <xdr:row>43</xdr:row>
          <xdr:rowOff>19050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14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41</xdr:row>
          <xdr:rowOff>95250</xdr:rowOff>
        </xdr:from>
        <xdr:to>
          <xdr:col>3</xdr:col>
          <xdr:colOff>514350</xdr:colOff>
          <xdr:row>43</xdr:row>
          <xdr:rowOff>19050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14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41</xdr:row>
          <xdr:rowOff>104775</xdr:rowOff>
        </xdr:from>
        <xdr:to>
          <xdr:col>10</xdr:col>
          <xdr:colOff>571500</xdr:colOff>
          <xdr:row>43</xdr:row>
          <xdr:rowOff>19050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14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781050</xdr:colOff>
          <xdr:row>41</xdr:row>
          <xdr:rowOff>95250</xdr:rowOff>
        </xdr:from>
        <xdr:to>
          <xdr:col>12</xdr:col>
          <xdr:colOff>628650</xdr:colOff>
          <xdr:row>43</xdr:row>
          <xdr:rowOff>38100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14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48</xdr:row>
          <xdr:rowOff>104775</xdr:rowOff>
        </xdr:from>
        <xdr:to>
          <xdr:col>1</xdr:col>
          <xdr:colOff>647700</xdr:colOff>
          <xdr:row>50</xdr:row>
          <xdr:rowOff>19050</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14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Lower Limit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49</xdr:row>
          <xdr:rowOff>0</xdr:rowOff>
        </xdr:from>
        <xdr:to>
          <xdr:col>3</xdr:col>
          <xdr:colOff>514350</xdr:colOff>
          <xdr:row>50</xdr:row>
          <xdr:rowOff>19050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14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Upper Limit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49</xdr:row>
          <xdr:rowOff>0</xdr:rowOff>
        </xdr:from>
        <xdr:to>
          <xdr:col>10</xdr:col>
          <xdr:colOff>561975</xdr:colOff>
          <xdr:row>50</xdr:row>
          <xdr:rowOff>19050</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14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Average</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42</xdr:row>
          <xdr:rowOff>0</xdr:rowOff>
        </xdr:from>
        <xdr:to>
          <xdr:col>1</xdr:col>
          <xdr:colOff>666750</xdr:colOff>
          <xdr:row>43</xdr:row>
          <xdr:rowOff>19050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15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41</xdr:row>
          <xdr:rowOff>95250</xdr:rowOff>
        </xdr:from>
        <xdr:to>
          <xdr:col>3</xdr:col>
          <xdr:colOff>514350</xdr:colOff>
          <xdr:row>43</xdr:row>
          <xdr:rowOff>19050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15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41</xdr:row>
          <xdr:rowOff>104775</xdr:rowOff>
        </xdr:from>
        <xdr:to>
          <xdr:col>10</xdr:col>
          <xdr:colOff>571500</xdr:colOff>
          <xdr:row>43</xdr:row>
          <xdr:rowOff>19050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15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781050</xdr:colOff>
          <xdr:row>41</xdr:row>
          <xdr:rowOff>95250</xdr:rowOff>
        </xdr:from>
        <xdr:to>
          <xdr:col>12</xdr:col>
          <xdr:colOff>628650</xdr:colOff>
          <xdr:row>43</xdr:row>
          <xdr:rowOff>38100</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15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48</xdr:row>
          <xdr:rowOff>104775</xdr:rowOff>
        </xdr:from>
        <xdr:to>
          <xdr:col>1</xdr:col>
          <xdr:colOff>647700</xdr:colOff>
          <xdr:row>50</xdr:row>
          <xdr:rowOff>19050</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15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Lower Limit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49</xdr:row>
          <xdr:rowOff>0</xdr:rowOff>
        </xdr:from>
        <xdr:to>
          <xdr:col>3</xdr:col>
          <xdr:colOff>514350</xdr:colOff>
          <xdr:row>50</xdr:row>
          <xdr:rowOff>19050</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15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Upper Limit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49</xdr:row>
          <xdr:rowOff>0</xdr:rowOff>
        </xdr:from>
        <xdr:to>
          <xdr:col>10</xdr:col>
          <xdr:colOff>561975</xdr:colOff>
          <xdr:row>50</xdr:row>
          <xdr:rowOff>19050</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15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ZA" sz="800" b="0" i="0" u="none" strike="noStrike" baseline="0">
                  <a:solidFill>
                    <a:srgbClr val="000000"/>
                  </a:solidFill>
                  <a:latin typeface="Tahoma"/>
                  <a:ea typeface="Tahoma"/>
                  <a:cs typeface="Tahoma"/>
                </a:rPr>
                <a:t>Average</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quateholdings-my.sharepoint.com/Users/Roelof/Documents/eQuate/68_Farm%20Project%20-%20Zambie%20(AGCO)/A1_Feasibilities/20130913_eP68_%20AGCO%20Zambia%20Farm%20Project_eFFS2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ocuments%20and%20Settings\JesseV\Local%20Settings\Temporary%20Internet%20Files\Content.Outlook\K88D72KN\Feb%202008\Costs%20Schedule%20(5)%2029%20February%202008.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Server\shared\Server%20(Austin)\Covers\Austin\Fredman%20Drive\Feasibility%20%2027%20Fredman.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https://ukuza.sharepoint.com/Users/Durapi/AppData/Local/Temp/Rar$DIa0.868/P31_LV%20Switchgear_CCFS_120531.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http://doris/data/usercontentroot/bluestone/sapphire/estimating/forms/_docs_Default/Tender%20Workbook.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Davisdata\Data\Projects\2004\2028%20-%20CT04%20-%2010%20-34%20St%20Georges%20Mall\E.%20ESTIMATING%20&amp;%20COST%20ADVISE\E.1%20Estimates\34%20St%20Georges%20Mall%20Rev%2015_Revised%2011_12%20floor_external.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https://equateholdings-my.sharepoint.com/Qsync/eQuate%20Projects/eQuate%20Projects/EP89-Nersa%20Kalawula%20House%20Refurbishment/A1/S1R5/20140218_eP89_Nersa%20Kalawula%20House%20Refurb_S1R5%20NM.xlsx"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E:\TT%20QS%20Cost%20Management\Projects\King%20Shaka%20Airport%20Durban\Bills\King%20Shaka%20Elemental%20Cost%20Plan%20Rev01.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E:\johannesburg\Austin\Stand%2071%20Sunninghill\Fast%20Forward\FF%20Bid%20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Server\shared\Austin\Stand%2071%20Sunninghill\Lazarus\Cost%20Estimate.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D:\PROJECTS\First%20Base%20-%20Stratford%20Salway%20Rd%20-%2000408\Excel\Newham%20-%20Salway%20Rd\keyworker%20A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F:\Casa%20Celtis\CC-Cert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quateholdings-my.sharepoint.com/Qsync/2.00_eQuate%20QS/2.00_Projects/0_Pentad/001_Projects/2332%20-%20Summit/B3%20-%20Cost%20Reports/20140128_Summit%20Place_QSR15%20Rev%200.xlsx"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E:\Projects\Estimates\6814-P11-031%20Kotoka%20Airline%20offices\3.%20Estimate\Cost%20Plan%20No.%203\6814-P11-031%20Cost%20Plan%20No.%203.xlsx"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E:\123R24\BESBOEK\YE2002\MARCH_2002.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E:\johannesburg\JOBS\CL95-20\CERT\TAMA3.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Server\aba_data\ACTIVE%20FILES\Hyde%20Park\Feasibilities\Current%20Feas%20-%2026%20sept.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Server\aba_data\ABA\Homestead%20Elemental%20Measures.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E:\johannesburg\Austin\Stand%2071%20Sunninghill\Lazarus\Cost%20Estimate.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D:\DOCUME~1\bjessup\LOCALS~1\Temp\BLL%20Temp%20financial%20waterfall.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Sjk\c\JOBS\CL95-13\COST-REP\VIA25-11.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EQUATENET\008%20Projects\WINDOWS\TEMP\Project%20Management\St.%20Austin's%20Gardens\PM%20reports\General%20Fund%20-%20P&amp;L%20qtr4.00.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A:\Austin\Fast%20Forward\FF%20Bid%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quateholdings-my.sharepoint.com/My%20Documents/Pentad/MTN/B3/QSR's/qsr14.2.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https://equateholdings-my.sharepoint.com/Qsync/2.00_eQuate%20QS/2.00_Projects/Lekki%20Hospital/20160429%20(EP)%20Lekki%20Hospital%20Development_Financial%20Viability%20No%201%20Rev%200%20(US$%20&amp;%20NAIRA)%20incl%20FEES.xlsm"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Fileserver\johannesburg\DOCUME~1\Doug\LOCALS~1\Temp\5276%20OBC.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TT%20QS%20Cost%20Management\Commissions\SA%2064%20001-Albwardy%20Investments%20Mixed%20Use%20Dev\600%20-%20Estimating%20and%20Cost%20Advice%20Stage\620%20-%20Viabilities\Rev%201\Viability%20Template%20for%20Albwardy%20Inv%20Rev1.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Fileserver\johannesburg\Documents%20and%20Settings\Phil.Brown.BLUESTONE\Local%20Settings\Temporary%20Internet%20Files\OLK150\5281%20Oak%20Park%20Hospital%20OBC%20Option%201%20-%20Version%203A.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https://d.docs.live.net/Users/Nhla/Documents/Pentad%20QS/2976/A1/S4R2/S%20C4%20R2%20(26%20FEB%202013).xlsx"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Davisdata\Data\Projects\2004\2028%20-%20CT04%20-%2010%20-34%20St%20Georges%20Mall\E.%20ESTIMATING%20&amp;%20COST%20ADVICE\E.2%20Viabilities\St%20Georges%20Mall%20Rev%2010.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Davisdata\Data\Projects\2002\1331-CT02-188%20Sunningdale%20Lifestyle%20Centre\4%20POST%20CONTRACT%20ADMIN%20&amp;%20FA\P%2001%20Financial%20Reviews\FR05.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Fileserver\johannesburg\Documents%20and%20Settings\adrian.barnes\Desktop\Workbook.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edmslon.dluk.net\London\Documents%20and%20Settings\eg27758\Local%20Settings\Temporary%20Internet%20Files\OLKFC\25%20LBS%20-%20Stage%20D%20Cost%20Plan%20July%202007%20(new%20template%20format).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Nakambala\OLPR-Potorders-Ken%20as%20at%2018%20Jan%20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300-720%20HCS%2000.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http://edmslon.dluk.net/Documents%20and%20Settings/T&amp;TUser/Local%20Settings/Temp/C.Lotus.Notes.Data/R1_largs%20infrastructure_RM01.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E:\TEMP\YEPACK200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https://equateholdings-my.sharepoint.com/Qsync/eQuate%20QS/190%20-%20Metropolitan%20Gabarone%20Mix%20Used%20Development/3%20%20ESTIMATING%20&amp;%20COST%20ADVISE/Hotel/HGI%20Gaborone%20Elemental%20Estimate%20No1%20Ver%202%2020150715.xlsx"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F:\Maseru\Professional%20Fees\MPA\Civil%20Work\WCS%20040398C%20inv%201.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https://equateholdings-my.sharepoint.com/Qsync/20160217%20eP%20411Hlabissa%20Professional%20Fees%20Calculation%20+%20Cashflow.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Y:\Projects\2118-JA04-1%20JIA%20CTB%20Project\Estimates\Pre%20-%20Tender%20Estimates\Cost%20Plan\Est%207\2118-JA04-1%20JIA%20Cost%20Plan%20No.%207%20November%2005%20Prices.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D:\bmail\Thembalethu%20Clinic\Norms\EST1Rev2.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https://equateholdings-my.sharepoint.com/Qsync/eQuate%20Projects/eQuate%20Projects/EP258-Woolmanrans%20Apartments/A1/S1R0/Viability/20140922_eP258_Wolmarans%20Apartments_S1R0%20NM.xlsx"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F:\10000\10489%20Spar%20Pheonix\Finance\F09%20Cost%20Report\Cost%20Control\Working%20Documents%20&amp;%20Archive\2%20-%20Mar%2008\Cost%20Schedule\Cost%20SChedule_20080327_2.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A:\Project%20Variation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andice\all-jobs\JOBS\CL95-20\CERT\TAMA3.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https://ukuza.sharepoint.com/Analysis%20Breakdown/Hitachi%20Price%20schedules/20070119%20Hitachi-Turb%20Activity%20Schedules(3units).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https://equateholdings-my.sharepoint.com/Qsync/eQuate%20Projects/eP361_Braamfontein%20Mixed%20Use%20Development/eP361-Braamfontein%20Mixed%20Use%20Development%2020150522%20SK%20REV%20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ileserver\Johannesburg\JOBS\CL95-20\CERT\TAMA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equateholdings-my.sharepoint.com/Qsync/eQuate%20Projects/eQuate%20Projects/EP254-Windmill%20Shopping%20Center/A1/S1R0/Viability/eP254-Windmill%20SC%20S1R0%2020140908%20NM.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equateholdings-my.sharepoint.com/Users/Nhlanhla/AppData/Local/Microsoft/Windows/INetCache/Content.Outlook/5YQGGM9P/20140117_eP68_%20AGCO%20Zambia%20Farm%20Project_eFFS3R1_20%25%20Discount.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ukuza.sharepoint.com/Data/Vote%20Revision/Votrev99/Vote'96/Vote'96%20new%20files/96consu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Documents%20and%20Settings\hpadmin\Desktop\DOCUME~1\Vence\LOCALS~1\Temp\Temporary%20Directory%202%20for%20ING%20Construction%20-%20Business%20Plan.zip\ING%20Construction%20-%20Business%20Plan\Manak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quateholdings-my.sharepoint.com/Qsync/eQuate%20Projects/Transnet%20FEL%202/Estimates/20170522/20170522%20MAP%20SEZ%20Transnet%20FEL%202%20Estimates%20-%20Stacking%20layout.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llonnas2\shared_vm\Program%20Files\AspenTech\Aspen%20Icarus%202004.2\ic_cache\Reporter\Templates\ProjectTemplate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10000\10489%20Spar%20Pheonix\Finance\F09%20Cost%20Report\Feb%202008\Costs%20Schedule%20(5)%2029%20February%20200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TT%20QS%20Cost%20Management\Projects\AMG\Estimate\WINDOWS\Temporary%20Internet%20Files\Content.IE5\RBC1M58H\Motorola\Feasibilities\feas(11,000m2-single%20tenant)%23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erver\shared\Austin\Fast%20Forward\FF%20Bid%2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Austin\Fredman%20Drive\Feasibility%20%2027%20Fredman.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udi\work\Work-Rudi\RUDI-ALL\Uniwest\FIN_REP\FINREPs14srt1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Documents%20and%20Settings\HugovS\Desktop\Boabab\Civil%20Works%20-%20Preliminary%20Elemental%20%20Estimate%20(3).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ileserver\johannesburg\Projects\2006\3440-J06-75%2024%20Peter%20Place\5%20%20%20P.%20POST%20CONTRACT\P.01%20Financial%20Reviews\Cost%20Report%20Rev%200%2013%20Nov%2020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K:\123R24\BESBOEK\APR9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ummit.davislangdon-uk.com/NR/rdonlyres/99B8F9BD-DB5B-4867-830B-1F51018B2B48/0/Packaged%20Cost%20Report%20(version%203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quateholdings-my.sharepoint.com/Spar/Spar%20Zambezi/My%20Documents/Estimate%20master.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edmslon.dluk.net/Documents%20and%20Settings/ph28477/Local%20Settings/Temporary%20Internet%20Files/OLK120/Documents%20and%20Settings/cl26924/Local%20Settings/Temporary%20Internet%20Files/OLKC7/Design%20Development%20(17%2003%200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SERVER\Johannesburg\Documents%20and%20Settings\Mike\Local%20Settings\Temporary%20Internet%20Files\OLK33\S%20&amp;%20B%20No%201%20-%20%20200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BarryJ\First%20Base\FB%20Finance\Budgets\FB%20Financial%20Analysis%20-%20Business%20Plan.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1QS\ARCHIVES\Pinpil%20Investments\Blank%20Elemental%20B.Q..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eval"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ukuza.sharepoint.com/DATA%20(D)/Work%20Data/Alpha%20Project/Boiler%20&amp;%20Turbine/Negotiation%20strategies/Negotiation%20modelling/Data/Turbine/Eskom%20Alstom%20analysis/20070411%20CPA%20alloc%20Eskom%20analysis%20Turbine%20Price%20schedule%20clarification.xls?1DEBBFAD" TargetMode="External"/><Relationship Id="rId1" Type="http://schemas.openxmlformats.org/officeDocument/2006/relationships/externalLinkPath" Target="file:///\\1DEBBFAD\20070411%20CPA%20alloc%20Eskom%20analysis%20Turbine%20Price%20schedule%20clarification.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TT%20QS%20Cost%20Management\Projects\AMG\Estimate\DOCUME~1\CDEVIL~1\LOCALS~1\Temp\notes6030C8\Innesfree%20_Feasibility%20August%205%20200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Layla-pc\Old%20PC%20D%20Drive\Program%20Files\Microsoft%20Office\Office\jobs\EST-41b.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T:\Projects\2014\PRASA\PRASA%20-%20Professional%20Fees%20Calculation%20-%201%20(3)%20-%20Copy.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llonnas1\Shared_Green\Program%20Files\Microsoft%20Office\Office\jobs\EST-41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erver\Johannesburg\Work\Other\Auret\Central%20Park\Financial\Financial%20Reviews\WINDOWS\TEMP\WORK\EXCLWORK\Namibia\Estimates\namibia%20breweries4.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equateholdings-my.sharepoint.com/Users/Tebogo.Jempe/AppData/Local/Microsoft/Windows/INetCache/Content.Outlook/437D5DRD/ADW05_EPSV%20TILING%20-%2013-05-2020-%20Priced.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equateholdings-my.sharepoint.com/Users/Zama%20Nqulunga/Desktop/BMH%20FINAL%20BOQ%2020190507-with%20changes.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llonnas1\Shared_Green\Program%20Files\Microsoft%20Office\Office\jobs\EST-41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WINDOWS\DESKTOP\ism\ISM%2015DEC99%201.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E:\Liverpool\March%20completion%20-%20version%20311204.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Austin\Stand%2071%20Sunninghill\Fast%20Forward\FF%20Bid%20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E:\Temple%20Quay%202\EC1%20model%20City%20Base%205.41%25%20(15.09.06)%20construction%20drawdown.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it.eskom.co.za/Technical%20Plan%20Project/ERA/GxIM%20EE%20Model%20Rudi.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ileserver\johannesburg\Archive\1727-CT03-37%20Two%20Oceans%20Beach\P.%20POST%20CONTRACT\P.2%20Valuations\P.2.2%20DLFL%20Valuation\Valuation%20no.%2015.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ljhbbackup\Johannesburg\Projects\2008\Maseru%20Development\Vodacom\Vodacom%20Maseru%20Est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HugovS\Desktop\Feb%202008\Costs%20Schedule%20(5)%2029%20February%202008.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K:\123R24\BOEK\BESBOEK.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equateholdings-my.sharepoint.com/QSYNC/Projects/eP626_Corner%20House%20Student%20Housing/Rev%200/20170510_eP626_Corner%20House%20Student%20Housing_FFS%20No.1.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E:\GERT\CASH1198.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equateholdings-my.sharepoint.com/Qsync/eP530%20Queens%20Park%20Hospital/3%20%20ESTIMATING%20&amp;%20COST%20ADVISE/No%202/eP530Queenspark%20Hospital%20%20Feasibility%20S2R1%20(version%201).xlsb.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A:\Austin\Stand%2071%20Sunninghill\Lazarus\Cost%20Estimate.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Server\aba_data\Justine%20Avon\Justine%20Avon\Feasibility-%20Justine%20Avon-jANE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Server\shared\Server%20(Austin)\Covers\Austin\Fast%20Forward\FF%20Bid%20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Server\shared\Austin\Stand%2071%20Sunninghill\Fast%20Forward\FF%20Bid%20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Fileserver\johannesburg\Model%20Templates\COMMERCIAL%20ACQUISITION%20Sept%202005%20(DRAFT).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VE\cost%20data%20by%20equipment%20id.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Server\shared\Austin\Stand%2071%20Sunninghill\Stand%2071%20Sunninghill%20-%20Rev%20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U:\Urban%20Communities\Project%20DIAMOND\Commerce\Archived%20Appraisals\Project%20Diamond%20Commecial%20Appraisal%20v2.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Fileserver\johannesburg\chris\Union%20Square\Development%20appraisal\Strategy%20appraisals\current%20scheme%20-%20master%20schedule%20-%205%20Jan%202004.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E:\Cash%20flow%20forecastslatest%20-%20Mega_george%20Hartly.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ileserver\johannesburg\Documents%20and%20Settings\tm27675\My%20Documents\DL%20(%20Drivers%20Jonas)%20Amended%20Appraisa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E:\123R24\BESBOEK\ye2001\MAN_BOOK.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http://edmslon.dluk.net/Documents%20and%20Settings/lr100001/Local%20Settings/Temporary%20Internet%20Files/OLKA6/Cost%20Model%20-%207th%20-%20FINAL%20ISSUE%20-%2010.06.2008.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http://edmslon.dluk.net/Jobs%2027501%20to%2030000/29311/6%20Skanska%20Post%20Contract/Valuations/Valuation%20Nr%204/Prelim%20Valuation%20December'06.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E:\johannesburg\Development%20Projects\Std%20Doc\General\OMP%20Master%20Viability%20-%20Abridged%20Version.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edmslon.dluk.net/Documents%20and%20Settings/ph28477/Local%20Settings/Temporary%20Internet%20Files/OLK120/25lbs/Prelim%20summary%20-%2016th%20July%2007%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quateholdings-my.sharepoint.com/Users/Nhla/SkyDrive/eQuate%20Projects/GPF/ERF%20193,%20Duncanville,%20Vereeniging/2013%2011%2007%20eP33%20-%20ERF%20193%20Duncanville%20Residential%20Development%20-%20QS%20Report%20NM.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avisdata\Data\Projects\2005\2632-CT05-38%20Mooirivier%20Mall\E.%20ESTIMATING%20&amp;%20COST%20ADVISE\E.2%20Viabilities\Viability%20No.%208\Viability%20(CJB%20-%20NEDBANK)%20R8C.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LLONNAS1\Shared_Green\TEAM_GREEN\Academy%20Benchmarking\Benchmarking%20modified%2017.09.0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S:\First%20Base%20Management\Finance\Accounts\Invoices\First%20Base%20Invoices%202005%20-%20LIVE.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EQUATENET\008%20Projects\Grantham's%20Backup%20Nov%2010\KENYA%20PROJECTS\0704%20RADISSON%20HOTEL%20NAIROBI\TAX%20&amp;%20DUTY%20FREE%20MATERIALS\FINAL%20LISTS\OSE%20RADISSON%2029%20MARCH%20201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edmslon.dluk.net/Documents%20and%20Settings/ph28477/Local%20Settings/Temporary%20Internet%20Files/OLK120/Documents%20and%20Settings/hanb967/Desktop/Focus%20N1-LincsFC%20(V1-3%20&amp;%20energy%20&amp;%20BT%20adj).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DLELONA\Shared_Green\shared\team_r\13939\01\AREAS.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edmslon.dluk.net\London\Documents%20and%20Settings\ch27599\Local%20Settings\Temporary%20Internet%20Files\OLK23\25%20LBS%20%20-%20%20Stage%20D%20Cost%20Plan%20(16%20July%202007)%20(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https://ukuza.sharepoint.com/Data/Finman/WUC/REP99/Votf0899.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E:\TT%20QS%20Cost%20Management\Projects\AMG\Estimate\TT%20QS%20Cost%20Management\Projects\African%20Harvest\Rustenburg\Viability%20No.%205%20-%20Peugeot.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F:\10000\10489%20Spar%20Pheonix\Finance\F09%20Cost%20Report\Cost%20control%20Nakambala\1%20Latest%20Cost%20Schedules\Costs%20Schedule_200811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Johannesburg\Work\Other\Auret\Central%20Park\Financial\Financial%20Reviews\WINDOWS\TEMP\WORK\EXCLWORK\Namibia\Estimates\namibia%20breweries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E:\aug98.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Merlyn-1\C\DATA\Works\PS%20-%20Grootvlei%20CED\C&amp;I\Prices\BOQ%20Schedule%20B%20and%20Schedule%20A_REVISION%20REV%2000%20Accepted.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https://equateholdings-my.sharepoint.com/Users/Tebogo/AppData/Local/Microsoft/Windows/INetCache/Content.Outlook/BQ5T3OGY/Costing%20Schedule%20Report%20no3_Valuation%20Template%20(002).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V:\My%20Documents\Pentad\Jobs\2124%20-%20Port%20Shepstone%20MTN%20RH%20-%20Conrad\F5%20-%20Payment%20Summaries\20101203_MTN%20RH%20Port%20Shepstone%20PPS%2034_Valuation%2032.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edmslon.dluk.net/Documents%20and%20Settings/ch27599/Local%20Settings/Temporary%20Internet%20Files/OLK23/25%20London%20Bridge%20Street%20-%20Stage%20D%20Cost%20Plan%20(21%20September%202007)Rev.01(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L:\JOBS\KRAAIFON\ESTIMATE\BOOK-4.XLW"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Server\shared\ABA\Feasibilty%20Pro-Forma%20%20Offices%20&amp;%20W-house\SPEC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Nadia\c\WORK\Yolande\Algemeen\Rudi%20model%20fin%20rep.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s://d.docs.live.net/Users/nhlanhlam/AppData/Local/Temp/Temp1_renigeriaratesandtypicalcosts.zip/2013%2003%2015%20-%20J3011%20-%20DRAFT%202%20-%20Adubja%20Retail%20Centre%20-%20Indicative%20Viability%20Sch%202%20Rev%201.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https://d.docs.live.net/My%20Documents/Pentad%20Work%20files/2394%20-%20Drummond%20Retirement%20Estate%20(Rayton)/A1/S1R1%20-%20Retirement%20Village.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quateholdings-my.sharepoint.com/Qsync/eQuate%20Projects/eQuate%20Projects/GPF/ERF%20739%20-%20Pretoria%20North/A1/S2R0/20140325_GPF%20-%20Erf%20739_Pretoria%20North_Feasibility%20Study_eFFS2R0_NM.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https://equateholdings-my.sharepoint.com/Qsync/eQuate%20Projects/eQuate%20Projects/EP83-Summer%20Place%20Development/A1/S1R0/Viability/20140813_Summer%20Palce_%20Rev%200.xlsx"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http://edmslon.dluk.net/Documents%20and%20Settings/BarryJ/Desktop/EASEL%20CA%20Example.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QS%20Info.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EQUATENET\008%20Projects\ACPVW\KF\Development\General\Management\Patrick\KF\Development\General\ropley%20feasibility.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E:\Documents%20and%20Settings\All%20Users\Documents\Camden\Prices\Unit%206%20TOTAL.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D:\Package%20Anaysis%20&amp;%20Mgmt%20Accounts%2028%20September%202008%20With%20Hugo.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https://equateholdings-my.sharepoint.com/Users/Nhla/SkyDrive/eQuate%20Projects/eQuate%20Projects/eP44-SAB%20Depot%20Upgrades/eP43-SAB%20Depot%20Upgrades-20130715%20NM.xlsx"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server1\Data\All-jobs\Bella%20Rosa\All%20portions\Estimate%2018-10-04\Bella%20Rosa%20-%20CF%2037%20-%20interest,%20program%20&amp;%20p8%20income.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https://d.docs.live.net/My%20documents/ANTHON/Pentad%20Work%20files/1465/F2/Cashflows/CASHFL1.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Fileserver\johannesburg\Documents%20and%20Settings\adrian.barnes\Local%20Settings\Temporary%20Internet%20Files\new%20stage%201%20layout\5281%20Oak%20Park%20Hospital%20OBC%20Option%201%20-%20Version%203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COVER"/>
      <sheetName val="EXEC SUMMARY"/>
      <sheetName val="SUMMARY"/>
      <sheetName val="INCOME"/>
      <sheetName val="SECTION A"/>
      <sheetName val="SECTION B"/>
      <sheetName val="SECTION C"/>
      <sheetName val="SECTION D"/>
      <sheetName val="PAYBACK"/>
      <sheetName val="Value Split"/>
      <sheetName val="Fee Calcs"/>
      <sheetName val="INC-PH2 (3)"/>
      <sheetName val="INC-PH3 (4)"/>
      <sheetName val="INC-PH3 (5)"/>
      <sheetName val="PROF. FEES"/>
      <sheetName val="Con. Cashflow"/>
      <sheetName val="Dev. Cashflow"/>
      <sheetName val="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ntrol"/>
      <sheetName val="Purchase Orders"/>
      <sheetName val="Change Orders"/>
      <sheetName val="Payments"/>
      <sheetName val="RoE"/>
    </sheetNames>
    <sheetDataSet>
      <sheetData sheetId="0"/>
      <sheetData sheetId="1"/>
      <sheetData sheetId="2"/>
      <sheetData sheetId="3"/>
      <sheetData sheetId="4"/>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 val="Summary"/>
      <sheetName val="FR-PRLIMS-DETAIL"/>
      <sheetName val="FR-SUMMERY"/>
      <sheetName val="OB1"/>
      <sheetName val="OB3"/>
      <sheetName val="OB4"/>
      <sheetName val="OB2"/>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sheetData sheetId="12" refreshError="1"/>
      <sheetData sheetId="13"/>
      <sheetData sheetId="14"/>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DCFBudget"/>
      <sheetName val="Forecast"/>
      <sheetName val="Check"/>
      <sheetName val="Instructions"/>
      <sheetName val="Admin"/>
    </sheetNames>
    <sheetDataSet>
      <sheetData sheetId="0" refreshError="1"/>
      <sheetData sheetId="1" refreshError="1"/>
      <sheetData sheetId="2"/>
      <sheetData sheetId="3" refreshError="1"/>
      <sheetData sheetId="4" refreshError="1"/>
      <sheetData sheetId="5"/>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Process Map"/>
      <sheetName val="Project Directory"/>
      <sheetName val="Tender Register"/>
      <sheetName val="Documents Register"/>
      <sheetName val="Drawings Arch"/>
      <sheetName val="Drawings Struct"/>
      <sheetName val="Drawings M&amp;E"/>
      <sheetName val="Drawings Other"/>
      <sheetName val="Site Visit Register"/>
      <sheetName val="SC List"/>
      <sheetName val="SC Enquiry Forms"/>
      <sheetName val="SC Schedules"/>
      <sheetName val="Mats List"/>
      <sheetName val="Mats Enquiry Forms"/>
      <sheetName val="Mats Schedules"/>
      <sheetName val="PC &amp; Prov Sums"/>
      <sheetName val="Risk &amp; Opportunities"/>
      <sheetName val="Fees Register"/>
      <sheetName val="Preliminaries"/>
      <sheetName val="Summary &amp; Check"/>
      <sheetName val="Tender Adjustments"/>
      <sheetName val="Tender Summary"/>
      <sheetName val="Profit Plan"/>
      <sheetName val="Post-Tender Adjustments"/>
      <sheetName val="Updates"/>
      <sheetName val="guidance notes"/>
      <sheetName val="notes 1"/>
      <sheetName val="notes 2"/>
      <sheetName val="notes 3"/>
      <sheetName val="notes 4"/>
      <sheetName val="notes 5"/>
      <sheetName val="notes 6"/>
      <sheetName val="notes 7"/>
      <sheetName val="notes 8"/>
      <sheetName val="notes 9"/>
      <sheetName val="notes 10"/>
      <sheetName val="notes 11"/>
      <sheetName val="notes 12"/>
      <sheetName val="notes 13"/>
      <sheetName val="notes 14"/>
      <sheetName val="notes 15"/>
      <sheetName val="notes 16"/>
      <sheetName val="Risk Library"/>
      <sheetName val="X Portrait"/>
      <sheetName val="X Landscape"/>
      <sheetName val="AREAS"/>
      <sheetName val="ESTIMATE"/>
      <sheetName val="WORKINGS"/>
      <sheetName val="BOA ACT Pref Model"/>
      <sheetName val="index"/>
      <sheetName val="co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CHANGES"/>
      <sheetName val="ESTIMATE"/>
      <sheetName val="CAPEX"/>
      <sheetName val="INCOME"/>
      <sheetName val="RATES"/>
      <sheetName val="SPEC CHANGES"/>
      <sheetName val="AREAS"/>
      <sheetName val="WORKINGS"/>
      <sheetName val="PRELIMIN"/>
      <sheetName val="OB1"/>
      <sheetName val="OB3"/>
      <sheetName val="OB4"/>
      <sheetName val="OB2"/>
      <sheetName val="SPEC_CHANGES3"/>
      <sheetName val="SPEC_CHANGES2"/>
      <sheetName val="SPEC_CHANGES"/>
      <sheetName val="SPEC_CHANGES1"/>
      <sheetName val="SPEC_CHANGES4"/>
      <sheetName val="SPEC_CHANGES6"/>
      <sheetName val="SPEC_CHANGES5"/>
      <sheetName val="SPEC_CHANGES7"/>
      <sheetName val="SPEC_CHANGES8"/>
      <sheetName val="SPEC_CHANGES34"/>
      <sheetName val="SPEC_CHANGES15"/>
      <sheetName val="SPEC_CHANGES10"/>
      <sheetName val="SPEC_CHANGES9"/>
      <sheetName val="SPEC_CHANGES11"/>
      <sheetName val="SPEC_CHANGES13"/>
      <sheetName val="SPEC_CHANGES12"/>
      <sheetName val="SPEC_CHANGES14"/>
      <sheetName val="SPEC_CHANGES16"/>
      <sheetName val="SPEC_CHANGES18"/>
      <sheetName val="SPEC_CHANGES17"/>
      <sheetName val="SPEC_CHANGES19"/>
      <sheetName val="SPEC_CHANGES20"/>
      <sheetName val="SPEC_CHANGES29"/>
      <sheetName val="SPEC_CHANGES21"/>
      <sheetName val="SPEC_CHANGES22"/>
      <sheetName val="SPEC_CHANGES23"/>
      <sheetName val="SPEC_CHANGES24"/>
      <sheetName val="SPEC_CHANGES25"/>
      <sheetName val="SPEC_CHANGES26"/>
      <sheetName val="SPEC_CHANGES27"/>
      <sheetName val="SPEC_CHANGES28"/>
      <sheetName val="SPEC_CHANGES30"/>
      <sheetName val="SPEC_CHANGES31"/>
      <sheetName val="SPEC_CHANGES32"/>
      <sheetName val="SPEC_CHANGES33"/>
      <sheetName val="SPEC_CHANGES35"/>
      <sheetName val="SPEC_CHANGES40"/>
      <sheetName val="SPEC_CHANGES38"/>
      <sheetName val="SPEC_CHANGES36"/>
      <sheetName val="SPEC_CHANGES37"/>
      <sheetName val="SPEC_CHANGES39"/>
      <sheetName val="SPEC_CHANGES42"/>
      <sheetName val="SPEC_CHANGES41"/>
      <sheetName val="SPEC_CHANGES43"/>
      <sheetName val="Tender Summary"/>
      <sheetName val="index"/>
      <sheetName val="ba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COVER"/>
      <sheetName val="EXEC SUMMARY"/>
      <sheetName val="NERSA Summary"/>
      <sheetName val="SUMMARY"/>
      <sheetName val="Report"/>
      <sheetName val="INCOME"/>
      <sheetName val="SECTION A"/>
      <sheetName val="SECTION B"/>
      <sheetName val="SECTION C"/>
      <sheetName val="SECTION D"/>
      <sheetName val="Refurb vs New Build "/>
      <sheetName val="Option 2"/>
      <sheetName val="Auditorium"/>
      <sheetName val="Option 3"/>
      <sheetName val="Payback "/>
      <sheetName val="Cashflow"/>
      <sheetName val="Sheet6"/>
      <sheetName val="Sheet5"/>
      <sheetName val="INC-PH2 (3)"/>
      <sheetName val="INC-PH3 (4)"/>
      <sheetName val="INC-PH3 (5)"/>
      <sheetName val="PROF. FEES"/>
      <sheetName val="Con. Cashflow"/>
      <sheetName val="Dev. Cashflow"/>
      <sheetName val="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hange Log"/>
      <sheetName val="Project Information"/>
      <sheetName val="Schedule of Areas"/>
      <sheetName val="Total Project Costs"/>
      <sheetName val="Funds Requested Paper"/>
      <sheetName val="Cost Plan General Summary"/>
      <sheetName val="Total Project D&amp;M Cost"/>
      <sheetName val="Facilities Summary"/>
      <sheetName val="FAC Elemental Summary"/>
      <sheetName val="Benchmark Summary"/>
      <sheetName val="Design &amp; Management Costs"/>
      <sheetName val="FAC1"/>
      <sheetName val="FAC2"/>
      <sheetName val="FAC3"/>
      <sheetName val="FAC4"/>
      <sheetName val="FAC5"/>
      <sheetName val="FAC6"/>
      <sheetName val="FAC7"/>
      <sheetName val="FAC8"/>
      <sheetName val="FAC9"/>
      <sheetName val="FAC10"/>
      <sheetName val="WBS F1&amp;2"/>
      <sheetName val="ESTIMATE"/>
      <sheetName val="Subcontracts"/>
      <sheetName val="Trades"/>
      <sheetName val="Vi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ESTIMATE"/>
      <sheetName val="FAC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 val="ESTIMATE"/>
      <sheetName val="Summary"/>
      <sheetName val="FAC1"/>
      <sheetName val="BOQ"/>
      <sheetName val="Val breakdown"/>
      <sheetName val="Inputs"/>
      <sheetName val="Calculations main"/>
      <sheetName val="SALES &amp; RETUR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Assumptions"/>
      <sheetName val="Outputs"/>
      <sheetName val="Scenarios"/>
      <sheetName val="Historic_Inflation_Figures"/>
      <sheetName val="Area_Inflation"/>
      <sheetName val="Four Scenarios"/>
      <sheetName val="Inputs"/>
      <sheetName val="Sensitivities"/>
      <sheetName val="Project1_Cashflow"/>
      <sheetName val="Project2_Cashflow"/>
      <sheetName val="Project3_Cashflow"/>
      <sheetName val="Project4_Cashflow"/>
      <sheetName val="Landowner Share"/>
      <sheetName val="Annual Summary"/>
      <sheetName val="WORKINGS"/>
      <sheetName val="AREAS"/>
      <sheetName val="Cover"/>
      <sheetName val="Cashflow"/>
      <sheetName val="ESTIMATE"/>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to Sheet"/>
      <sheetName val=" Data"/>
      <sheetName val="Erf Summary"/>
      <sheetName val="ARC Certificate"/>
      <sheetName val="Cert Sum"/>
      <sheetName val="Sec 1&amp;2"/>
      <sheetName val="Sec 3,4,&amp; 5"/>
      <sheetName val="Sec 6, 7 &amp; 8"/>
      <sheetName val="MOS"/>
      <sheetName val="Chart1"/>
      <sheetName val="Letter"/>
      <sheetName val="P&amp;G"/>
      <sheetName val="1306-DA"/>
      <sheetName val="1310-DA"/>
      <sheetName val="1311-DA"/>
      <sheetName val="1331-DA"/>
      <sheetName val="1332-DA"/>
      <sheetName val="1334-DA"/>
      <sheetName val="1335-DA"/>
      <sheetName val="1336-DA"/>
      <sheetName val="1337-DA"/>
      <sheetName val="1307-DB2"/>
      <sheetName val="1308-DB"/>
      <sheetName val="1309-DB"/>
      <sheetName val="1317-DB"/>
      <sheetName val="1314-DC"/>
      <sheetName val="1315-DC"/>
      <sheetName val="1322-DC"/>
      <sheetName val="1312-DD"/>
      <sheetName val="1316-DD"/>
      <sheetName val="1313-SA"/>
      <sheetName val="1318-SA"/>
      <sheetName val="1319-SA"/>
      <sheetName val="1333-29"/>
      <sheetName val="PH 1 SUM"/>
      <sheetName val="Master"/>
      <sheetName val="D-A"/>
      <sheetName val="D-B"/>
      <sheetName val="D-C"/>
      <sheetName val="D-D"/>
      <sheetName val="S-A"/>
      <sheetName val="D-B2"/>
      <sheetName val="Unit 29"/>
      <sheetName val="Paym S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Executive Summary - A1 (2)"/>
      <sheetName val="SUM - A"/>
      <sheetName val="SUM - A1"/>
      <sheetName val="CURRENT VO - B"/>
      <sheetName val="APPROVED VO - C"/>
      <sheetName val="DEV COST - D"/>
      <sheetName val="PACKAGE SPLITS - E"/>
      <sheetName val="Sheet1"/>
      <sheetName val="Executive Summary"/>
      <sheetName val="Executive Summary - A1"/>
      <sheetName val="CASHFLOW"/>
      <sheetName val="chart"/>
      <sheetName val="CASHFLOW - A1"/>
      <sheetName val="high capital value items"/>
      <sheetName val="S-CURV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printed Cover"/>
      <sheetName val="Cover"/>
      <sheetName val="Flysheets"/>
      <sheetName val="Contents"/>
      <sheetName val="QC"/>
      <sheetName val="Notes"/>
      <sheetName val="Summ - Exec"/>
      <sheetName val="TPC"/>
      <sheetName val="I&amp;R"/>
      <sheetName val="Escalation"/>
      <sheetName val="Spec"/>
      <sheetName val="Areas"/>
      <sheetName val="EA - Base Build"/>
      <sheetName val="EA - Site Works"/>
      <sheetName val="EA - TI"/>
      <sheetName val="Rates"/>
      <sheetName val="Summ - Base"/>
      <sheetName val="Summ - TI "/>
      <sheetName val="Trades"/>
      <sheetName val="Fee Summary"/>
      <sheetName val="Summ - Total"/>
      <sheetName val="Summ - comb"/>
      <sheetName val="PM "/>
      <sheetName val="Arch"/>
      <sheetName val="QS"/>
      <sheetName val="QS (SERV A+B)"/>
      <sheetName val="Civil and structural"/>
      <sheetName val="Mechanical"/>
      <sheetName val="Electrical"/>
      <sheetName val="Fire Consultant"/>
      <sheetName val="Impor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FSMRT (2)"/>
      <sheetName val="91900FEB (3)"/>
      <sheetName val="TRFSMRT"/>
      <sheetName val="Sheet2"/>
      <sheetName val="Sheet1 (2)"/>
      <sheetName val="91900FEB"/>
      <sheetName val="ANNEX N R3 (2)"/>
      <sheetName val="Sheet1"/>
      <sheetName val="CWIP RECON"/>
      <sheetName val="ANNEX N CWIP"/>
      <sheetName val="ASSET RECON"/>
      <sheetName val="ANNEX N R3"/>
      <sheetName val="BYLAAE K EN L"/>
      <sheetName val="CAP INV"/>
      <sheetName val="ASSETS TX "/>
      <sheetName val="TRANSFERS"/>
      <sheetName val="DISPOSALS"/>
      <sheetName val="DIS BA"/>
      <sheetName val="BEPLANNING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
      <sheetName val="FR-PROVSNL-SUM-DETAIL"/>
      <sheetName val="FR-SUMMERY"/>
      <sheetName val="S7 Superfoto"/>
      <sheetName val="S1-S2"/>
      <sheetName val="Executive (2)"/>
      <sheetName val="Val Recon"/>
      <sheetName val="TRADE SUMMARY"/>
      <sheetName val="Sheet1"/>
      <sheetName val="Sheet2"/>
      <sheetName val="Sheet3"/>
      <sheetName val="Executive"/>
      <sheetName val="Detail Summary"/>
      <sheetName val="Variations"/>
      <sheetName val="Cost VO's"/>
      <sheetName val="Flysheet"/>
      <sheetName val="Cover"/>
      <sheetName val="Escalation"/>
      <sheetName val="Val Breakdown"/>
      <sheetName val="Ramp data"/>
      <sheetName val="Cashflow"/>
      <sheetName val="Lower Ground"/>
      <sheetName val="Income"/>
      <sheetName val="Assumptions"/>
      <sheetName val="Letting"/>
      <sheetName val="S-C+Market"/>
      <sheetName val="UBR"/>
      <sheetName val="#REF"/>
      <sheetName val="Inputs"/>
      <sheetName val="PPlay_Data"/>
      <sheetName val="Cap Cost"/>
      <sheetName val="Control"/>
      <sheetName val="Data_Sheet"/>
      <sheetName val="RLV Calc"/>
      <sheetName val="Costs (dev)"/>
      <sheetName val="Summary"/>
      <sheetName val="Bluewater NPV - sell January"/>
      <sheetName val="Calcs"/>
      <sheetName val="Upper Ground"/>
      <sheetName val="Financial Summary"/>
      <sheetName val="D&amp;C Calcs"/>
      <sheetName val="CA Upside_Downside Old"/>
      <sheetName val="EASEL CA Example"/>
      <sheetName val="Data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INDEX "/>
      <sheetName val="DEV SUMMARY"/>
      <sheetName val="COST SUMMARY "/>
      <sheetName val="SALES &amp; RETURNS (2)"/>
      <sheetName val="Sens Analy"/>
      <sheetName val="GRAPHICS"/>
      <sheetName val="WORKINGS"/>
      <sheetName val="Spec Conditions (2)"/>
      <sheetName val="Spec 1 (2)"/>
      <sheetName val="Spec 2 (2)"/>
      <sheetName val="Spec 3 (2)"/>
      <sheetName val="Spec 4 (3)"/>
      <sheetName val="GENERAL"/>
      <sheetName val="Graph Back Up (2)"/>
      <sheetName val="BACK UP"/>
      <sheetName val="SALES &amp; RETURNS"/>
      <sheetName val="Unit summary"/>
      <sheetName val="Sheet1 (2)"/>
      <sheetName val="Sens Analy (2)"/>
      <sheetName val="RETURNS - TRIALS 50%"/>
      <sheetName val="RETURN-TRIALS 100%"/>
      <sheetName val="Flysheet Cost Summary"/>
      <sheetName val="Flysheet Cash Flow"/>
      <sheetName val="Flysheet Areas"/>
      <sheetName val="Flysheet Gen"/>
      <sheetName val="Flysheet Bldg Costs"/>
      <sheetName val="Flysheet Workings"/>
      <sheetName val="Flysheet Gen (2)"/>
      <sheetName val="CASFLOW "/>
      <sheetName val="Proj Sheet"/>
      <sheetName val="Sheet1"/>
      <sheetName val="FR-PROVSNL-SUM-DETAIL"/>
      <sheetName val="FR-SUMMERY"/>
      <sheetName val="Sensitivities"/>
      <sheetName val="PRELIMIN"/>
      <sheetName val="AREAS"/>
      <sheetName val="Imports"/>
      <sheetName val="Trade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INDEX "/>
      <sheetName val="COST SUMMARY "/>
      <sheetName val="SALES &amp; RETURNS"/>
      <sheetName val="Sens Analy"/>
      <sheetName val="Sens Analy (2)"/>
      <sheetName val="RETURN-TRIALS 100%"/>
      <sheetName val="GRAPHICS"/>
      <sheetName val="WORKINGS"/>
      <sheetName val="GENERAL"/>
      <sheetName val="G hse cost"/>
      <sheetName val="Unit summary"/>
      <sheetName val="Ext works"/>
      <sheetName val="Sheet2"/>
      <sheetName val="Sheet1 (2)"/>
      <sheetName val="BACK UP"/>
      <sheetName val="Graph Back Up (2)"/>
      <sheetName val="RETURNS - TRIALS 50%"/>
      <sheetName val="Flysheet Cash Flow"/>
      <sheetName val="Flysheet Areas"/>
      <sheetName val="Flysheet Gen"/>
      <sheetName val="Flysheet Bldg Costs"/>
      <sheetName val="Flysheet Workings"/>
      <sheetName val="Flysheet Gen (2)"/>
      <sheetName val="CASFLOW "/>
      <sheetName val="Sheet1"/>
      <sheetName val="FR-PROVSNL-SUM-DETAIL"/>
      <sheetName val="FR-SUMMERY"/>
      <sheetName val="Sensitivities"/>
      <sheetName val="PRELIM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 val="SALES &amp; RETURNS"/>
      <sheetName val="BOQ"/>
      <sheetName val="Val breakdown"/>
      <sheetName val="Inputs"/>
      <sheetName val="Calculations main"/>
      <sheetName val="ESTIMATE"/>
      <sheetName val="Summary"/>
      <sheetName val="FAC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User Notes"/>
      <sheetName val="Summary"/>
      <sheetName val="Control"/>
      <sheetName val="Mix - E India"/>
      <sheetName val="Mix - Newington"/>
      <sheetName val="Mix - Cat"/>
      <sheetName val="East India"/>
      <sheetName val="Newington"/>
      <sheetName val="Catford"/>
      <sheetName val="Relevant Site Calcs"/>
      <sheetName val="Financing"/>
      <sheetName val="Tables"/>
      <sheetName val="More Tables"/>
      <sheetName val="Sensitivity"/>
      <sheetName val="WORKINGS"/>
      <sheetName val="AREAS"/>
      <sheetName val="Sensitivities"/>
      <sheetName val="Devco Cashflow"/>
      <sheetName val="SALES &amp; RETURNS"/>
      <sheetName val="NPV"/>
      <sheetName val="FR-PROVSNL-SUM-DETAIL"/>
      <sheetName val="FR-SUMME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EX"/>
      <sheetName val="Control"/>
      <sheetName val="eval"/>
      <sheetName val="WORKINGS"/>
      <sheetName val="AREAS"/>
      <sheetName val="FR-PROVSNL-SUM-DETAIL"/>
      <sheetName val="FR-SUMMERY"/>
      <sheetName val="Initial 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verside Gdns"/>
      <sheetName val="Naivasha Close"/>
      <sheetName val="Greenwood Ln Apt 605"/>
      <sheetName val="Hillcrest 6"/>
      <sheetName val="Hillcrest 15"/>
      <sheetName val="Hillcrest 17"/>
      <sheetName val="Hillcrest 18"/>
      <sheetName val="St Austins Gardens"/>
      <sheetName val="Total Residential"/>
      <sheetName val="Summary"/>
      <sheetName val="Table"/>
      <sheetName val="Buildings control"/>
      <sheetName val="Total Commercial"/>
      <sheetName val="New Residential"/>
      <sheetName val="New Commercial"/>
      <sheetName val="Hillcrest 6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eval"/>
      <sheetName val="Assumptions"/>
      <sheetName val="@risk rents and incentives"/>
      <sheetName val="Car park lease"/>
      <sheetName val="Net rent analysis"/>
      <sheetName val="Basis"/>
      <sheetName val="INDEX"/>
      <sheetName val="COVER"/>
      <sheetName val="FEAS(INPUT)"/>
      <sheetName val="ESTIMATE"/>
      <sheetName val="FAC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Macros"/>
      <sheetName val="FRONT PAGE"/>
      <sheetName val="SUMMARY"/>
      <sheetName val="VARIANCES"/>
      <sheetName val="APPROVED VOS"/>
      <sheetName val="SCHEDULE_D"/>
      <sheetName val="GLN FA"/>
      <sheetName val="PACKAGE"/>
      <sheetName val="TENDERS"/>
      <sheetName val="CASHFLOW"/>
      <sheetName val="GRAPH"/>
      <sheetName val="GRAPH (2)"/>
      <sheetName val="NOT APPR VOS"/>
      <sheetName val="Landsca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2.0 EXECUTIVE SUMMARY (SUM - I)"/>
      <sheetName val="Cover"/>
      <sheetName val="CONTENTS"/>
      <sheetName val="1.0 TEAM DETAILS"/>
      <sheetName val="2.0 EXECUTIVE SUMMARY"/>
      <sheetName val="2.0 EXECUTIVE SUMMARY (SUM)"/>
      <sheetName val="7.0 ESTIMATE IMPROVEMENT COSTS"/>
      <sheetName val="13.0 BASIS &amp; ASSUMPTIONS"/>
      <sheetName val="14.0 EXCLUSIONS"/>
      <sheetName val="Backcover"/>
      <sheetName val="Cover (2)"/>
      <sheetName val="QA"/>
      <sheetName val="SUMMARY"/>
      <sheetName val="STAGE BREAKDOWN"/>
      <sheetName val="BREAKDOWN"/>
      <sheetName val="PM"/>
      <sheetName val="ARCH"/>
      <sheetName val="QS"/>
      <sheetName val="STRUC"/>
      <sheetName val="CIVIL"/>
      <sheetName val="MECH"/>
      <sheetName val="ELEC"/>
      <sheetName val="FIRE"/>
      <sheetName val="QC"/>
      <sheetName val="3.0 SUMMARY"/>
      <sheetName val="5.0 INCOME"/>
      <sheetName val="6.0 LAND COST"/>
      <sheetName val="8.0 GENERAL COSTS"/>
      <sheetName val="9.0 CAPITALISED INT"/>
      <sheetName val="10.0 AREA SCHEDULE "/>
      <sheetName val="ANNEXURES"/>
      <sheetName val="4.0 Sensitivity Analysis"/>
      <sheetName val="3.1 UNIT COST"/>
      <sheetName val="10.0 VALUE ENGINEERING"/>
      <sheetName val="11.0 RISK REGIS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OB1"/>
      <sheetName val="FORM OB 2"/>
      <sheetName val="FORM OB2 Cont'd"/>
      <sheetName val="FORM OB3"/>
      <sheetName val="FORM OB4"/>
      <sheetName val="Department Cost"/>
      <sheetName val="AREA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of Results"/>
      <sheetName val="Viability"/>
      <sheetName val="Improvement Costs"/>
      <sheetName val="Operating Costs"/>
      <sheetName val="Net Operating Income"/>
      <sheetName val="Mortgage Loan"/>
      <sheetName val="Owners Equity"/>
      <sheetName val="Cash Flow incl. Equity"/>
      <sheetName val="Maximum cash Flow exposure"/>
      <sheetName val="IRR"/>
      <sheetName val="Sensitivity Analysis"/>
      <sheetName val="AREAS"/>
      <sheetName val="Control"/>
      <sheetName val="WORKINGS"/>
      <sheetName val="e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s"/>
      <sheetName val="OB1"/>
      <sheetName val="OB2"/>
      <sheetName val="OB2-CONT"/>
      <sheetName val="OB3"/>
      <sheetName val="OB4"/>
      <sheetName val="Dept"/>
      <sheetName val="Abnormals"/>
      <sheetName val="Cost Plan"/>
      <sheetName val="cashflow"/>
      <sheetName val="Cash flow"/>
      <sheetName val="Inflation"/>
      <sheetName val="Viability"/>
      <sheetName val="ESTIMATE"/>
      <sheetName val="Summary of Areas"/>
      <sheetName val="Sale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ETING NOTES"/>
      <sheetName val="INFO"/>
      <sheetName val="SUMMARY"/>
      <sheetName val="ANNEXURE A"/>
      <sheetName val="ANNEXURE B"/>
      <sheetName val="ANNEXURE C"/>
      <sheetName val="ANNEXURE D"/>
      <sheetName val="INC - PTN 1"/>
      <sheetName val="INC  - PTN 2"/>
      <sheetName val="INC  - PTN 3"/>
      <sheetName val="INC  - PTN 4"/>
      <sheetName val="INC  - LAND 6"/>
      <sheetName val="INCOME"/>
      <sheetName val="INC  - PTN 5"/>
      <sheetName val="AREA SCHEDULE"/>
      <sheetName val="PROF. FEES"/>
      <sheetName val="Con. Cashflow"/>
      <sheetName val="Dev. Cashflow"/>
      <sheetName val="K"/>
      <sheetName val="INCOME DYL"/>
      <sheetName val="TENANT DYL"/>
      <sheetName val="Fact Sheet"/>
      <sheetName val="Feasibility"/>
      <sheetName val="Building Costs"/>
      <sheetName val="Income (2)"/>
      <sheetName val="Tenant Schedule"/>
      <sheetName val="Income projections"/>
      <sheetName val="A3 AREAS"/>
      <sheetName val="Tenant Schedule (2)"/>
      <sheetName val="Sheet1"/>
      <sheetName val="Sheet4"/>
      <sheetName val="BUILD-RITE"/>
      <sheetName val="cover"/>
      <sheetName val="Cashflow"/>
      <sheetName val="cash flows"/>
      <sheetName val="WORK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CHANGES"/>
      <sheetName val="ESTIMATE"/>
      <sheetName val="CAPEX"/>
      <sheetName val="INCOME"/>
      <sheetName val="RATES"/>
      <sheetName val="SPEC CHANGES"/>
      <sheetName val="Viability"/>
      <sheetName val="eval"/>
      <sheetName val="OB2"/>
      <sheetName val="#REF"/>
      <sheetName val="Notes"/>
      <sheetName val="SPEC_CHANGES3"/>
      <sheetName val="SPEC_CHANGES2"/>
      <sheetName val="SPEC_CHANGES"/>
      <sheetName val="SPEC_CHANGES1"/>
      <sheetName val="SPEC_CHANGES4"/>
      <sheetName val="SPEC_CHANGES6"/>
      <sheetName val="SPEC_CHANGES5"/>
      <sheetName val="SPEC_CHANGES7"/>
      <sheetName val="SPEC_CHANGES8"/>
      <sheetName val="SPEC_CHANGES34"/>
      <sheetName val="SPEC_CHANGES15"/>
      <sheetName val="SPEC_CHANGES10"/>
      <sheetName val="SPEC_CHANGES9"/>
      <sheetName val="SPEC_CHANGES11"/>
      <sheetName val="SPEC_CHANGES13"/>
      <sheetName val="SPEC_CHANGES12"/>
      <sheetName val="SPEC_CHANGES14"/>
      <sheetName val="SPEC_CHANGES16"/>
      <sheetName val="SPEC_CHANGES18"/>
      <sheetName val="SPEC_CHANGES17"/>
      <sheetName val="SPEC_CHANGES19"/>
      <sheetName val="SPEC_CHANGES20"/>
      <sheetName val="SPEC_CHANGES29"/>
      <sheetName val="SPEC_CHANGES21"/>
      <sheetName val="SPEC_CHANGES22"/>
      <sheetName val="SPEC_CHANGES23"/>
      <sheetName val="SPEC_CHANGES24"/>
      <sheetName val="SPEC_CHANGES25"/>
      <sheetName val="SPEC_CHANGES26"/>
      <sheetName val="SPEC_CHANGES27"/>
      <sheetName val="SPEC_CHANGES28"/>
      <sheetName val="SPEC_CHANGES30"/>
      <sheetName val="SPEC_CHANGES31"/>
      <sheetName val="SPEC_CHANGES32"/>
      <sheetName val="SPEC_CHANGES33"/>
      <sheetName val="SPEC_CHANGES35"/>
      <sheetName val="SPEC_CHANGES40"/>
      <sheetName val="SPEC_CHANGES38"/>
      <sheetName val="SPEC_CHANGES36"/>
      <sheetName val="SPEC_CHANGES37"/>
      <sheetName val="SPEC_CHANGES39"/>
      <sheetName val="SPEC_CHANGES42"/>
      <sheetName val="SPEC_CHANGES41"/>
      <sheetName val="SPEC_CHANGES43"/>
      <sheetName val="Macr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General"/>
      <sheetName val="Income"/>
      <sheetName val="Op Costs"/>
      <sheetName val="Variations"/>
      <sheetName val="Executive Summary"/>
      <sheetName val="Building Works"/>
      <sheetName val="Constr CF"/>
      <sheetName val="Fees"/>
      <sheetName val="Storage Units"/>
      <sheetName val="Tender Analysis"/>
      <sheetName val="ESTIMATE"/>
      <sheetName val="#REF"/>
      <sheetName val="OB2"/>
      <sheetName val="Op_Costs3"/>
      <sheetName val="Executive_Summary3"/>
      <sheetName val="Building_Works3"/>
      <sheetName val="Constr_CF3"/>
      <sheetName val="Storage_Units3"/>
      <sheetName val="Tender_Analysis3"/>
      <sheetName val="Op_Costs2"/>
      <sheetName val="Executive_Summary2"/>
      <sheetName val="Building_Works2"/>
      <sheetName val="Constr_CF2"/>
      <sheetName val="Storage_Units2"/>
      <sheetName val="Tender_Analysis2"/>
      <sheetName val="Op_Costs"/>
      <sheetName val="Executive_Summary"/>
      <sheetName val="Building_Works"/>
      <sheetName val="Constr_CF"/>
      <sheetName val="Storage_Units"/>
      <sheetName val="Tender_Analysis"/>
      <sheetName val="Op_Costs1"/>
      <sheetName val="Executive_Summary1"/>
      <sheetName val="Building_Works1"/>
      <sheetName val="Constr_CF1"/>
      <sheetName val="Storage_Units1"/>
      <sheetName val="Tender_Analysis1"/>
      <sheetName val="Op_Costs4"/>
      <sheetName val="Executive_Summary4"/>
      <sheetName val="Building_Works4"/>
      <sheetName val="Constr_CF4"/>
      <sheetName val="Storage_Units4"/>
      <sheetName val="Tender_Analysis4"/>
      <sheetName val="Op_Costs6"/>
      <sheetName val="Executive_Summary6"/>
      <sheetName val="Building_Works6"/>
      <sheetName val="Constr_CF6"/>
      <sheetName val="Storage_Units6"/>
      <sheetName val="Tender_Analysis6"/>
      <sheetName val="Op_Costs5"/>
      <sheetName val="Executive_Summary5"/>
      <sheetName val="Building_Works5"/>
      <sheetName val="Constr_CF5"/>
      <sheetName val="Storage_Units5"/>
      <sheetName val="Tender_Analysis5"/>
      <sheetName val="Op_Costs7"/>
      <sheetName val="Executive_Summary7"/>
      <sheetName val="Building_Works7"/>
      <sheetName val="Constr_CF7"/>
      <sheetName val="Storage_Units7"/>
      <sheetName val="Tender_Analysis7"/>
      <sheetName val="Op_Costs8"/>
      <sheetName val="Executive_Summary8"/>
      <sheetName val="Building_Works8"/>
      <sheetName val="Constr_CF8"/>
      <sheetName val="Storage_Units8"/>
      <sheetName val="Tender_Analysis8"/>
      <sheetName val="Op_Costs34"/>
      <sheetName val="Executive_Summary34"/>
      <sheetName val="Building_Works34"/>
      <sheetName val="Constr_CF34"/>
      <sheetName val="Storage_Units34"/>
      <sheetName val="Tender_Analysis34"/>
      <sheetName val="Op_Costs15"/>
      <sheetName val="Executive_Summary15"/>
      <sheetName val="Building_Works15"/>
      <sheetName val="Constr_CF15"/>
      <sheetName val="Storage_Units15"/>
      <sheetName val="Tender_Analysis15"/>
      <sheetName val="Op_Costs10"/>
      <sheetName val="Executive_Summary10"/>
      <sheetName val="Building_Works10"/>
      <sheetName val="Constr_CF10"/>
      <sheetName val="Storage_Units10"/>
      <sheetName val="Tender_Analysis10"/>
      <sheetName val="Op_Costs9"/>
      <sheetName val="Executive_Summary9"/>
      <sheetName val="Building_Works9"/>
      <sheetName val="Constr_CF9"/>
      <sheetName val="Storage_Units9"/>
      <sheetName val="Tender_Analysis9"/>
      <sheetName val="Op_Costs11"/>
      <sheetName val="Executive_Summary11"/>
      <sheetName val="Building_Works11"/>
      <sheetName val="Constr_CF11"/>
      <sheetName val="Storage_Units11"/>
      <sheetName val="Tender_Analysis11"/>
      <sheetName val="Op_Costs13"/>
      <sheetName val="Executive_Summary13"/>
      <sheetName val="Building_Works13"/>
      <sheetName val="Constr_CF13"/>
      <sheetName val="Storage_Units13"/>
      <sheetName val="Tender_Analysis13"/>
      <sheetName val="Op_Costs12"/>
      <sheetName val="Executive_Summary12"/>
      <sheetName val="Building_Works12"/>
      <sheetName val="Constr_CF12"/>
      <sheetName val="Storage_Units12"/>
      <sheetName val="Tender_Analysis12"/>
      <sheetName val="Op_Costs14"/>
      <sheetName val="Executive_Summary14"/>
      <sheetName val="Building_Works14"/>
      <sheetName val="Constr_CF14"/>
      <sheetName val="Storage_Units14"/>
      <sheetName val="Tender_Analysis14"/>
      <sheetName val="Op_Costs16"/>
      <sheetName val="Executive_Summary16"/>
      <sheetName val="Building_Works16"/>
      <sheetName val="Constr_CF16"/>
      <sheetName val="Storage_Units16"/>
      <sheetName val="Tender_Analysis16"/>
      <sheetName val="Op_Costs18"/>
      <sheetName val="Executive_Summary18"/>
      <sheetName val="Building_Works18"/>
      <sheetName val="Constr_CF18"/>
      <sheetName val="Storage_Units18"/>
      <sheetName val="Tender_Analysis18"/>
      <sheetName val="Op_Costs17"/>
      <sheetName val="Executive_Summary17"/>
      <sheetName val="Building_Works17"/>
      <sheetName val="Constr_CF17"/>
      <sheetName val="Storage_Units17"/>
      <sheetName val="Tender_Analysis17"/>
      <sheetName val="Op_Costs19"/>
      <sheetName val="Executive_Summary19"/>
      <sheetName val="Building_Works19"/>
      <sheetName val="Constr_CF19"/>
      <sheetName val="Storage_Units19"/>
      <sheetName val="Tender_Analysis19"/>
      <sheetName val="Op_Costs20"/>
      <sheetName val="Executive_Summary20"/>
      <sheetName val="Building_Works20"/>
      <sheetName val="Constr_CF20"/>
      <sheetName val="Storage_Units20"/>
      <sheetName val="Tender_Analysis20"/>
      <sheetName val="Op_Costs29"/>
      <sheetName val="Executive_Summary29"/>
      <sheetName val="Building_Works29"/>
      <sheetName val="Constr_CF29"/>
      <sheetName val="Storage_Units29"/>
      <sheetName val="Tender_Analysis29"/>
      <sheetName val="Op_Costs21"/>
      <sheetName val="Executive_Summary21"/>
      <sheetName val="Building_Works21"/>
      <sheetName val="Constr_CF21"/>
      <sheetName val="Storage_Units21"/>
      <sheetName val="Tender_Analysis21"/>
      <sheetName val="Op_Costs22"/>
      <sheetName val="Executive_Summary22"/>
      <sheetName val="Building_Works22"/>
      <sheetName val="Constr_CF22"/>
      <sheetName val="Storage_Units22"/>
      <sheetName val="Tender_Analysis22"/>
      <sheetName val="Op_Costs23"/>
      <sheetName val="Executive_Summary23"/>
      <sheetName val="Building_Works23"/>
      <sheetName val="Constr_CF23"/>
      <sheetName val="Storage_Units23"/>
      <sheetName val="Tender_Analysis23"/>
      <sheetName val="Op_Costs24"/>
      <sheetName val="Executive_Summary24"/>
      <sheetName val="Building_Works24"/>
      <sheetName val="Constr_CF24"/>
      <sheetName val="Storage_Units24"/>
      <sheetName val="Tender_Analysis24"/>
      <sheetName val="Op_Costs25"/>
      <sheetName val="Executive_Summary25"/>
      <sheetName val="Building_Works25"/>
      <sheetName val="Constr_CF25"/>
      <sheetName val="Storage_Units25"/>
      <sheetName val="Tender_Analysis25"/>
      <sheetName val="Op_Costs26"/>
      <sheetName val="Executive_Summary26"/>
      <sheetName val="Building_Works26"/>
      <sheetName val="Constr_CF26"/>
      <sheetName val="Storage_Units26"/>
      <sheetName val="Tender_Analysis26"/>
      <sheetName val="Op_Costs27"/>
      <sheetName val="Executive_Summary27"/>
      <sheetName val="Building_Works27"/>
      <sheetName val="Constr_CF27"/>
      <sheetName val="Storage_Units27"/>
      <sheetName val="Tender_Analysis27"/>
      <sheetName val="Op_Costs28"/>
      <sheetName val="Executive_Summary28"/>
      <sheetName val="Building_Works28"/>
      <sheetName val="Constr_CF28"/>
      <sheetName val="Storage_Units28"/>
      <sheetName val="Tender_Analysis28"/>
      <sheetName val="Op_Costs30"/>
      <sheetName val="Executive_Summary30"/>
      <sheetName val="Building_Works30"/>
      <sheetName val="Constr_CF30"/>
      <sheetName val="Storage_Units30"/>
      <sheetName val="Tender_Analysis30"/>
      <sheetName val="Op_Costs31"/>
      <sheetName val="Executive_Summary31"/>
      <sheetName val="Building_Works31"/>
      <sheetName val="Constr_CF31"/>
      <sheetName val="Storage_Units31"/>
      <sheetName val="Tender_Analysis31"/>
      <sheetName val="Op_Costs32"/>
      <sheetName val="Executive_Summary32"/>
      <sheetName val="Building_Works32"/>
      <sheetName val="Constr_CF32"/>
      <sheetName val="Storage_Units32"/>
      <sheetName val="Tender_Analysis32"/>
      <sheetName val="Op_Costs33"/>
      <sheetName val="Executive_Summary33"/>
      <sheetName val="Building_Works33"/>
      <sheetName val="Constr_CF33"/>
      <sheetName val="Storage_Units33"/>
      <sheetName val="Tender_Analysis33"/>
      <sheetName val="Op_Costs35"/>
      <sheetName val="Executive_Summary35"/>
      <sheetName val="Building_Works35"/>
      <sheetName val="Constr_CF35"/>
      <sheetName val="Storage_Units35"/>
      <sheetName val="Tender_Analysis35"/>
      <sheetName val="Op_Costs40"/>
      <sheetName val="Executive_Summary40"/>
      <sheetName val="Building_Works40"/>
      <sheetName val="Constr_CF40"/>
      <sheetName val="Storage_Units40"/>
      <sheetName val="Tender_Analysis40"/>
      <sheetName val="Op_Costs38"/>
      <sheetName val="Executive_Summary38"/>
      <sheetName val="Building_Works38"/>
      <sheetName val="Constr_CF38"/>
      <sheetName val="Storage_Units38"/>
      <sheetName val="Tender_Analysis38"/>
      <sheetName val="Op_Costs36"/>
      <sheetName val="Executive_Summary36"/>
      <sheetName val="Building_Works36"/>
      <sheetName val="Constr_CF36"/>
      <sheetName val="Storage_Units36"/>
      <sheetName val="Tender_Analysis36"/>
      <sheetName val="Op_Costs37"/>
      <sheetName val="Executive_Summary37"/>
      <sheetName val="Building_Works37"/>
      <sheetName val="Constr_CF37"/>
      <sheetName val="Storage_Units37"/>
      <sheetName val="Tender_Analysis37"/>
      <sheetName val="Op_Costs39"/>
      <sheetName val="Executive_Summary39"/>
      <sheetName val="Building_Works39"/>
      <sheetName val="Constr_CF39"/>
      <sheetName val="Storage_Units39"/>
      <sheetName val="Tender_Analysis39"/>
      <sheetName val="Op_Costs42"/>
      <sheetName val="Executive_Summary42"/>
      <sheetName val="Building_Works42"/>
      <sheetName val="Constr_CF42"/>
      <sheetName val="Storage_Units42"/>
      <sheetName val="Tender_Analysis42"/>
      <sheetName val="Op_Costs41"/>
      <sheetName val="Executive_Summary41"/>
      <sheetName val="Building_Works41"/>
      <sheetName val="Constr_CF41"/>
      <sheetName val="Storage_Units41"/>
      <sheetName val="Tender_Analysis41"/>
      <sheetName val="Op_Costs43"/>
      <sheetName val="Executive_Summary43"/>
      <sheetName val="Building_Works43"/>
      <sheetName val="Constr_CF43"/>
      <sheetName val="Storage_Units43"/>
      <sheetName val="Tender_Analysis43"/>
      <sheetName val="Notes"/>
      <sheetName val="devco cashflow"/>
      <sheetName val="Sensitiv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Process Map"/>
      <sheetName val="Project Directory"/>
      <sheetName val="Tender Register"/>
      <sheetName val="Documents Register"/>
      <sheetName val="Drawings Arch"/>
      <sheetName val="Drawings Struct"/>
      <sheetName val="Drawings M&amp;E"/>
      <sheetName val="Drawings Other"/>
      <sheetName val="Site Visit Register"/>
      <sheetName val="SC Enquiry Forms"/>
      <sheetName val="SC List"/>
      <sheetName val="SC Schedules"/>
      <sheetName val="Mats List"/>
      <sheetName val="Mats Enquiry Forms"/>
      <sheetName val="Mats Schedules"/>
      <sheetName val="PC &amp; Prov Sums"/>
      <sheetName val="Risk &amp; Opportunities"/>
      <sheetName val="Fees Register"/>
      <sheetName val="Preliminaries"/>
      <sheetName val="Summary &amp; Check"/>
      <sheetName val="Tender Adjustments"/>
      <sheetName val="Tender Summary"/>
      <sheetName val="Profit Plan"/>
      <sheetName val="Post-Tender Adjustments"/>
      <sheetName val="Updates"/>
      <sheetName val="guidance notes"/>
      <sheetName val="notes 1"/>
      <sheetName val="notes 4"/>
      <sheetName val="notes 5"/>
      <sheetName val="notes 6"/>
      <sheetName val="notes 7"/>
      <sheetName val="notes 8"/>
      <sheetName val="notes 9"/>
      <sheetName val="notes 10"/>
      <sheetName val="notes 11"/>
      <sheetName val="notes 12"/>
      <sheetName val="notes 13"/>
      <sheetName val="notes 14"/>
      <sheetName val="Risk Library"/>
      <sheetName val="X Portrait"/>
      <sheetName val="X Landscape"/>
      <sheetName val="Storage Units"/>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control"/>
      <sheetName val="Notes"/>
      <sheetName val="Cover"/>
      <sheetName val="Document Issue Sheet"/>
      <sheetName val="Contents"/>
      <sheetName val="1.0 Executive Summary"/>
      <sheetName val="2.0 Cost Plan (Model) Summary"/>
      <sheetName val="Shell and Core"/>
      <sheetName val="Template"/>
      <sheetName val="4.0 Basis and Assumptions"/>
      <sheetName val="5.0 Exclusions"/>
      <sheetName val="6.0 Benchmarking Analysis 1"/>
      <sheetName val="6.0 Benchmarking Analysis 2"/>
      <sheetName val="6.0 Benchmarking Analysis 3"/>
      <sheetName val="7.0 Key Parameters"/>
      <sheetName val="8.0 Risks and Opportunities"/>
      <sheetName val="9.0 Outline Specification"/>
      <sheetName val="10.0 Schedule of Floor Areas"/>
      <sheetName val="Cash Flow"/>
      <sheetName val="Flysheets"/>
      <sheetName val="Storage Units"/>
      <sheetName val="ESTIMATE"/>
      <sheetName val="Cashflow"/>
      <sheetName val="Project Directory"/>
      <sheetName val="e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sheetData sheetId="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E_PS5"/>
      <sheetName val="E_PS51"/>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300-720 HCS 00"/>
      <sheetName val="FRI"/>
      <sheetName val="Delivery"/>
      <sheetName val="Qm"/>
      <sheetName val="Total Cost"/>
      <sheetName val="IM Project n"/>
      <sheetName val="Turbine Tender 3 Unit base (2)"/>
      <sheetName val="CPA Formulae"/>
      <sheetName val="Input Sheet"/>
      <sheetName val="EXTERNAL SERVICES-DISCIPLINE "/>
      <sheetName val="GVL"/>
      <sheetName val="_Unit 1 Summary"/>
      <sheetName val="Budget Utilisation"/>
      <sheetName val="Statistics"/>
      <sheetName val="IS"/>
      <sheetName val="Sheet1"/>
      <sheetName val="Consol IS"/>
      <sheetName val="PROCUREMENT DATA"/>
      <sheetName val="CoC"/>
      <sheetName val="ROE"/>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sheetData sheetId="23"/>
      <sheetData sheetId="24"/>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ow r="13">
          <cell r="F13" t="str">
            <v>.</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 Eval"/>
      <sheetName val="Risk Register"/>
      <sheetName val="Attendance"/>
      <sheetName val="Report"/>
      <sheetName val="Sheet1"/>
      <sheetName val="Graph"/>
      <sheetName val="Ref"/>
      <sheetName val="@Risk"/>
      <sheetName val="Cost Summary"/>
      <sheetName val="Cash Flow"/>
      <sheetName val="Storage Units"/>
      <sheetName val="ESTIMATE"/>
      <sheetName val="Summary"/>
      <sheetName val="Project Directory"/>
      <sheetName val="Do not delete - Lists"/>
      <sheetName val="Target Public Realm Costs"/>
      <sheetName val="General"/>
      <sheetName val="Notes"/>
      <sheetName val="cp-e1"/>
      <sheetName val="1-G1"/>
      <sheetName val="Summary Rates From Contract"/>
      <sheetName val="INFO"/>
      <sheetName val="cover"/>
      <sheetName val="Cash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S"/>
      <sheetName val="5011 A"/>
      <sheetName val="2400"/>
      <sheetName val="2410-15"/>
      <sheetName val="2440-2441 BA"/>
      <sheetName val="2420"/>
      <sheetName val="2410_15"/>
    </sheetNames>
    <sheetDataSet>
      <sheetData sheetId="0"/>
      <sheetData sheetId="1"/>
      <sheetData sheetId="2"/>
      <sheetData sheetId="3"/>
      <sheetData sheetId="4"/>
      <sheetData sheetId="5"/>
      <sheetData sheetId="6"/>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Contents"/>
      <sheetName val="1.1-1.4  Executive Summ"/>
      <sheetName val="1.5 -1.8 Executive Summ "/>
      <sheetName val="2.0 DIVIDER"/>
      <sheetName val="2.0 RECONCILIATION AND CHANGES"/>
      <sheetName val="3.0 DIVIDER "/>
      <sheetName val="3.0 Area Schedule Summary"/>
      <sheetName val="3.2 Detailed Area Schedule "/>
      <sheetName val="4.0 DIVIDER1"/>
      <sheetName val="5.0 DIVIDER"/>
      <sheetName val="5.0 TOTAL DEVELOPMENT COST "/>
      <sheetName val="6.0 DIVIDER"/>
      <sheetName val="6.0 TOTAL BUILDING COST "/>
      <sheetName val="6.1 Building Cost "/>
      <sheetName val="6.2 Building Cost Basement "/>
      <sheetName val="7.0 DIVIDER "/>
      <sheetName val="7.1 B&amp;A Design Information "/>
      <sheetName val="7.2 Basis &amp; Assumptions"/>
      <sheetName val="7.3 Exclusions"/>
      <sheetName val="DIVIDER ANNEX"/>
      <sheetName val="Annexure Summary "/>
      <sheetName val=" A Electrical installation "/>
      <sheetName val="B Electrical Subcontracts"/>
      <sheetName val="C Generators "/>
      <sheetName val="D HVAC"/>
      <sheetName val="E Plumbing "/>
      <sheetName val="F Boilers ,Etc "/>
      <sheetName val="G Sprinklers "/>
      <sheetName val="H ELV Subcontracts "/>
      <sheetName val="I Lifts "/>
      <sheetName val="J IT Installation "/>
      <sheetName val="K AV System "/>
      <sheetName val="L Electronic Door Locks"/>
      <sheetName val="M Hard finishes"/>
      <sheetName val="N Vanity slabs "/>
      <sheetName val="O Shopfitting"/>
      <sheetName val="P Suspended ceiling"/>
      <sheetName val="Q Balustrading"/>
      <sheetName val="R Shower Doors "/>
      <sheetName val="S Specialised Finishes"/>
      <sheetName val="T Bath Accessories "/>
      <sheetName val="U BOH Joinery"/>
      <sheetName val="V Public Sigange"/>
      <sheetName val="W Kitchen Equipment "/>
      <sheetName val="X Carpeting &amp; Vinyl"/>
      <sheetName val="Y FF&amp;E Costs "/>
      <sheetName val="AA Pergolas"/>
      <sheetName val="BB Roads &amp; Paving "/>
      <sheetName val="CC Landscaping"/>
      <sheetName val="DD Swimming pools "/>
      <sheetName val="Z OS&amp;E Cost "/>
      <sheetName val="AA BOH Tiling "/>
      <sheetName val="BB BOH Ceilings"/>
      <sheetName val="5.2 FINANCE COSTS(Do not Print)"/>
      <sheetName val="6.3 Fit Out Cos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put Data"/>
      <sheetName val="Civil Build Invoice"/>
      <sheetName val="Scales"/>
      <sheetName val="Previous Payments"/>
      <sheetName val="Travelling &amp; Subsistence"/>
      <sheetName val="Typing, Duplicating, &amp; Printing"/>
      <sheetName val="Time Based"/>
      <sheetName val="Site staff &amp; Other"/>
      <sheetName val="Non Tax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QA"/>
      <sheetName val="BREAKDOWN"/>
      <sheetName val="SUMMARY"/>
      <sheetName val="STAGE BREAKDOWN"/>
      <sheetName val="PM"/>
      <sheetName val="ARCH"/>
      <sheetName val="QS"/>
      <sheetName val="STRUC"/>
      <sheetName val="CIVIL"/>
      <sheetName val="MECH"/>
      <sheetName val="ELEC"/>
      <sheetName val="FIRE"/>
      <sheetName val="Sheet5"/>
    </sheetNames>
    <sheetDataSet>
      <sheetData sheetId="0" refreshError="1"/>
      <sheetData sheetId="1"/>
      <sheetData sheetId="2"/>
      <sheetData sheetId="3" refreshError="1"/>
      <sheetData sheetId="4"/>
      <sheetData sheetId="5"/>
      <sheetData sheetId="6"/>
      <sheetData sheetId="7"/>
      <sheetData sheetId="8"/>
      <sheetData sheetId="9" refreshError="1"/>
      <sheetData sheetId="10" refreshError="1"/>
      <sheetData sheetId="11" refreshError="1"/>
      <sheetData sheetId="12" refreshError="1"/>
      <sheetData sheetId="13"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rea Schedule"/>
      <sheetName val="Exec Summary CTB &amp;A1.a2"/>
      <sheetName val="Exec Summary"/>
      <sheetName val="Shopping list"/>
      <sheetName val="CTB Summary"/>
      <sheetName val="Enablement Summary"/>
      <sheetName val="Enablement works"/>
      <sheetName val="Basement Summary"/>
      <sheetName val="Basement Elem Anal"/>
      <sheetName val="Arrivals Summary"/>
      <sheetName val="Arrivals Elem Anal"/>
      <sheetName val="Low Mezz Summary"/>
      <sheetName val="Low Mezz Elem Anal"/>
      <sheetName val="Retail Mezz Summary"/>
      <sheetName val="Retail Mezz Elem Anal"/>
      <sheetName val="Dom Depart Summary"/>
      <sheetName val="Dom Depart Elem Anal"/>
      <sheetName val="Low roof Summary"/>
      <sheetName val="Low roof Elem Anal"/>
      <sheetName val="Roof Summary"/>
      <sheetName val="Roof Elem Anal"/>
      <sheetName val="Envelope Summary"/>
      <sheetName val="Envelope Elem Anal"/>
      <sheetName val="Vertical Trans Summary"/>
      <sheetName val="Vert trans Elem Anal"/>
      <sheetName val="Ext-Gen Summary"/>
      <sheetName val="Ext-Gen Elem Anal"/>
      <sheetName val="ACSA D Costs Summary"/>
      <sheetName val="ACSA direct Costs"/>
      <sheetName val="Baggage Summary "/>
      <sheetName val="ESCAL EST(BER&amp;CPIX)"/>
      <sheetName val="Values for fees"/>
      <sheetName val="Trades"/>
      <sheetName val="CTB Rates"/>
      <sheetName val="Subcontracts"/>
      <sheetName val="Subcontracts as BOQ"/>
      <sheetName val="A1.A2 Summary"/>
      <sheetName val="A1.A2 Basement Summary"/>
      <sheetName val="A1.A2 Basement Elem Anal"/>
      <sheetName val="A1.A2 Arrivals Floor Summary"/>
      <sheetName val="A1.A2 Arrivals Floor Elem Anal"/>
      <sheetName val="A1.A2 Mezz floor Summary"/>
      <sheetName val="A1.A2 Mezz Floor Elem Anal"/>
      <sheetName val="A1.A2Vertical Trans Summary"/>
      <sheetName val="A1.A2Vert trans Elem Anal"/>
      <sheetName val="A1.A2 ACSA D Costs Summary"/>
      <sheetName val="A1.A2 ACSA direct Costs"/>
      <sheetName val="A1.A2 Rates"/>
      <sheetName val="Sheet1"/>
      <sheetName val="Cash Flow"/>
      <sheetName val="ESTIM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Notes"/>
      <sheetName val="EL-SUM"/>
      <sheetName val="Estimate"/>
      <sheetName val="dims"/>
      <sheetName val="Estimate-alterations"/>
      <sheetName val="dims-alterations"/>
      <sheetName val="Rates"/>
      <sheetName val="Flysheets"/>
    </sheetNames>
    <sheetDataSet>
      <sheetData sheetId="0"/>
      <sheetData sheetId="1"/>
      <sheetData sheetId="2"/>
      <sheetData sheetId="3"/>
      <sheetData sheetId="4"/>
      <sheetData sheetId="5"/>
      <sheetData sheetId="6"/>
      <sheetData sheetId="7"/>
      <sheetData sheetId="8"/>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COVER"/>
      <sheetName val="EXEC SUMMARY"/>
      <sheetName val="SUMMARY"/>
      <sheetName val="INCOME"/>
      <sheetName val="SECTION A"/>
      <sheetName val="SECTION B"/>
      <sheetName val="SECTION C"/>
      <sheetName val="SECTION D"/>
      <sheetName val="Sheet1"/>
      <sheetName val="INC-PH2 (3)"/>
      <sheetName val="INC-PH3 (4)"/>
      <sheetName val="INC-PH3 (5)"/>
      <sheetName val="PROF. FEES"/>
      <sheetName val="Con. Cashflow"/>
      <sheetName val="Dev. Cashflow"/>
      <sheetName val="K"/>
      <sheetName val="COVE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2"/>
      <sheetName val="Cashflow"/>
      <sheetName val="Cashflow Forecast"/>
      <sheetName val="Payments_ not in PC"/>
      <sheetName val="Rapid "/>
      <sheetName val="Remittance_20080228"/>
      <sheetName val="Vendor Listing (2)"/>
      <sheetName val="Vendor Listing"/>
      <sheetName val="PC Pivot"/>
      <sheetName val="Sheet1"/>
      <sheetName val="Sheet2"/>
      <sheetName val="Sheet3"/>
      <sheetName val="PO Pivot"/>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O 1 (Elec conect)"/>
      <sheetName val="PVO 3 (Piling upfront)"/>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
      <sheetName val="S7 Superfoto"/>
      <sheetName val="S1-S2"/>
      <sheetName val="Executive (2)"/>
      <sheetName val="Val Recon"/>
      <sheetName val="TRADE SUMMARY"/>
      <sheetName val="Sheet1"/>
      <sheetName val="Sheet2"/>
      <sheetName val="Sheet3"/>
      <sheetName val="Executive"/>
      <sheetName val="Detail Summary"/>
      <sheetName val="Variations"/>
      <sheetName val="Cost VO's"/>
      <sheetName val="Flysheet"/>
      <sheetName val="Cover"/>
      <sheetName val="FR-PROVSNL-SUM-DETAIL"/>
      <sheetName val="FR-SUMMERY"/>
      <sheetName val="Escalation"/>
      <sheetName val="Val Breakdown"/>
      <sheetName val="Data Sheet"/>
      <sheetName val="Ramp data"/>
      <sheetName val="Cashflow"/>
      <sheetName val="Lower Ground"/>
      <sheetName val="Income"/>
      <sheetName val="Assumptions"/>
      <sheetName val="Letting"/>
      <sheetName val="S-C+Market"/>
      <sheetName val="UBR"/>
      <sheetName val="#REF"/>
      <sheetName val="Inputs"/>
      <sheetName val="PPlay_Data"/>
      <sheetName val="Cap Cost"/>
      <sheetName val="Control"/>
      <sheetName val="Data_Sheet"/>
      <sheetName val="RLV Calc"/>
      <sheetName val="Costs (dev)"/>
      <sheetName val="Summary"/>
      <sheetName val="Bluewater NPV - sell January"/>
      <sheetName val="Calcs"/>
      <sheetName val="Upper Ground"/>
      <sheetName val="Financial Summary"/>
      <sheetName val="D&amp;C Calcs"/>
      <sheetName val="CA Upside_Downside Old"/>
      <sheetName val="EASEL CA Example"/>
      <sheetName val="MV Power"/>
      <sheetName val="Class E-Z Ph 1"/>
      <sheetName val="BJP Variables"/>
      <sheetName val="Chart of Accountants"/>
      <sheetName val="BOL recon"/>
      <sheetName val="Parameters"/>
      <sheetName val="201906"/>
      <sheetName val="YTD"/>
      <sheetName val="YTD (2)"/>
      <sheetName val="BOL DATA"/>
      <sheetName val="BUDGET"/>
      <sheetName val="Lookups"/>
      <sheetName val="new one-pager NOI sorting"/>
      <sheetName val="PM data"/>
      <sheetName val="Sheet10"/>
      <sheetName val="Summary of Building"/>
      <sheetName val="Used Chart of Accounts"/>
      <sheetName val="Retail Analysis"/>
      <sheetName val="Office Analysis"/>
      <sheetName val="Corp Acc Analysis"/>
      <sheetName val="Industrial Analysis"/>
      <sheetName val="Corp_Acc"/>
      <sheetName val="Tenant Budget_CP (3)"/>
      <sheetName val="Retail"/>
      <sheetName val="Office"/>
      <sheetName val="Industrial"/>
      <sheetName val="Utilities"/>
      <sheetName val="Consolidation_FY20"/>
      <sheetName val="Financials Including Guarantee"/>
      <sheetName val="Portfolio Summary (2)"/>
      <sheetName val="Financials Excluding Guarantee"/>
      <sheetName val="Commentary (2)"/>
      <sheetName val="Y-o-Y "/>
      <sheetName val="CM Actual"/>
      <sheetName val="CM Budget"/>
      <sheetName val="YTD Actual"/>
      <sheetName val="YTD Budget"/>
      <sheetName val="RFC FY19"/>
      <sheetName val="Commentary"/>
      <sheetName val="Budget FY19"/>
      <sheetName val="Com_Hous_Ph_1"/>
      <sheetName val="Consolidation comments"/>
      <sheetName val="Sector Analysis."/>
      <sheetName val="WALE Summary"/>
      <sheetName val="Consolidation"/>
      <sheetName val="WALE"/>
      <sheetName val="Operating costs"/>
      <sheetName val="% GRIT KPI for JSE"/>
      <sheetName val="NOI &amp; RFC P M vs annual budget"/>
      <sheetName val="Consolidate Year-on-Year"/>
      <sheetName val="Av. Vacancy YTD"/>
      <sheetName val="Mozambique"/>
      <sheetName val="Moz Portf Summaries"/>
      <sheetName val="Phase 1"/>
      <sheetName val="Com_House_Ph_2"/>
      <sheetName val="Holard"/>
      <sheetName val="Phase 2"/>
      <sheetName val="Vodacom"/>
      <sheetName val="Hollard"/>
      <sheetName val="Acacia"/>
      <sheetName val="Bolore"/>
      <sheetName val="Acaci"/>
      <sheetName val="Vale"/>
      <sheetName val="Zimpto"/>
      <sheetName val="Val"/>
      <sheetName val="Vodacm"/>
      <sheetName val="Mall de Tete"/>
      <sheetName val="MDT"/>
      <sheetName val="Zimpeto"/>
      <sheetName val="Bollore"/>
      <sheetName val="Zambia"/>
      <sheetName val="Zambia Portf Summaries"/>
      <sheetName val="Kafubu"/>
      <sheetName val="Imprial"/>
      <sheetName val="Mukuba"/>
      <sheetName val="Cosmo"/>
      <sheetName val="kenya"/>
      <sheetName val="Kenya Portf Summaries"/>
      <sheetName val="Bufalo"/>
      <sheetName val="Tamasa"/>
      <sheetName val="Buffalo"/>
      <sheetName val="Imperial"/>
      <sheetName val="Mauritius"/>
      <sheetName val="Mtius Portf Summaries"/>
      <sheetName val="Barclay"/>
      <sheetName val="Vale RF"/>
      <sheetName val="Barclays"/>
      <sheetName val="Beachcomber"/>
      <sheetName val="BHI"/>
      <sheetName val="Capital_Place"/>
      <sheetName val="Tamassa"/>
      <sheetName val="Ghana"/>
      <sheetName val="Ghana Portf Summaries"/>
      <sheetName val="5th Av."/>
      <sheetName val="5th Avenue"/>
      <sheetName val="CADS 2"/>
      <sheetName val="Kafub"/>
      <sheetName val="Mukub"/>
      <sheetName val="CADS II"/>
      <sheetName val="Capital Place"/>
      <sheetName val="Morocco"/>
      <sheetName val="Moro Portf Summaries"/>
      <sheetName val="Anfa"/>
      <sheetName val="Cosmopolitan"/>
      <sheetName val="Valuation"/>
      <sheetName val="Cert"/>
      <sheetName val="Recovery"/>
      <sheetName val="Adv Pmt Sched"/>
      <sheetName val="BOQ"/>
      <sheetName val="QC"/>
      <sheetName val="Prelims"/>
      <sheetName val="CFR"/>
      <sheetName val="CT16-012-GAB-CD"/>
      <sheetName val="Claim input"/>
      <sheetName val="Consultant Valuations"/>
      <sheetName val="OLD"/>
    </sheetNames>
    <sheetDataSet>
      <sheetData sheetId="0"/>
      <sheetData sheetId="1" refreshError="1"/>
      <sheetData sheetId="2" refreshError="1"/>
      <sheetData sheetId="3" refreshError="1"/>
      <sheetData sheetId="4" refreshError="1"/>
      <sheetData sheetId="5" refreshError="1"/>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_Unit 1 Summary"/>
      <sheetName val="Re"/>
      <sheetName val="Dx"/>
      <sheetName val="C"/>
      <sheetName val="Qm"/>
      <sheetName val="Variation Proposal"/>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Sheet1 (2)"/>
      <sheetName val="COVER"/>
      <sheetName val="COVER 1"/>
      <sheetName val="QC"/>
      <sheetName val="CONTENTS"/>
      <sheetName val="EXEC SUMMARY"/>
      <sheetName val="1.0 TEAM DETAILS"/>
      <sheetName val="2.0 EXECUTIVE SUMMARY"/>
      <sheetName val="3.0 SUMMARY"/>
      <sheetName val="4.0 INCOME-SC"/>
      <sheetName val="Sheet1"/>
      <sheetName val="INCOME-UNITS"/>
      <sheetName val="MEASUREMENTS "/>
      <sheetName val="Ground Floor"/>
      <sheetName val="Accomodation"/>
      <sheetName val="Parking Level"/>
      <sheetName val="4.1 IRR-10Y "/>
      <sheetName val="5,0 LAND COST"/>
      <sheetName val="6.0 ESTIMATED IMPROVEMENT COST"/>
      <sheetName val="7.0 GENERAL COSTS"/>
      <sheetName val="8.0 CAPITALISED INTEREST"/>
      <sheetName val="Collections"/>
      <sheetName val="Sheet3"/>
      <sheetName val="9.0 AREA SCHEDULE "/>
      <sheetName val="10.0 VALUE ENGINEERING"/>
      <sheetName val="11.0 RISK REGISTER."/>
      <sheetName val="12.0 BASIS &amp; ASSUMPTIONS"/>
      <sheetName val="13.0 EXCLUSIONS"/>
      <sheetName val="14,0 PROJECT CONTROL SHEET"/>
      <sheetName val="15.0 SENSITIVITY ANALYSIS"/>
      <sheetName val="Backcover"/>
      <sheetName val="INC-PH2 (3)"/>
      <sheetName val="INC-PH3 (4)"/>
      <sheetName val="INC-PH3 (5)"/>
      <sheetName val="PROF. FEES"/>
      <sheetName val="Con. Cashflow"/>
      <sheetName val="Dev. Cashflow"/>
      <sheetName val="K"/>
      <sheetName val="eP361-Braamfontein Mixed Use 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
      <sheetName val="Ramp data"/>
      <sheetName val="Cashflow"/>
      <sheetName val="Lower Ground"/>
      <sheetName val="Income"/>
      <sheetName val="Assumptions"/>
      <sheetName val="Letting"/>
      <sheetName val="S-C+Market"/>
      <sheetName val="UBR"/>
      <sheetName val="Sheet1"/>
      <sheetName val="#REF"/>
      <sheetName val="Inputs"/>
      <sheetName val="PPlay_Data"/>
      <sheetName val="Cap Cost"/>
      <sheetName val="Control"/>
      <sheetName val="Data_Sheet"/>
      <sheetName val="RLV Calc"/>
      <sheetName val="Costs (dev)"/>
      <sheetName val="Summary"/>
      <sheetName val="Bluewater NPV - sell January"/>
      <sheetName val="Calcs"/>
      <sheetName val="Upper Ground"/>
      <sheetName val="Financial Summary"/>
      <sheetName val="D&amp;C Calcs"/>
      <sheetName val="CA Upside_Downside Old"/>
      <sheetName val="EASEL CA Exampl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Sheet1 (2)"/>
      <sheetName val="COVER"/>
      <sheetName val="COVER 1"/>
      <sheetName val="QC"/>
      <sheetName val="CONTENTS"/>
      <sheetName val="EXEC SUMMARY"/>
      <sheetName val="1.0 TEAM DETAILS"/>
      <sheetName val="2.0 EXECUTIVE SUMMARY"/>
      <sheetName val="3.0 SUMMARY"/>
      <sheetName val="4.0 INCOME-SC"/>
      <sheetName val="Sheet1"/>
      <sheetName val="INCOME-OFFICES"/>
      <sheetName val="4.1 IRR-10Y "/>
      <sheetName val="5,0 LAND COST"/>
      <sheetName val="6.0 ESTIMATED IMPROVEMENT COST"/>
      <sheetName val="7.0 GENERAL COSTS"/>
      <sheetName val="8.0 CAPITALISED INTEREST"/>
      <sheetName val="Collections"/>
      <sheetName val="Sheet3"/>
      <sheetName val="MEASUREMENTS "/>
      <sheetName val="9.0 AREA SCHEDULE "/>
      <sheetName val="10.0 VALUE ENGINEERING"/>
      <sheetName val="11.0 RISK REGISTER."/>
      <sheetName val="12.0 BASIS &amp; ASSUMPTIONS"/>
      <sheetName val="13.0 EXCLUSIONS"/>
      <sheetName val="14,0 PROJECT CONTROL SHEET"/>
      <sheetName val="15.0 SENSITIVITY ANALYSIS"/>
      <sheetName val="Backcover"/>
      <sheetName val="INC-PH2 (3)"/>
      <sheetName val="INC-PH3 (4)"/>
      <sheetName val="INC-PH3 (5)"/>
      <sheetName val="PROF. FEES"/>
      <sheetName val="Con. Cashflow"/>
      <sheetName val="Dev. Cashflow"/>
      <sheetName val="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COVER"/>
      <sheetName val="EXEC SUMMARY"/>
      <sheetName val="SUMMARY"/>
      <sheetName val="INCOME"/>
      <sheetName val="SECTION A"/>
      <sheetName val="SECTION B"/>
      <sheetName val="SECTION C"/>
      <sheetName val="Sheet1"/>
      <sheetName val="SECTION D"/>
      <sheetName val="PAYBACK"/>
      <sheetName val="Value Split"/>
      <sheetName val="Fee Calcs"/>
      <sheetName val="Fee Split from tender analysis"/>
      <sheetName val="Work Stages Fees"/>
      <sheetName val="Monthly Cashflow"/>
      <sheetName val="INC-PH2 (3)"/>
      <sheetName val="INC-PH3 (4)"/>
      <sheetName val="INC-PH3 (5)"/>
      <sheetName val="PROF. FEES"/>
      <sheetName val="Con. Cashflow"/>
      <sheetName val="Dev. Cashflow"/>
      <sheetName val="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Definition"/>
      <sheetName val="Calc"/>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 val="VO Escal Claim"/>
      <sheetName val="Index"/>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 (5)"/>
      <sheetName val="Bal 1"/>
      <sheetName val="Dep"/>
      <sheetName val="Ann CF"/>
      <sheetName val="Ann P&amp;L"/>
      <sheetName val="P &amp; L"/>
      <sheetName val="CF"/>
      <sheetName val="HR"/>
      <sheetName val="Proj"/>
      <sheetName val="Demand"/>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COVER"/>
      <sheetName val="QC"/>
      <sheetName val="TEAM DETAILS"/>
      <sheetName val="CONTENTS"/>
      <sheetName val="EXECUTIVE SUMMARY"/>
      <sheetName val="3.0 SUMMARY"/>
      <sheetName val="4.1 INCOME-HOTEL&amp;CONFERENCE "/>
      <sheetName val="4.0 INCOME-HOTEL&amp;CONFERENCE"/>
      <sheetName val="4.2 INCOME-OFFICES"/>
      <sheetName val="4.3 INCOME-RETAIL"/>
      <sheetName val="4.4 INCOME-APARTMENTS"/>
      <sheetName val="4,5 IRR-10Y "/>
      <sheetName val="5.0 LAND COST"/>
      <sheetName val="6.0 ESTIMATE IMPROVEMENT COSTS"/>
      <sheetName val="7.0 GENERAL COSTS"/>
      <sheetName val="8.0 CAPITALISED INT"/>
      <sheetName val="9.0 AREA SCHEDULE "/>
      <sheetName val="10.0 VALUE ENGINEERING"/>
      <sheetName val="11.0 RISK REGISTER."/>
      <sheetName val="12.0 BASIS &amp; ASSUMPTIONS"/>
      <sheetName val="13.0 EXCLUSIONS"/>
      <sheetName val="Backcover"/>
      <sheetName val="Monthly Cashflow-Summary"/>
      <sheetName val="Construction Cashflow"/>
      <sheetName val="Sheet3"/>
      <sheetName val="INC-PH2 (3)"/>
      <sheetName val="INC-PH3 (4)"/>
      <sheetName val="INC-PH3 (5)"/>
      <sheetName val="PROF. FEES"/>
      <sheetName val="Con. Cashflow"/>
      <sheetName val="Dev. Cashflow"/>
      <sheetName val="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 Equipment"/>
      <sheetName val="List - Components"/>
      <sheetName val="Proj Cost Sumry"/>
      <sheetName val="TDC Key Qty Sumry"/>
      <sheetName val="TDC COA Sumry"/>
      <sheetName val="COA Sumry by Contr"/>
      <sheetName val="COA Sumry by RG"/>
      <sheetName val="COA Sumry by Area"/>
      <sheetName val="TDC COA Grp Sumry"/>
      <sheetName val="TDC Item Sumry"/>
      <sheetName val="TDC Item Dets"/>
      <sheetName val="TDC Item Dets-Full"/>
      <sheetName val="TDC Item Dets-IPM-Full"/>
      <sheetName val="Proj TIC - Std Imp"/>
      <sheetName val="Contr TDC - Std Imp"/>
      <sheetName val="COA Sumry - Std Imp"/>
      <sheetName val="Item Sumry - Std Imp"/>
      <sheetName val="Unit Costs - Std Imp"/>
      <sheetName val="Unit MH - Std Imp"/>
      <sheetName val="Project Metrics"/>
      <sheetName val="PRELIM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ntrol"/>
      <sheetName val="Purchase Orders"/>
      <sheetName val="Change Orders"/>
      <sheetName val="Payments"/>
      <sheetName val="RoE"/>
    </sheetNames>
    <sheetDataSet>
      <sheetData sheetId="0"/>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DS(1)"/>
      <sheetName val="PDS(2)"/>
      <sheetName val="PPR"/>
      <sheetName val="DEVSUMMARY"/>
      <sheetName val="FEAS(INPUT)"/>
      <sheetName val="ELEMENT"/>
      <sheetName val="FEAS(BUILD COST)"/>
      <sheetName val="FEAS(FEES &amp; INTEREST)"/>
      <sheetName val="FEAS(RENTAL CALC)"/>
      <sheetName val="EXEC SUMMARY"/>
      <sheetName val="DRAWDOWN"/>
      <sheetName val="PAYMENTS"/>
      <sheetName val="DIFFERENTIAL"/>
      <sheetName val="IRR"/>
      <sheetName val="OPS COST"/>
      <sheetName val="SIS"/>
      <sheetName val="GIS(Anchors &amp; Majors)"/>
      <sheetName val="GIS(Line Shops)"/>
      <sheetName val="GIS(Line Shops) (2)"/>
      <sheetName val="GIS(Line Shops) (3)"/>
      <sheetName val="GIS(Offices)"/>
      <sheetName val="GIS(Other)"/>
      <sheetName val="GIS(Storage&amp;Parking)"/>
      <sheetName val="SLSR"/>
      <sheetName val="LSR(Anchors&amp;Majors)"/>
      <sheetName val="LSR(Line Shops)"/>
      <sheetName val="LSR(Line Shops) (2)"/>
      <sheetName val="LSR(Line Shops) (3)"/>
      <sheetName val="LSR(Offices)"/>
      <sheetName val="LSR(Other)"/>
      <sheetName val="LSR(Storage&amp;Parking)"/>
      <sheetName val="Assumptions"/>
      <sheetName val="Equip"/>
      <sheetName val="Estimate Warehous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FEAS(INPUT)"/>
      <sheetName val="Assumptions"/>
      <sheetName val="@risk rents and incentives"/>
      <sheetName val="Car park lease"/>
      <sheetName val="Net rent analysis"/>
      <sheetName val="Basis"/>
      <sheetName val="INDEX"/>
      <sheetName val="COVER"/>
      <sheetName val="ESTIMATE"/>
      <sheetName val="FAC1"/>
      <sheetName val="e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 val="Summary"/>
      <sheetName val="FR-PRLIMS-DETAIL"/>
      <sheetName val="FR-SUMMERY"/>
      <sheetName val="OB1"/>
      <sheetName val="OB3"/>
      <sheetName val="OB4"/>
      <sheetName val="OB2"/>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sheetData sheetId="12" refreshError="1"/>
      <sheetData sheetId="13"/>
      <sheetData sheetId="14"/>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T-INPUT"/>
      <sheetName val="CRT-SUM"/>
      <sheetName val="CRT-DETAIL"/>
      <sheetName val="CRT-JBCC"/>
      <sheetName val="Haylett (3)"/>
      <sheetName val="Haylett (2)"/>
      <sheetName val="Haylett"/>
      <sheetName val="Sheet1"/>
      <sheetName val="FR-BLDRSWRK-DETAIL"/>
      <sheetName val="FR-INDEX - GENERAL INFO"/>
      <sheetName val="FR-FINAL-SUM"/>
      <sheetName val="FR-SUMMERY"/>
      <sheetName val="FR-PROVSNL-SUM-DETAIL"/>
      <sheetName val="FR-PROFF-FEES"/>
      <sheetName val="FR-VO.-IUC."/>
      <sheetName val="FR-S.I.-"/>
      <sheetName val="VAT"/>
      <sheetName val="Construction Cashflow"/>
      <sheetName val="prof-fee-cashflow"/>
      <sheetName val="Project cashflow"/>
      <sheetName val="FR_SUMMERY"/>
      <sheetName val="FR_PROVSNL_SUM_DETAIL"/>
      <sheetName val="Sensitivities"/>
      <sheetName val="Imports"/>
      <sheetName val="Trades"/>
      <sheetName val="Notes"/>
      <sheetName val="Summary "/>
      <sheetName val="I&amp;R"/>
      <sheetName val="Control"/>
      <sheetName val="NPV"/>
      <sheetName val="Cashflow"/>
      <sheetName val="FR-PRLIMS-DETAIL"/>
      <sheetName val="Index"/>
      <sheetName val="Contacts"/>
      <sheetName val="DLU-Requirement"/>
      <sheetName val="Haylett_(3)3"/>
      <sheetName val="Haylett_(2)3"/>
      <sheetName val="FR-INDEX_-_GENERAL_INFO3"/>
      <sheetName val="FR-VO_-IUC_3"/>
      <sheetName val="FR-S_I_-3"/>
      <sheetName val="Construction_Cashflow3"/>
      <sheetName val="Project_cashflow3"/>
      <sheetName val="Summary_3"/>
      <sheetName val="Haylett_(3)2"/>
      <sheetName val="Haylett_(2)2"/>
      <sheetName val="FR-INDEX_-_GENERAL_INFO2"/>
      <sheetName val="FR-VO_-IUC_2"/>
      <sheetName val="FR-S_I_-2"/>
      <sheetName val="Construction_Cashflow2"/>
      <sheetName val="Project_cashflow2"/>
      <sheetName val="Summary_2"/>
      <sheetName val="Haylett_(3)"/>
      <sheetName val="Haylett_(2)"/>
      <sheetName val="FR-INDEX_-_GENERAL_INFO"/>
      <sheetName val="FR-VO_-IUC_"/>
      <sheetName val="FR-S_I_-"/>
      <sheetName val="Construction_Cashflow"/>
      <sheetName val="Project_cashflow"/>
      <sheetName val="Summary_"/>
      <sheetName val="Haylett_(3)1"/>
      <sheetName val="Haylett_(2)1"/>
      <sheetName val="FR-INDEX_-_GENERAL_INFO1"/>
      <sheetName val="FR-VO_-IUC_1"/>
      <sheetName val="FR-S_I_-1"/>
      <sheetName val="Construction_Cashflow1"/>
      <sheetName val="Project_cashflow1"/>
      <sheetName val="Summary_1"/>
      <sheetName val="Haylett_(3)4"/>
      <sheetName val="Haylett_(2)4"/>
      <sheetName val="FR-INDEX_-_GENERAL_INFO4"/>
      <sheetName val="FR-VO_-IUC_4"/>
      <sheetName val="FR-S_I_-4"/>
      <sheetName val="Construction_Cashflow4"/>
      <sheetName val="Project_cashflow4"/>
      <sheetName val="Summary_4"/>
      <sheetName val="Haylett_(3)6"/>
      <sheetName val="Haylett_(2)6"/>
      <sheetName val="FR-INDEX_-_GENERAL_INFO6"/>
      <sheetName val="FR-VO_-IUC_6"/>
      <sheetName val="FR-S_I_-6"/>
      <sheetName val="Construction_Cashflow6"/>
      <sheetName val="Project_cashflow6"/>
      <sheetName val="Summary_6"/>
      <sheetName val="Haylett_(3)5"/>
      <sheetName val="Haylett_(2)5"/>
      <sheetName val="FR-INDEX_-_GENERAL_INFO5"/>
      <sheetName val="FR-VO_-IUC_5"/>
      <sheetName val="FR-S_I_-5"/>
      <sheetName val="Construction_Cashflow5"/>
      <sheetName val="Project_cashflow5"/>
      <sheetName val="Summary_5"/>
      <sheetName val="Haylett_(3)7"/>
      <sheetName val="Haylett_(2)7"/>
      <sheetName val="FR-INDEX_-_GENERAL_INFO7"/>
      <sheetName val="FR-VO_-IUC_7"/>
      <sheetName val="FR-S_I_-7"/>
      <sheetName val="Construction_Cashflow7"/>
      <sheetName val="Project_cashflow7"/>
      <sheetName val="Summary_7"/>
      <sheetName val="Haylett_(3)8"/>
      <sheetName val="Haylett_(2)8"/>
      <sheetName val="FR-INDEX_-_GENERAL_INFO8"/>
      <sheetName val="FR-VO_-IUC_8"/>
      <sheetName val="FR-S_I_-8"/>
      <sheetName val="Construction_Cashflow8"/>
      <sheetName val="Project_cashflow8"/>
      <sheetName val="Summary_8"/>
      <sheetName val="Haylett_(3)12"/>
      <sheetName val="Haylett_(2)12"/>
      <sheetName val="FR-INDEX_-_GENERAL_INFO12"/>
      <sheetName val="FR-VO_-IUC_12"/>
      <sheetName val="FR-S_I_-12"/>
      <sheetName val="Construction_Cashflow12"/>
      <sheetName val="Project_cashflow12"/>
      <sheetName val="Summary_12"/>
      <sheetName val="Haylett_(3)10"/>
      <sheetName val="Haylett_(2)10"/>
      <sheetName val="FR-INDEX_-_GENERAL_INFO10"/>
      <sheetName val="FR-VO_-IUC_10"/>
      <sheetName val="FR-S_I_-10"/>
      <sheetName val="Construction_Cashflow10"/>
      <sheetName val="Project_cashflow10"/>
      <sheetName val="Summary_10"/>
      <sheetName val="Haylett_(3)9"/>
      <sheetName val="Haylett_(2)9"/>
      <sheetName val="FR-INDEX_-_GENERAL_INFO9"/>
      <sheetName val="FR-VO_-IUC_9"/>
      <sheetName val="FR-S_I_-9"/>
      <sheetName val="Construction_Cashflow9"/>
      <sheetName val="Project_cashflow9"/>
      <sheetName val="Summary_9"/>
      <sheetName val="Haylett_(3)11"/>
      <sheetName val="Haylett_(2)11"/>
      <sheetName val="FR-INDEX_-_GENERAL_INFO11"/>
      <sheetName val="FR-VO_-IUC_11"/>
      <sheetName val="FR-S_I_-11"/>
      <sheetName val="Construction_Cashflow11"/>
      <sheetName val="Project_cashflow11"/>
      <sheetName val="Summary_11"/>
      <sheetName val="Haylett_(3)14"/>
      <sheetName val="Haylett_(2)14"/>
      <sheetName val="FR-INDEX_-_GENERAL_INFO14"/>
      <sheetName val="FR-VO_-IUC_14"/>
      <sheetName val="FR-S_I_-14"/>
      <sheetName val="Construction_Cashflow14"/>
      <sheetName val="Project_cashflow14"/>
      <sheetName val="Summary_14"/>
      <sheetName val="Haylett_(3)13"/>
      <sheetName val="Haylett_(2)13"/>
      <sheetName val="FR-INDEX_-_GENERAL_INFO13"/>
      <sheetName val="FR-VO_-IUC_13"/>
      <sheetName val="FR-S_I_-13"/>
      <sheetName val="Construction_Cashflow13"/>
      <sheetName val="Project_cashflow13"/>
      <sheetName val="Summary_13"/>
      <sheetName val="Haylett_(3)15"/>
      <sheetName val="Haylett_(2)15"/>
      <sheetName val="FR-INDEX_-_GENERAL_INFO15"/>
      <sheetName val="FR-VO_-IUC_15"/>
      <sheetName val="FR-S_I_-15"/>
      <sheetName val="Construction_Cashflow15"/>
      <sheetName val="Project_cashflow15"/>
      <sheetName val="Summary_15"/>
      <sheetName val="Construction"/>
      <sheetName val="devco cashflow"/>
      <sheetName val="Sensitivity"/>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refreshError="1"/>
      <sheetData sheetId="16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
      <sheetName val="Bulk Earthworks"/>
      <sheetName val="Boiler Foundation"/>
      <sheetName val="Boiler Ground Floor Slab"/>
      <sheetName val="Mill Foundation "/>
      <sheetName val="Fermentation Foundation Phase 1"/>
      <sheetName val="Distillery Foundation"/>
      <sheetName val="Workshop Foundation"/>
      <sheetName val="MCC Building Foundation"/>
      <sheetName val="Amenities Building Foundation "/>
      <sheetName val="Admin Building Foundation "/>
      <sheetName val="Generator Building Foundation  "/>
      <sheetName val="De-Aerator Plinth Foundation "/>
      <sheetName val="Boiler Condensate Tank Raft Fou"/>
      <sheetName val="rates database"/>
      <sheetName val="Elementa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QC"/>
      <sheetName val="CONTENTS"/>
      <sheetName val="PROF TEAM"/>
      <sheetName val="SYNOPSIS"/>
      <sheetName val="EXECUTIVE SUMMARY"/>
      <sheetName val="TRADE SUMMARY"/>
      <sheetName val="SUPPLEMENTARY SHEETS"/>
      <sheetName val="ELEMENT SUMMARY"/>
      <sheetName val="SUPPLEMENTARY SHEETS E"/>
      <sheetName val="Changes"/>
      <sheetName val="CASH FLOW"/>
      <sheetName val="Bo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INV"/>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control"/>
      <sheetName val="Notes"/>
      <sheetName val="Cover"/>
      <sheetName val="QA"/>
      <sheetName val="Contents"/>
      <sheetName val="1-Executive Summary"/>
      <sheetName val="2-Cash Flow"/>
      <sheetName val="3-Basis and Assumptions"/>
      <sheetName val="4-Exclusions"/>
      <sheetName val="Contract Summary"/>
      <sheetName val="Valuations"/>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RATE BUIL-UP"/>
      <sheetName val="DIMS"/>
      <sheetName val="Summary"/>
      <sheetName val="Structure"/>
      <sheetName val="Special finishes"/>
      <sheetName val="Plumbing"/>
      <sheetName val="Specialist Inst."/>
      <sheetName val="External Works"/>
      <sheetName val="AREA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ign Development"/>
      <sheetName val="2-Cash Flow"/>
      <sheetName val="Cashflow"/>
      <sheetName val="NPV"/>
      <sheetName val="Sensitivities"/>
      <sheetName val="AREAS"/>
      <sheetName val="WORKINGS"/>
      <sheetName val="estimate warehou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TTER  "/>
      <sheetName val="LETTER"/>
      <sheetName val="Cert "/>
      <sheetName val="STATE OF PMTS"/>
      <sheetName val="Electrcal"/>
      <sheetName val="Val brkdown"/>
      <sheetName val="Electrcal RSR"/>
      <sheetName val="Electrcal SHW"/>
      <sheetName val="Plims"/>
      <sheetName val="RSR-S"/>
      <sheetName val="Pedn Bridge"/>
      <sheetName val="SHW upgrade"/>
      <sheetName val="M.O.S"/>
      <sheetName val="1200"/>
      <sheetName val="1300"/>
      <sheetName val="1400"/>
      <sheetName val="1500"/>
      <sheetName val="1700"/>
      <sheetName val="2100"/>
      <sheetName val="2200"/>
      <sheetName val="2300"/>
      <sheetName val="3300"/>
      <sheetName val="3400"/>
      <sheetName val="3600"/>
      <sheetName val="3900"/>
      <sheetName val="4100"/>
      <sheetName val="4200"/>
      <sheetName val="4800"/>
      <sheetName val="5100"/>
      <sheetName val="5400"/>
      <sheetName val="5500"/>
      <sheetName val="5600"/>
      <sheetName val="5700"/>
      <sheetName val="5800"/>
      <sheetName val="5900"/>
      <sheetName val="7100"/>
      <sheetName val="7300"/>
      <sheetName val="7400"/>
      <sheetName val="8100"/>
      <sheetName val="SUMARY"/>
      <sheetName val="Cashflo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tions"/>
      <sheetName val="FBL Resources"/>
      <sheetName val="Deepsync"/>
      <sheetName val="Bid Costs"/>
      <sheetName val="Project Bid Costs"/>
      <sheetName val="Marketing"/>
      <sheetName val="Consultants"/>
      <sheetName val="Admin"/>
      <sheetName val="Financial Headlines"/>
      <sheetName val="Summary P&amp;L"/>
      <sheetName val="Summary 2005-7"/>
      <sheetName val="IRR calc sheet - to be hidden"/>
      <sheetName val="Opening Cash Position"/>
      <sheetName val="Cashflow - WCF"/>
      <sheetName val="Income"/>
      <sheetName val="Ab - Notes"/>
      <sheetName val="Ab - Summary"/>
      <sheetName val="Ab - Summary Ann"/>
      <sheetName val="Ab - CF Project 1"/>
      <sheetName val="Ab - CF Project 2"/>
      <sheetName val="Ab - CF Project 3"/>
      <sheetName val="Ab - CF Project 4"/>
      <sheetName val="Ab - CF Project 5"/>
      <sheetName val="2-Cash Flow"/>
      <sheetName val="Unilie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
      <sheetName val="elemental-main building"/>
      <sheetName val="Elemental-Outbuilding"/>
      <sheetName val="external works elemental"/>
      <sheetName val="rates database"/>
      <sheetName val="cashflow performance"/>
      <sheetName val="fly sheets"/>
      <sheetName val="viability summary"/>
      <sheetName val="variables"/>
      <sheetName val="ested total capital expenditure"/>
      <sheetName val="annual income"/>
      <sheetName val="break even analysis"/>
      <sheetName val="cashflow analysis"/>
      <sheetName val="program"/>
      <sheetName val="viability - land residual"/>
      <sheetName val="cashflow table"/>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al"/>
      <sheetName val="CAPEX"/>
      <sheetName val="Control"/>
      <sheetName val="Viability"/>
      <sheetName val="Proj Cost Sumry"/>
      <sheetName val="Admin"/>
      <sheetName val="Opening Cash Position"/>
      <sheetName val="Pre-Tax Cashflows"/>
      <sheetName val="③赤紙(日文)"/>
      <sheetName val="Assumptions"/>
      <sheetName val="Graph Data (DO NOT PRINT)"/>
      <sheetName val="Bill No 8 - A"/>
      <sheetName val="Sheet1"/>
      <sheetName val="Const2Self Build"/>
      <sheetName val="Merchandising Lab"/>
      <sheetName val="Merchandising Lab Offices"/>
      <sheetName val="New Headquarters Offices"/>
      <sheetName val="Offsite Roadworks"/>
      <sheetName val="Building 1"/>
      <sheetName val="Setup"/>
      <sheetName val="Sensitivities"/>
      <sheetName val="TYPE 1"/>
      <sheetName val="4.0 Areas "/>
      <sheetName val="cal"/>
      <sheetName val="DT"/>
      <sheetName val="Summary"/>
      <sheetName val="Construction"/>
      <sheetName val="Basis"/>
      <sheetName val="Pricing Schedule Summary"/>
      <sheetName val="P-Sum-Cab"/>
      <sheetName val="PLT-SUM"/>
      <sheetName val="SubmitCal"/>
      <sheetName val="Project Budget Worksheet"/>
      <sheetName val="RELAYS"/>
      <sheetName val="Notes"/>
      <sheetName val="Selling Price"/>
      <sheetName val="Architect"/>
      <sheetName val="Interior"/>
      <sheetName val="Work"/>
      <sheetName val="Mechanical"/>
      <sheetName val="Structural"/>
      <sheetName val="Balance Sheet"/>
      <sheetName val="Abstract"/>
      <sheetName val="MATL"/>
      <sheetName val="concrete"/>
      <sheetName val="Important Details &amp; Validation"/>
      <sheetName val="Total"/>
      <sheetName val="AHU"/>
      <sheetName val="집계"/>
      <sheetName val="Back up Figures"/>
      <sheetName val="MH Compensate-Nov"/>
      <sheetName val="Sum of Bills PSO"/>
      <sheetName val="Data Links "/>
      <sheetName val="QIA"/>
      <sheetName val="MASTER"/>
      <sheetName val="Key Assumptions"/>
      <sheetName val="Mech-Weekly"/>
      <sheetName val="CIF COST ITEM"/>
      <sheetName val="COL-SCH"/>
      <sheetName val="7.0 CASHFLOW"/>
      <sheetName val="9.0 VARIATION"/>
      <sheetName val="2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Turbine Tender 3 Unit base _2_"/>
      <sheetName val="AIRCON"/>
      <sheetName val="IS 2007"/>
      <sheetName val="SUMREP"/>
      <sheetName val="C"/>
      <sheetName val="14B (2)"/>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Input Sheet"/>
      <sheetName val="PROCUREMENT DATA"/>
      <sheetName val="IM Project n"/>
      <sheetName val="CP1"/>
      <sheetName val="CP2"/>
      <sheetName val="CP3"/>
      <sheetName val="CP4"/>
      <sheetName val="CP5"/>
      <sheetName val="CP6"/>
      <sheetName val="Package Totals"/>
      <sheetName val="Index Analysis"/>
      <sheetName val="Package Phasing"/>
      <sheetName val="Progress Tables"/>
      <sheetName val="Progress Curve"/>
      <sheetName val="CP3 C_I"/>
      <sheetName val="CP4 Coal _ Ash"/>
      <sheetName val="Econ_yearly_"/>
      <sheetName val="Econ_monthly_"/>
      <sheetName val="Net Cash Table"/>
      <sheetName val="Cash Out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Y SHEETS"/>
      <sheetName val="Type A"/>
      <sheetName val="Conference"/>
      <sheetName val="FF&amp;E (3 &amp;4)"/>
      <sheetName val="FF&amp;E (1&amp;2)"/>
      <sheetName val="Siteworks (3&amp;4)"/>
      <sheetName val="Siteworks (1&amp;2)"/>
      <sheetName val="Assumptions"/>
      <sheetName val="Gen Costs (3&amp;4)"/>
      <sheetName val="Gen Costs (1&amp;2)"/>
      <sheetName val="Cap Outlay 124 Rooms(A&amp;B)"/>
      <sheetName val="Cap Outlay 93 Rooms"/>
      <sheetName val="Income&amp;Exp 124rms"/>
      <sheetName val="Cash Flow124rms"/>
      <sheetName val="IRR"/>
      <sheetName val="EXECUTIVE SUM 124rm(A)"/>
      <sheetName val="Income&amp;Exp 124 rooms(B)"/>
      <sheetName val="Cash Flow 124 rooms(B)"/>
      <sheetName val="EXECUTIVE SUM124 Rooms (B)"/>
      <sheetName val="Income&amp;Exp 93 rooms (A)"/>
      <sheetName val="Cash Flow 93 rooms (A)"/>
      <sheetName val="EXECUTIVE SUMMARY 93 rooms (A)"/>
      <sheetName val="Income&amp;Exp 93 rooms(B)"/>
      <sheetName val="Cash Flow 93 rooms(B)"/>
      <sheetName val="EXECUTIVE SUMMARY 93 rooms  (B)"/>
      <sheetName val="Admin"/>
      <sheetName val="Opening Cash Position"/>
      <sheetName val="SUPPLEMENTARY SHEETS"/>
      <sheetName val="Cover"/>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
      <sheetName val="summary "/>
      <sheetName val="Exclusions"/>
      <sheetName val="areas "/>
      <sheetName val="Assumptions"/>
      <sheetName val="@risk rents and incentives"/>
      <sheetName val="Car park lease"/>
      <sheetName val="Net rent analysis"/>
      <sheetName val="2-Cash Flow"/>
      <sheetName val="Admin"/>
      <sheetName val="Opening Cash Position"/>
      <sheetName val="Cash Flow"/>
      <sheetName val="Cost"/>
      <sheetName val="Project Details"/>
      <sheetName val="1 Exec"/>
      <sheetName val="Cashflow"/>
      <sheetName val="summary_"/>
      <sheetName val="areas_"/>
      <sheetName val="summary_1"/>
      <sheetName val="areas_1"/>
      <sheetName val="Unilie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QA"/>
      <sheetName val="BREAKDOWN"/>
      <sheetName val="SUMMARY"/>
      <sheetName val="SUMMARY (2)"/>
      <sheetName val="STAGE BREAKDOWN"/>
      <sheetName val="PM"/>
      <sheetName val="ARCH"/>
      <sheetName val="QS"/>
      <sheetName val="STRUC"/>
      <sheetName val="CIVIL"/>
      <sheetName val="MECH"/>
      <sheetName val="ELEC"/>
      <sheetName val="STRUC (2010)"/>
      <sheetName val="CIVL (2010)"/>
      <sheetName val="MECH (2010)"/>
      <sheetName val="ELEC (2010)"/>
      <sheetName val="FIRE"/>
      <sheetName val="Wet Services"/>
      <sheetName val="Land Arch"/>
      <sheetName val="Sheet6"/>
      <sheetName val="Data"/>
      <sheetName val="Elect"/>
      <sheetName val="HVAC"/>
      <sheetName val="Struct"/>
      <sheetName val="W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
      <sheetName val="summary "/>
      <sheetName val="Exclusions"/>
      <sheetName val="areas "/>
      <sheetName val="Assumptions"/>
      <sheetName val="Cashflow"/>
      <sheetName val="@risk rents and incentives"/>
      <sheetName val="Car park lease"/>
      <sheetName val="Net rent analysis"/>
      <sheetName val="2-Cash Flow"/>
      <sheetName val="Admin"/>
      <sheetName val="Opening Cash Position"/>
      <sheetName val="Cash Flow"/>
      <sheetName val="Cost"/>
      <sheetName val="Project Details"/>
      <sheetName val="1 Exec"/>
      <sheetName val="summary_"/>
      <sheetName val="areas_"/>
      <sheetName val="summary_1"/>
      <sheetName val="areas_1"/>
      <sheetName val="Unilie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amp; Contents"/>
      <sheetName val="Fly Sheets"/>
      <sheetName val="Summary"/>
      <sheetName val="Executive Summary"/>
      <sheetName val="Summary Estimate"/>
      <sheetName val="Estimate Warehouse"/>
      <sheetName val="Estimate offices"/>
      <sheetName val="Estimate External Works"/>
      <sheetName val="Estimate Warehouse Extn"/>
      <sheetName val="FAC1"/>
      <sheetName val="Proj Cost Sumry"/>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ed Summary"/>
      <sheetName val="Tiling"/>
      <sheetName val="Collections"/>
      <sheetName val="Sheet1"/>
    </sheetNames>
    <sheetDataSet>
      <sheetData sheetId="0"/>
      <sheetData sheetId="1"/>
      <sheetData sheetId="2"/>
      <sheetData sheetId="3"/>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0 BILL COMPARISON"/>
      <sheetName val="Sheet1"/>
      <sheetName val="Summary"/>
      <sheetName val="Waterproofing VO"/>
      <sheetName val="Sanitary Ware"/>
      <sheetName val="Tiling"/>
    </sheetNames>
    <sheetDataSet>
      <sheetData sheetId="0"/>
      <sheetData sheetId="1"/>
      <sheetData sheetId="2"/>
      <sheetData sheetId="3"/>
      <sheetData sheetId="4"/>
      <sheetData sheetId="5"/>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
      <sheetName val="cover"/>
      <sheetName val="summary"/>
      <sheetName val="Exclusions"/>
      <sheetName val="areas"/>
      <sheetName val="Assumptions"/>
      <sheetName val="Cash Flow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Scorecard"/>
      <sheetName val="KeyRatiosSpoornet"/>
      <sheetName val="KeyRatiosGFB"/>
      <sheetName val="Scorecard data"/>
      <sheetName val="Chart_NCF2"/>
      <sheetName val="Chart_NCF1"/>
      <sheetName val="Chart_GFBDemand"/>
      <sheetName val="Chart_CAPEX"/>
      <sheetName val="Chart_Data"/>
      <sheetName val="Income StatementNOMINAL"/>
      <sheetName val="Income StatementREAL"/>
      <sheetName val="Income StatementREALAnnual"/>
      <sheetName val="RevenueSummary"/>
      <sheetName val="NetCashFlowSumREAL"/>
      <sheetName val="NetCashFlowSumREALAnnual"/>
      <sheetName val="MLPS QTR"/>
      <sheetName val="LuxRail QTR"/>
      <sheetName val="Balance SheetNOMINAL"/>
      <sheetName val="Balance SheetNOMINALAnnual"/>
      <sheetName val="Cash FlowNOMINAL"/>
      <sheetName val="Cash FlowREAL"/>
      <sheetName val="CashFlowREALAnnual"/>
      <sheetName val="Working Capital"/>
      <sheetName val="Working Capital Historical"/>
      <sheetName val="FixedAssets"/>
      <sheetName val="SN_OPEX"/>
      <sheetName val="Funding Policy"/>
      <sheetName val="Existing Debt"/>
      <sheetName val="Existing Debt Schedule"/>
      <sheetName val="New Funding"/>
      <sheetName val="New Funding Calculation"/>
      <sheetName val="OtherTransnetDivisions"/>
      <sheetName val="OtherTransnetCalculations"/>
      <sheetName val="Asset Actuals"/>
      <sheetName val="Transf. Related Asset Revenue"/>
      <sheetName val="GFB Asset Inventory"/>
      <sheetName val="Transf. Related Asset Inputs"/>
      <sheetName val="EmployeeActualAveragePerPeriod"/>
      <sheetName val="Separation Policy Summary Table"/>
      <sheetName val="Separation Policy"/>
      <sheetName val="Separation Costs"/>
      <sheetName val="Timing and Magnitude"/>
      <sheetName val="COALlink_OREXConcessioning"/>
      <sheetName val="COALlink"/>
      <sheetName val="OREX"/>
      <sheetName val="Timing and MagnitudeOTHER"/>
      <sheetName val="Natural Attrition Rates"/>
      <sheetName val="Employee Count"/>
      <sheetName val="Employee Statistics"/>
      <sheetName val="Labour Requirements"/>
      <sheetName val="Labour Requirements Summary"/>
      <sheetName val="Operating Requirements"/>
      <sheetName val="Operating Requirements Mainline"/>
      <sheetName val="Operating Requirements Branch"/>
      <sheetName val="OR Branch Non Container"/>
      <sheetName val="OR Branch Container"/>
      <sheetName val="OR Mainline Non Container"/>
      <sheetName val="OR Mainline Container"/>
      <sheetName val="OE Mainline Container"/>
      <sheetName val="OE Mainline Non Container"/>
      <sheetName val="OE Branch Container"/>
      <sheetName val="OE Branch Non Container"/>
      <sheetName val="Asset Efficiency"/>
      <sheetName val="Labour Efficiency"/>
      <sheetName val="Other Efficiency"/>
      <sheetName val="OE Mainline Container FN"/>
      <sheetName val="OE Mainline Container MN"/>
      <sheetName val="OE Mainline Non Container FN"/>
      <sheetName val="OE Mainline Non Container MN"/>
      <sheetName val="JobCreation"/>
      <sheetName val="NonTransportationRevenue"/>
      <sheetName val="Depreciation"/>
      <sheetName val="CAPEX_SummAnnual"/>
      <sheetName val="CAPEX_Summ"/>
      <sheetName val="CAPEX_Select"/>
      <sheetName val="CAPEX_Scenarios"/>
      <sheetName val="CAPEX_FNW"/>
      <sheetName val="CAPEX_MNW"/>
      <sheetName val="CAPEX_FNWDef"/>
      <sheetName val="CAPEX_MNWDef"/>
      <sheetName val="COALlink-CAPEX"/>
      <sheetName val="OREX-CAPEX"/>
      <sheetName val="MLPS"/>
      <sheetName val="Luxrail"/>
      <sheetName val="Asset Requirements"/>
      <sheetName val="Other Requirements"/>
      <sheetName val="Demand_Summ"/>
      <sheetName val="Demand_Adjust"/>
      <sheetName val="Volume Growth Rate"/>
      <sheetName val="Price Growth Rate"/>
      <sheetName val="InflationAndInputPrices"/>
      <sheetName val="DEF Labour Efficiency"/>
      <sheetName val="DEL Labour Efficiency"/>
      <sheetName val="FULL Labour Efficiency"/>
      <sheetName val="MGT Labour Efficiency"/>
      <sheetName val="CUST Labour Efficiency"/>
      <sheetName val="DEF Asset Efficiency"/>
      <sheetName val="DEL Asset Efficiency"/>
      <sheetName val="FULL Asset Efficiency"/>
      <sheetName val="MGT Asset Efficiency"/>
      <sheetName val="CUST Asset Efficiency"/>
      <sheetName val="DEF Other Efficiency"/>
      <sheetName val="DEL Other Efficiency"/>
      <sheetName val="FULL Other Efficiency"/>
      <sheetName val="MGT Other Efficiency"/>
      <sheetName val="CUST Other Efficiency"/>
      <sheetName val="Network_km"/>
      <sheetName val="JobCreationAssumptions"/>
      <sheetName val="NonTransCalculations"/>
      <sheetName val="Network"/>
      <sheetName val="CustomerConfig"/>
      <sheetName val="NetworkConfig"/>
      <sheetName val="NonSegmentDemandData"/>
      <sheetName val="SegmentDemandData"/>
      <sheetName val="GrowthRateTable"/>
      <sheetName val="Operating Drivers List"/>
      <sheetName val="Labour Drivers List"/>
      <sheetName val="Other Drivers List"/>
      <sheetName val="Drivers Guide"/>
      <sheetName val="FormValueLists"/>
      <sheetName val="NetworkFormValues"/>
      <sheetName val="SelectedDemand"/>
      <sheetName val="DemandandEffFormValues"/>
      <sheetName val="SheetRegister"/>
      <sheetName val="SheetGu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Loan account - LCC rate"/>
      <sheetName val="Consolidated summary"/>
      <sheetName val="Sensitivities"/>
      <sheetName val="Value &amp;  distribution summary"/>
      <sheetName val="Monthly report"/>
      <sheetName val="Monthly invoice "/>
      <sheetName val="Partnership summary"/>
      <sheetName val="Fund  summary ex developer"/>
      <sheetName val="Project cashflow totals"/>
      <sheetName val="Hotel resi and sites 21 22 cost"/>
      <sheetName val="Fund cashflow"/>
      <sheetName val="Fund cashflow cumulative"/>
      <sheetName val="LCC profit share calculation"/>
      <sheetName val="Main construction"/>
      <sheetName val="Total equity"/>
      <sheetName val="Grosvenor equity"/>
      <sheetName val="Investor equity"/>
      <sheetName val="Equity and debt split"/>
      <sheetName val="Loan account and shortfalls"/>
      <sheetName val="Letting covenants"/>
      <sheetName val="Assumptions"/>
      <sheetName val="Chart1"/>
      <sheetName val="Residential"/>
      <sheetName val="Car park lease"/>
      <sheetName val="Offices"/>
      <sheetName val="Unit rents and incentives"/>
      <sheetName val="Funding check"/>
      <sheetName val="Changes"/>
      <sheetName val="Net rent analysis"/>
      <sheetName val="@risk rents and incentives"/>
      <sheetName val="Basis"/>
      <sheetName val="Admin"/>
      <sheetName val="Opening Cash Position"/>
      <sheetName val="Loan_account_-_LCC_rate"/>
      <sheetName val="Consolidated_summary"/>
      <sheetName val="Value_&amp;__distribution_summary"/>
      <sheetName val="Monthly_report"/>
      <sheetName val="Monthly_invoice_"/>
      <sheetName val="Partnership_summary"/>
      <sheetName val="Fund__summary_ex_developer"/>
      <sheetName val="Project_cashflow_totals"/>
      <sheetName val="Hotel_resi_and_sites_21_22_cost"/>
      <sheetName val="Fund_cashflow"/>
      <sheetName val="Fund_cashflow_cumulative"/>
      <sheetName val="LCC_profit_share_calculation"/>
      <sheetName val="Main_construction"/>
      <sheetName val="Total_equity"/>
      <sheetName val="Grosvenor_equity"/>
      <sheetName val="Investor_equity"/>
      <sheetName val="Equity_and_debt_split"/>
      <sheetName val="Loan_account_and_shortfalls"/>
      <sheetName val="Letting_covenants"/>
      <sheetName val="Car_park_lease"/>
      <sheetName val="Unit_rents_and_incentives"/>
      <sheetName val="Funding_check"/>
      <sheetName val="Net_rent_analysis"/>
      <sheetName val="@risk_rents_and_incentives"/>
      <sheetName val="Loan_account_-_LCC_rate1"/>
      <sheetName val="Consolidated_summary1"/>
      <sheetName val="Value_&amp;__distribution_summary1"/>
      <sheetName val="Monthly_report1"/>
      <sheetName val="Monthly_invoice_1"/>
      <sheetName val="Partnership_summary1"/>
      <sheetName val="Fund__summary_ex_developer1"/>
      <sheetName val="Project_cashflow_totals1"/>
      <sheetName val="Hotel_resi_and_sites_21_22_cos1"/>
      <sheetName val="Fund_cashflow1"/>
      <sheetName val="Fund_cashflow_cumulative1"/>
      <sheetName val="LCC_profit_share_calculation1"/>
      <sheetName val="Main_construction1"/>
      <sheetName val="Total_equity1"/>
      <sheetName val="Grosvenor_equity1"/>
      <sheetName val="Investor_equity1"/>
      <sheetName val="Equity_and_debt_split1"/>
      <sheetName val="Loan_account_and_shortfalls1"/>
      <sheetName val="Letting_covenants1"/>
      <sheetName val="Car_park_lease1"/>
      <sheetName val="Unit_rents_and_incentives1"/>
      <sheetName val="Funding_check1"/>
      <sheetName val="Net_rent_analysis1"/>
      <sheetName val="@risk_rents_and_incentiv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Assumptions"/>
      <sheetName val="@risk rents and incentives"/>
      <sheetName val="Car park lease"/>
      <sheetName val="Net rent analysis"/>
      <sheetName val="Basis"/>
      <sheetName val="Pre-Tax Cashflows"/>
      <sheetName val="Master"/>
      <sheetName val="Pipeline Move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Results"/>
      <sheetName val="Assumptions"/>
      <sheetName val="ClientInput"/>
      <sheetName val="Inputs"/>
      <sheetName val="Draw &amp; Repay"/>
      <sheetName val="Cashflow"/>
      <sheetName val="Const. cashflow"/>
      <sheetName val="Development"/>
      <sheetName val="Calculations main"/>
      <sheetName val="FinStatements"/>
      <sheetName val="ADSCR chart"/>
      <sheetName val="Cash flow chart"/>
      <sheetName val="Senior debt chart"/>
      <sheetName val="Cash chart"/>
      <sheetName val="Interest Cover chart"/>
      <sheetName val="Loan to value chart"/>
      <sheetName val="Charts"/>
      <sheetName val="AREAS"/>
      <sheetName val="WORK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PP_Input"/>
      <sheetName val="Calc"/>
      <sheetName val="Input"/>
      <sheetName val="Results"/>
      <sheetName val="Assumptions"/>
      <sheetName val="Mangrade"/>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tter"/>
      <sheetName val="Valuation"/>
      <sheetName val="Statement"/>
      <sheetName val="Certificate"/>
      <sheetName val="Recovery"/>
      <sheetName val="Val breakdown"/>
      <sheetName val="BOQ"/>
      <sheetName val="Variations"/>
      <sheetName val="Sheet1"/>
      <sheetName val="CASH FLOW"/>
      <sheetName val="CASH FLOW (2)"/>
      <sheetName val="AREAS"/>
      <sheetName val="WORKINGS"/>
      <sheetName val="Assumptions"/>
      <sheetName val="@risk rents and incentives"/>
      <sheetName val="Car park lease"/>
      <sheetName val="Net rent analysis"/>
      <sheetName val="PRELIMIN"/>
      <sheetName val="Inputs"/>
      <sheetName val="Calculations main"/>
      <sheetName val="TRADE SUMM Off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STRUCTIONS"/>
      <sheetName val="QC"/>
      <sheetName val="Contents"/>
      <sheetName val="Basis"/>
      <sheetName val="Assumptions"/>
      <sheetName val="Exclusions"/>
      <sheetName val="Areas"/>
      <sheetName val="area schedule"/>
      <sheetName val="Fly&quot;a&quot;"/>
      <sheetName val="CAPEX"/>
      <sheetName val="Viability"/>
      <sheetName val="Fly&quot;b&quot;"/>
      <sheetName val="OOMSumm (Offices)"/>
      <sheetName val="EXECSUMM Office"/>
      <sheetName val="TRADE SUMM Office"/>
      <sheetName val="OOM Estimate"/>
      <sheetName val="Total Areas"/>
      <sheetName val="BOQ"/>
      <sheetName val="WOW"/>
      <sheetName val="SERVICES"/>
      <sheetName val="ELITE"/>
      <sheetName val="MAGNET"/>
      <sheetName val="SUNDRIES"/>
      <sheetName val="SIGNAGE"/>
      <sheetName val="@risk rents and incentives"/>
      <sheetName val="Car park lease"/>
      <sheetName val="Net rent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ntrol"/>
      <sheetName val="Purchase Orders"/>
      <sheetName val="Change Orders"/>
      <sheetName val="Payments"/>
      <sheetName val="RoE"/>
    </sheetNames>
    <sheetDataSet>
      <sheetData sheetId="0"/>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EK"/>
      <sheetName val="ROL ADJ"/>
      <sheetName val="BEPLANNING (2)"/>
      <sheetName val="TRANSFERS &amp; DISPOSALS (2)"/>
      <sheetName val="BYLAE N"/>
      <sheetName val="BYLAAE K EN L"/>
      <sheetName val="BATES"/>
      <sheetName val="BAT XX"/>
      <sheetName val="SKED 6 (2)"/>
      <sheetName val="SKED 6"/>
      <sheetName val="BEPLAN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COVER 1"/>
      <sheetName val="Sheet1 (2)"/>
      <sheetName val="COVER"/>
      <sheetName val="QC DO NOT PRINT "/>
      <sheetName val="EXEC SUMMARY"/>
      <sheetName val="Sheet1"/>
      <sheetName val="Ground Floor"/>
      <sheetName val="Accomodation"/>
      <sheetName val="Parking Level"/>
      <sheetName val="Collections"/>
      <sheetName val="Sheet3"/>
      <sheetName val="10.0 VALUE ENGINEERING"/>
      <sheetName val="11.0 RISK REGISTER."/>
      <sheetName val="4.1 IRR-10Y "/>
      <sheetName val="15.0 SENSITIVITY ANALYSIS"/>
      <sheetName val="14,0 PROJECT CONTROL SHEET"/>
      <sheetName val="MEASUREMENTS "/>
      <sheetName val="9.0 AREA SCHEDULE "/>
      <sheetName val="CONTENTS"/>
      <sheetName val="1.0 TEAM DETAILS"/>
      <sheetName val="2.0 EXECUTIVE SUMMARY"/>
      <sheetName val="3.0 SUMMARY"/>
      <sheetName val="4.0 INCOME-UNITS"/>
      <sheetName val="4.0 INCOME-SC"/>
      <sheetName val="5.0 LAND COST"/>
      <sheetName val="6.0 ESTIMATED IMPROVEMENT COST"/>
      <sheetName val="7.0 GENERAL COSTS"/>
      <sheetName val="8.0 CAPITALISED INTEREST"/>
      <sheetName val="9,0 Area Schedule"/>
      <sheetName val="10.0 BASIS &amp; ASSUMPTIONS"/>
      <sheetName val="11.0 EXCLUSIONS"/>
      <sheetName val="Backcover"/>
      <sheetName val="Summary"/>
      <sheetName val="Cost plan "/>
      <sheetName val="ANNEXURES"/>
      <sheetName val="Sheet2"/>
      <sheetName val="INC-PH2 (3)"/>
      <sheetName val="INC-PH3 (4)"/>
      <sheetName val="INC-PH3 (5)"/>
      <sheetName val="PROF. FEES"/>
      <sheetName val="Con. Cashflow"/>
      <sheetName val="Dev. Cashflow"/>
      <sheetName val="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K"/>
      <sheetName val="ASSET RECON"/>
      <sheetName val="CWIP"/>
      <sheetName val="ANNEX N"/>
      <sheetName val="BAL"/>
    </sheetNames>
    <sheetDataSet>
      <sheetData sheetId="0" refreshError="1"/>
      <sheetData sheetId="1" refreshError="1"/>
      <sheetData sheetId="2" refreshError="1"/>
      <sheetData sheetId="3" refreshError="1"/>
      <sheetData sheetId="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Cover"/>
      <sheetName val="QC"/>
      <sheetName val="CONTENTS"/>
      <sheetName val="1.0 TEAM DETAILS DO NOT PRINT "/>
      <sheetName val="2.0 EXECUTIVE SUMMARY "/>
      <sheetName val="3.0 SUMMARY "/>
      <sheetName val="5.0 INCOME"/>
      <sheetName val="6.0 LAND COST"/>
      <sheetName val="7.0 ESTIMATE IMPROVEMENT COSTS "/>
      <sheetName val="8.0 GENERAL COSTS"/>
      <sheetName val="9.0 CAPITALISED INT "/>
      <sheetName val="10.0 BASIS &amp; ASSUMPTIONS"/>
      <sheetName val="11.0 EXCLUSIONS"/>
      <sheetName val="12.0 AREA SCHEDULE "/>
      <sheetName val="CCP"/>
      <sheetName val="Summary 2"/>
      <sheetName val="Cost plan 2"/>
      <sheetName val="COLLECTIONS 2"/>
      <sheetName val="ANNEXURES"/>
      <sheetName val="Backcover"/>
      <sheetName val="3.0 EXECUTIVE SUMMARY"/>
      <sheetName val="4.0 Sensitivity Analysis"/>
      <sheetName val="1.0 TEAM DETAILS"/>
      <sheetName val="Income (Roelof)"/>
      <sheetName val="Sheet2"/>
      <sheetName val="9.0 CAPITALISED INT"/>
      <sheetName val="10.0 VALUE ENGINEERING"/>
      <sheetName val="11.0 RISK REGISTER."/>
      <sheetName val="Compatibility 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 val="BOQ"/>
      <sheetName val="Val breakdown"/>
      <sheetName val="Inputs"/>
      <sheetName val="Calculations main"/>
      <sheetName val="ESTIMATE"/>
      <sheetName val="Summary"/>
      <sheetName val="FAC1"/>
      <sheetName val="SALES &amp; RETURNS"/>
      <sheetName val="FR-PROVSNL-SUM-DETAIL"/>
      <sheetName val="FR-SUMME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 18%"/>
      <sheetName val="Cash Flow @ 22%"/>
      <sheetName val="COVER"/>
      <sheetName val="INDEX"/>
      <sheetName val="GENERAL"/>
      <sheetName val="COST SUMMARY"/>
      <sheetName val="AREAS"/>
      <sheetName val="RETURNS"/>
      <sheetName val="BUILDING COST"/>
      <sheetName val="WORKINGS"/>
      <sheetName val="BOQ"/>
      <sheetName val="Val breakdown"/>
      <sheetName val="Bas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s"/>
      <sheetName val="JV"/>
      <sheetName val="Development Appraisal"/>
      <sheetName val="Joint Venture"/>
      <sheetName val="CALC"/>
      <sheetName val="Output"/>
      <sheetName val="Sensitivity Tables"/>
      <sheetName val="Tenancy Schedule"/>
      <sheetName val="WORKINGS"/>
      <sheetName val="ARE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1999 PLAN"/>
      <sheetName val="Turbine Tender 3 Unit base (2)"/>
      <sheetName val="CPA Formulae"/>
      <sheetName val="Detail"/>
      <sheetName val="FLOW_3.XLS"/>
      <sheetName val="Qm"/>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1999_PLAN3"/>
      <sheetName val="Turbine_Tender_3_Unit_base_(2)3"/>
      <sheetName val="CPA_Formulae3"/>
      <sheetName val="FLOW_3_XLS3"/>
      <sheetName val="Cu_drop_list1"/>
      <sheetName val="1999_PLAN4"/>
      <sheetName val="Turbine_Tender_3_Unit_base_(2)4"/>
      <sheetName val="CPA_Formulae4"/>
      <sheetName val="FLOW_3_XLS4"/>
      <sheetName val="Cu_drop_list2"/>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 val="Executive_summary"/>
      <sheetName val="SUMREP"/>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cost by section"/>
      <sheetName val="Equip tidied"/>
      <sheetName val="Equip"/>
      <sheetName val="BOQ"/>
      <sheetName val="Val breakdown"/>
      <sheetName val="Notes"/>
      <sheetName val="Assumptions"/>
      <sheetName val="@risk rents and incentives"/>
      <sheetName val="Car park lease"/>
      <sheetName val="Net rent analysis"/>
      <sheetName val="Basis"/>
      <sheetName val="Hotel Areas"/>
      <sheetName val="info"/>
      <sheetName val="Sheet1"/>
      <sheetName val="Sheet2"/>
      <sheetName val="Sheet3"/>
      <sheetName val="Total Cost Profiles"/>
      <sheetName val="Raw Data"/>
      <sheetName val="C1ㅇ"/>
      <sheetName val="FitOutConfCentre"/>
      <sheetName val="Prattmodel"/>
      <sheetName val="Otismodel"/>
      <sheetName val="Flightmodel"/>
      <sheetName val="Sum of the Parts Valuation"/>
      <sheetName val="PROGRAM"/>
      <sheetName val="CASHFLOW"/>
      <sheetName val="Lower Ground"/>
      <sheetName val="Income"/>
      <sheetName val="Letting"/>
      <sheetName val="S-C+Market"/>
      <sheetName val="UBR"/>
      <sheetName val="Ramp data"/>
      <sheetName val="#REF"/>
      <sheetName val="Inputs"/>
      <sheetName val="PPlay_Data"/>
      <sheetName val="Cap Cost"/>
      <sheetName val="Control"/>
      <sheetName val="Data_Sheet"/>
      <sheetName val="RLV Calc"/>
      <sheetName val="Costs (dev)"/>
      <sheetName val="Summary"/>
      <sheetName val="Bluewater NPV - sell January"/>
      <sheetName val="Calcs"/>
      <sheetName val="Upper Ground"/>
      <sheetName val="Financial Summary"/>
      <sheetName val="D&amp;C Calcs"/>
      <sheetName val="CA Upside_Downside Old"/>
      <sheetName val="EASEL CA Example"/>
      <sheetName val="Summary_cost_by_section"/>
      <sheetName val="Equip_tidied"/>
      <sheetName val="Data Sheet"/>
      <sheetName val="Summary_cost_by_section1"/>
      <sheetName val="Equip_tidied1"/>
      <sheetName val="@risk_rents_and_incentives"/>
      <sheetName val="Car_park_lease"/>
      <sheetName val="Net_rent_analysis"/>
      <sheetName val="Total_Cost_Profiles"/>
      <sheetName val="1"/>
      <sheetName val="MOS"/>
      <sheetName val="upa"/>
      <sheetName val="Key Info"/>
      <sheetName val="ASD Sum of Parts"/>
      <sheetName val="Bill.10"/>
      <sheetName val="Rate Analysis"/>
      <sheetName val="Intro"/>
      <sheetName val="Categories"/>
      <sheetName val="Day work"/>
      <sheetName val="PRL"/>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
      <sheetName val="COST SUMMARY "/>
      <sheetName val="RETURNS - TRIALS"/>
      <sheetName val="RETURNS - TRIALS (2)"/>
      <sheetName val="IRR &amp; NPV (3)"/>
      <sheetName val="graphs"/>
      <sheetName val="Sens Analy - What-If (3)"/>
      <sheetName val="CASFLOW "/>
      <sheetName val="LEASING"/>
      <sheetName val="AREAS"/>
      <sheetName val="GENERAL "/>
      <sheetName val="ELEM SUMMARY"/>
      <sheetName val="BUILDING COST"/>
      <sheetName val="WORKINGS"/>
      <sheetName val="Sens Analy - What-If (2)"/>
      <sheetName val="IRR &amp; NPV (2)"/>
      <sheetName val=" COVER "/>
      <sheetName val="Graph Back Up (2)"/>
      <sheetName val="Flysheet fIN hIGH"/>
      <sheetName val="Flysheet Bldg Costs"/>
      <sheetName val="Flysheet Areas"/>
      <sheetName val="Flysheet Gen"/>
      <sheetName val="Flysheet Gen (2)"/>
      <sheetName val="Flysheet Areas (2)"/>
      <sheetName val="Flysheet Work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tions"/>
      <sheetName val="Consolidated Cashflow"/>
      <sheetName val="BLL Cashflow"/>
      <sheetName val="PE Cashflow"/>
      <sheetName val="FBL Cashflow"/>
      <sheetName val="Bid Costs"/>
      <sheetName val="FBL Costs"/>
      <sheetName val="Summary Equity Cashflows"/>
      <sheetName val="Devco P&amp;L"/>
      <sheetName val="Financial Summary"/>
      <sheetName val="Devco Cashflow"/>
      <sheetName val="WORKINGS"/>
      <sheetName val="AREAS"/>
      <sheetName val="BOQ"/>
      <sheetName val="Val breakdown"/>
      <sheetName val="Assumptions"/>
      <sheetName val="@risk rents and incentives"/>
      <sheetName val="Car park lease"/>
      <sheetName val="Net rent analysis"/>
      <sheetName val="Commitments"/>
      <sheetName val="Cash Flows"/>
      <sheetName val="Equip"/>
      <sheetName val="Bill No. 3 Podium"/>
      <sheetName val="Cause &amp; Repair Schedule App"/>
      <sheetName val="Budget By Month"/>
      <sheetName val="Tracking"/>
      <sheetName val="Comparison"/>
      <sheetName val="Details"/>
      <sheetName val="Doha WBS Clean"/>
      <sheetName val="SubmitCal"/>
      <sheetName val="#3E1_GCR"/>
      <sheetName val="Beamsked"/>
      <sheetName val="Columnsked"/>
      <sheetName val="Consolidated_Cashflow"/>
      <sheetName val="BLL_Cashflow"/>
      <sheetName val="PE_Cashflow"/>
      <sheetName val="FBL_Cashflow"/>
      <sheetName val="Bid_Costs"/>
      <sheetName val="FBL_Costs"/>
      <sheetName val="Summary_Equity_Cashflows"/>
      <sheetName val="Devco_P&amp;L"/>
      <sheetName val="Financial_Summary"/>
      <sheetName val="Devco_Cashflow"/>
      <sheetName val="Doha_WBS_Clean"/>
      <sheetName val="Cashflow"/>
      <sheetName val="1-Excavation"/>
      <sheetName val="2-Substructure"/>
      <sheetName val="3-Concrete"/>
      <sheetName val="4-Masonry"/>
      <sheetName val="5-Thermal &amp; Moisture"/>
      <sheetName val="Intro"/>
      <sheetName val="Chart data"/>
      <sheetName val="Uniliever"/>
      <sheetName val="offices"/>
      <sheetName val="insurances"/>
      <sheetName val="plant"/>
      <sheetName val="hoarding"/>
      <sheetName val="A"/>
      <sheetName val="Valuation"/>
      <sheetName val="Construction"/>
      <sheetName val="Measurment"/>
      <sheetName val="Operations"/>
      <sheetName val="COST"/>
      <sheetName val="Net interest Brid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oor space analysis"/>
      <sheetName val="Sensitivity"/>
      <sheetName val="Appraisal - Combined"/>
      <sheetName val="Project Cash Flow"/>
      <sheetName val="Schedule of Areas"/>
      <sheetName val="Areas - detailed break down"/>
      <sheetName val="Assumptions"/>
      <sheetName val="Building 1 - Apportionment"/>
      <sheetName val="Building 2 - Apportionment"/>
      <sheetName val="Building 3 - Apportionment"/>
      <sheetName val="Building 4 -Apportionment"/>
      <sheetName val="Southwark table"/>
      <sheetName val="Devco Cashflow"/>
      <sheetName val="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level 2 information"/>
    </sheetNames>
    <sheetDataSet>
      <sheetData sheetId="0"/>
      <sheetData sheetId="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Assumptions"/>
      <sheetName val="Dev CF"/>
      <sheetName val="statutory fees"/>
      <sheetName val="Sales Costs"/>
      <sheetName val="1a"/>
      <sheetName val="2"/>
      <sheetName val="1b + Car Parking "/>
      <sheetName val="3 + 4 "/>
      <sheetName val="Arches Car Parking &amp; Retail"/>
      <sheetName val="Development Appraisal Summary"/>
      <sheetName val="Sensitiv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sheetName val="BEPLANNING"/>
      <sheetName val="DISPOSALS"/>
      <sheetName val="TRANSFERS"/>
      <sheetName val="CAP INV"/>
    </sheetNames>
    <sheetDataSet>
      <sheetData sheetId="0" refreshError="1"/>
      <sheetData sheetId="1" refreshError="1"/>
      <sheetData sheetId="2" refreshError="1"/>
      <sheetData sheetId="3" refreshError="1"/>
      <sheetData sheetId="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control"/>
      <sheetName val="Cover"/>
      <sheetName val="Contents"/>
      <sheetName val="1.0 Executive Summary"/>
      <sheetName val="2.0 Cost Model Summary"/>
      <sheetName val="3.0 Cost Model"/>
      <sheetName val="3.0 Cost Model (2)"/>
      <sheetName val="4.0 Basis and Assumptions"/>
      <sheetName val="5.0 Exclusions"/>
      <sheetName val="6.0 Benchmarking Analysis 1"/>
      <sheetName val="6.0 Benchmarking Analysis 2"/>
      <sheetName val="6.0 Benchmarking Analysis 2 (2)"/>
      <sheetName val="6.0 Benchmarking Analysis 2 (3)"/>
      <sheetName val="6.0 Benchmarking Analysis 3"/>
      <sheetName val="7.1 Risks"/>
      <sheetName val="7.2 Opportunities"/>
      <sheetName val="8.0 Schedule of Floor Areas"/>
      <sheetName val="8.0 Schedule of Floor Areas (2)"/>
      <sheetName val="9.0 Cash Flow"/>
      <sheetName val="App. A"/>
      <sheetName val="App. B"/>
      <sheetName val="App. C"/>
      <sheetName val="Comparison"/>
      <sheetName val="Hamilton Cost Model"/>
      <sheetName val="App. D"/>
      <sheetName val="Notes"/>
      <sheetName val="Devco Cashflow"/>
      <sheetName val="WORKINGS"/>
      <sheetName val="1a"/>
      <sheetName val="Ba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 summary"/>
      <sheetName val="preconstaff"/>
      <sheetName val="staff"/>
      <sheetName val="offices"/>
      <sheetName val="telephones"/>
      <sheetName val="hoarding"/>
      <sheetName val="plant"/>
      <sheetName val="scaffolding"/>
      <sheetName val="temporary works"/>
      <sheetName val="clean"/>
      <sheetName val="insurances"/>
      <sheetName val="Notes"/>
      <sheetName val="Devco Cashflow"/>
      <sheetName val="Cash Flow"/>
      <sheetName val="1a"/>
      <sheetName val="Executive Summary"/>
      <sheetName val="Model"/>
      <sheetName val="VE Items"/>
      <sheetName val="DataBase"/>
      <sheetName val="Contracts let(mast) DONT PRINT"/>
      <sheetName val="oDevAppraisal"/>
      <sheetName val="cCashflowAndFinancing"/>
      <sheetName val="cDevCashflow"/>
      <sheetName val="cFinance"/>
      <sheetName val="cFinanceNG"/>
      <sheetName val="Dashboard"/>
      <sheetName val="cTenantIncomeCalcs"/>
      <sheetName val="cSaleCashflow"/>
      <sheetName val="cSaleCashflowNG"/>
      <sheetName val="dSchemes"/>
      <sheetName val="dGlobalData"/>
      <sheetName val="sysConfig"/>
      <sheetName val="dSensitivities"/>
      <sheetName val="dTenancySchedule"/>
      <sheetName val="oSensitivities"/>
      <sheetName val="sysSCurveGrid"/>
      <sheetName val="sysTimeline"/>
      <sheetName val="Details"/>
      <sheetName val=" GULF"/>
      <sheetName val="Doha WBS Clean"/>
      <sheetName val="Option"/>
      <sheetName val="Input"/>
      <sheetName val="Initial Data"/>
      <sheetName val="Criteria"/>
      <sheetName val="Lstsub"/>
      <sheetName val="Schedule of rates"/>
      <sheetName val="Sched of Areas"/>
      <sheetName val="Prorata"/>
      <sheetName val="COST"/>
      <sheetName val="Project detai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Data"/>
      <sheetName val="Cover"/>
      <sheetName val="ExecSum"/>
      <sheetName val="RentalAnalysis"/>
      <sheetName val="CapexAnalysis"/>
      <sheetName val="Yields"/>
      <sheetName val="Viability"/>
      <sheetName val="DevCosts"/>
      <sheetName val="Income"/>
      <sheetName val="OpCosts"/>
      <sheetName val="Notes"/>
      <sheetName val="LeasingFee"/>
      <sheetName val="offices"/>
      <sheetName val="insurances"/>
      <sheetName val="plant"/>
      <sheetName val="hoarding"/>
      <sheetName val="Uniliever"/>
      <sheetName val="WORKINGS"/>
      <sheetName val="ARE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arch 29th Stats"/>
      <sheetName val="Summary"/>
      <sheetName val="Detailed splits"/>
      <sheetName val="Chart3 (2)"/>
      <sheetName val="Graphs"/>
      <sheetName val="Chart3"/>
      <sheetName val="Sheet2"/>
      <sheetName val="Graphs (2)"/>
      <sheetName val="Reports"/>
      <sheetName val="St Giles"/>
      <sheetName val="Bow Bell"/>
      <sheetName val="CrownPlace"/>
      <sheetName val="HighHolborn"/>
      <sheetName val="LimeStreet"/>
      <sheetName val="Uniliever"/>
      <sheetName val="K2"/>
      <sheetName val="NewStSq"/>
      <sheetName val="NewStreet"/>
      <sheetName val="Port"/>
      <sheetName val="Heron"/>
      <sheetName val="ONC"/>
      <sheetName val="OSNA_A"/>
      <sheetName val="CrownPlaceSum"/>
      <sheetName val="Walbrook"/>
      <sheetName val="Great Titchfield"/>
      <sheetName val="190 Great PortLand st"/>
      <sheetName val="Data"/>
      <sheetName val="Income"/>
      <sheetName val="offices"/>
      <sheetName val="insurances"/>
      <sheetName val="plant"/>
      <sheetName val="hoarding"/>
      <sheetName val="Notes"/>
      <sheetName val="CASHFLOW CODES"/>
      <sheetName val="Co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Cover Page "/>
      <sheetName val="Report"/>
      <sheetName val="SUMMARY"/>
      <sheetName val="ANNEXURE A"/>
      <sheetName val="ANNEXURE B"/>
      <sheetName val="ANNEXURE C"/>
      <sheetName val="ANNEXURE D"/>
      <sheetName val="INCOME"/>
      <sheetName val="PROF. FEES"/>
      <sheetName val="Con. Cashflow"/>
      <sheetName val="Dev. Cashflow"/>
      <sheetName val="K"/>
      <sheetName val="Auckland-Anx A"/>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URES"/>
      <sheetName val="COVER"/>
      <sheetName val="QC (VIAB)"/>
      <sheetName val="NOTES"/>
      <sheetName val="PROJECT SPEC"/>
      <sheetName val="ASSUMPTIONS"/>
      <sheetName val="EXCLUSIONS"/>
      <sheetName val="LAND"/>
      <sheetName val="AREAS"/>
      <sheetName val="CAPEX (CJB)"/>
      <sheetName val="FORECAST CAPEX CASHFLOW"/>
      <sheetName val="RENTAL INCOME"/>
      <sheetName val="Income &amp; Expenses"/>
      <sheetName val="QC (EST)"/>
      <sheetName val="Constr CF"/>
      <sheetName val="ESTIMATE SUMMARY"/>
      <sheetName val="BULK EARTHWORKS"/>
      <sheetName val="SITE PREP (HOTEL)"/>
      <sheetName val="BULK SERVICES"/>
      <sheetName val="EXTERNAL WORKS"/>
      <sheetName val="EXTERNAL ROADWORKS"/>
      <sheetName val="ROAD BRIDGE"/>
      <sheetName val="PEDESTRIAN BRIDGE"/>
      <sheetName val="OPEN PARKING"/>
      <sheetName val="RECEIVING YARDS"/>
      <sheetName val="COVERED PARKING"/>
      <sheetName val="SIDEWALKS"/>
      <sheetName val="SIDEWALKS (OUTSIDE BOUNDARY)"/>
      <sheetName val="COVERED WALKWAYS"/>
      <sheetName val="RETAIL"/>
      <sheetName val="MALL BRIDGE SLAB"/>
      <sheetName val="CINEMA SHELL"/>
      <sheetName val="RATES"/>
      <sheetName val="CASHFLOW CODES"/>
      <sheetName val="STEEL"/>
      <sheetName val="BOQ SUMMARY"/>
      <sheetName val="MEASUREMENTS"/>
      <sheetName val="INCOME (RENTAL)"/>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sheetData sheetId="35"/>
      <sheetData sheetId="36"/>
      <sheetData sheetId="37"/>
      <sheetData sheetId="38"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ummary internal"/>
      <sheetName val="Charts"/>
      <sheetName val="orig1"/>
      <sheetName val="orig2"/>
      <sheetName val="1"/>
      <sheetName val="2"/>
      <sheetName val="3"/>
      <sheetName val="4"/>
      <sheetName val="5"/>
      <sheetName val="6"/>
      <sheetName val="7"/>
      <sheetName val="8"/>
      <sheetName val="9"/>
      <sheetName val="10"/>
      <sheetName val="11"/>
      <sheetName val="12"/>
      <sheetName val="13"/>
      <sheetName val="14"/>
      <sheetName val="15"/>
      <sheetName val="Chart data"/>
      <sheetName val="Uniliever"/>
      <sheetName val="Data"/>
      <sheetName val="Income"/>
      <sheetName val="COE Static Table"/>
      <sheetName val="Ownership Static Table"/>
      <sheetName val="CASHFLOW CODES"/>
      <sheetName val="Basis"/>
      <sheetName val="2-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standing invoices"/>
      <sheetName val="Invoice Procedures"/>
      <sheetName val="Invoice Nos"/>
      <sheetName val="Commitment reference"/>
      <sheetName val="Commitments"/>
      <sheetName val="Invoice Actuals by Budget - Pjt"/>
      <sheetName val="Invoice Actuals by Budget FBL"/>
      <sheetName val="Invoice Register"/>
      <sheetName val="Cheque Run 16 Mar"/>
      <sheetName val="Cheques"/>
      <sheetName val=" "/>
      <sheetName val="Summary 05-09  - Cash"/>
      <sheetName val="Accounting Policies"/>
      <sheetName val="Summary 05-09 - P&amp;L (Con Close)"/>
      <sheetName val="Summary 05-09 - P&amp;L (Com Close)"/>
      <sheetName val="Project Funding &amp; Invest Graph "/>
      <sheetName val="Report 1 - Forecast v Budget"/>
      <sheetName val="Report 2 - Cashflow"/>
      <sheetName val="Report 3 - P&amp;L"/>
      <sheetName val="SH Report 1"/>
      <sheetName val="Program - Monthly"/>
      <sheetName val="Program - Incl Costs"/>
      <sheetName val="."/>
      <sheetName val="Cashflow Forecasting"/>
      <sheetName val="Summary P&amp;L - Commercial Close"/>
      <sheetName val="Summary P&amp;L - Contract Close"/>
      <sheetName val="Summary Cashflow"/>
      <sheetName val="Resources"/>
      <sheetName val="Consultants"/>
      <sheetName val="Marketing"/>
      <sheetName val="Admin"/>
      <sheetName val="New Business"/>
      <sheetName val="Assumptions"/>
      <sheetName val="Project Income"/>
      <sheetName val="Project Expenditure"/>
      <sheetName val="PR#1 - LWI"/>
      <sheetName val="PR#2 - AW"/>
      <sheetName val="PR#3 - Newington"/>
      <sheetName val="PR#4 - WHL"/>
      <sheetName val="PR#5 - KX200"/>
      <sheetName val="PR#6 - Elephant Rd"/>
      <sheetName val="PR#7 - LWI 1"/>
      <sheetName val="PR#8 - LWI 2"/>
      <sheetName val="FBL &amp; WCF-Budget"/>
      <sheetName val="FBL &amp; WCF-Forecast"/>
      <sheetName val="Project Equity-Forecast"/>
      <sheetName val="   "/>
      <sheetName val="PR#2 - S-Curve of Fees"/>
      <sheetName val="PR#3 - S-Curve of Fees"/>
      <sheetName val="PR#7 - S-Curve of Fees"/>
      <sheetName val="PR#8 - S-Curve of Fees"/>
      <sheetName val="Adelaide Wharf"/>
      <sheetName val="Newington"/>
      <sheetName val="LWI 3"/>
      <sheetName val="LWI 4"/>
      <sheetName val="Reconciliation schedule"/>
      <sheetName val="Misc invoices"/>
      <sheetName val="WHL Invoices"/>
      <sheetName val="FB Invoices - -to be deleted"/>
      <sheetName val="LWI Invoices - Previous -Delete"/>
      <sheetName val="Chq Run 11-04"/>
      <sheetName val="Chq Run 12-04"/>
      <sheetName val="Approved Invoice Outstanding"/>
      <sheetName val="LWI Invoices - To be deleted"/>
      <sheetName val="Cheque run 280205"/>
      <sheetName val="Chart data"/>
      <sheetName val="Uniliever"/>
      <sheetName val="Data"/>
      <sheetName val="Income"/>
      <sheetName val="Opening Cash Posi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Total Items"/>
      <sheetName val="Supplier Contacts"/>
      <sheetName val="Input"/>
    </sheetNames>
    <sheetDataSet>
      <sheetData sheetId="0"/>
      <sheetData sheetId="1"/>
      <sheetData sheetId="2"/>
      <sheetData sheetId="3"/>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sheet"/>
      <sheetName val="Assumptions &amp; Summary"/>
      <sheetName val="Index"/>
      <sheetName val="Tables"/>
      <sheetName val="Sensitivities"/>
      <sheetName val="Construction"/>
      <sheetName val="Swap profile"/>
      <sheetName val="Operations"/>
      <sheetName val="Rates"/>
      <sheetName val="Depn"/>
      <sheetName val="Aff (May 01)"/>
      <sheetName val="Control"/>
      <sheetName val="Funding &amp; cash"/>
      <sheetName val="P&amp;L"/>
      <sheetName val="C_F"/>
      <sheetName val="Source"/>
      <sheetName val="B_S"/>
      <sheetName val="IRRs"/>
      <sheetName val="Dialog1"/>
      <sheetName val="Graphs"/>
      <sheetName val="Sch2 Appendix A"/>
      <sheetName val="Sch2 Appendix B"/>
      <sheetName val="FM Appendix 5 (1)"/>
      <sheetName val="FM Appendix 5 (2)"/>
      <sheetName val="PF1"/>
      <sheetName val="PF2"/>
      <sheetName val="PF3"/>
      <sheetName val="PF4"/>
      <sheetName val="PF8"/>
      <sheetName val="Other macros"/>
      <sheetName val="Print macros"/>
      <sheetName val="custard"/>
      <sheetName val="Commitments"/>
      <sheetName val="Chart data"/>
      <sheetName val="Uniliever"/>
      <sheetName val="ba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ditions"/>
      <sheetName val="Cover"/>
      <sheetName val="Basis "/>
      <sheetName val="Control room (3)"/>
      <sheetName val="Control room (2)"/>
      <sheetName val="Control room"/>
      <sheetName val="Budget"/>
      <sheetName val="Exclusions  "/>
      <sheetName val="Exclusions 2"/>
      <sheetName val="Updated Areas 21 January"/>
      <sheetName val="Updated Areas 16 December (2)"/>
      <sheetName val="Changes (1)"/>
      <sheetName val="Updated Areas 2 December 99"/>
      <sheetName val="Updated Areas 26th November"/>
      <sheetName val="Updated Areas 15th Nov"/>
      <sheetName val="Areas"/>
      <sheetName val="Sheet11"/>
      <sheetName val="Sheet12"/>
      <sheetName val="Sheet13"/>
      <sheetName val="Sheet14"/>
      <sheetName val="Sheet15"/>
      <sheetName val="Sheet16"/>
      <sheetName val="Target Areas (2)"/>
      <sheetName val="Target Areas"/>
      <sheetName val="Updated Areas 07 February "/>
      <sheetName val="Construction"/>
      <sheetName val="Operations"/>
      <sheetName val="Commitments"/>
      <sheetName val="Chart data"/>
      <sheetName val="Ba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Exec Summary &amp; Introduction"/>
      <sheetName val="Summary"/>
      <sheetName val="Assumptions etc"/>
      <sheetName val="APPENDIX A"/>
      <sheetName val="Cost Plan"/>
      <sheetName val="Shell &amp; Core"/>
      <sheetName val="APPENDIX B"/>
      <sheetName val="APPENDIX C"/>
      <sheetName val="Prelims, Fee &amp; Contingencies"/>
      <sheetName val="APPENDIX D"/>
      <sheetName val="Strengthening slab"/>
      <sheetName val="Base Build spec Rev H - June 07"/>
      <sheetName val="Sustainability"/>
      <sheetName val="Works in CP in lieu of DMB"/>
      <sheetName val="S106 Review"/>
      <sheetName val="APPENDIX E"/>
      <sheetName val="Inflation Assessment"/>
      <sheetName val="APPENDIX F"/>
      <sheetName val="Schedule of Areas (Stage C)"/>
      <sheetName val="APPENDIX G"/>
      <sheetName val="Schedule of Areas (stage D)"/>
      <sheetName val="APPENDIX H"/>
      <sheetName val="BREEAM"/>
      <sheetName val="APPENDIX I"/>
      <sheetName val="Value Engineering"/>
      <sheetName val="APPENDIX J"/>
      <sheetName val="Key Movements"/>
      <sheetName val="Reconciliation"/>
      <sheetName val="increasing GIFA"/>
      <sheetName val="APPENDIX K"/>
      <sheetName val="Ext Glazing rates"/>
      <sheetName val="APPENDIX L"/>
      <sheetName val="APPENDIX M"/>
      <sheetName val="APPENDIX N"/>
      <sheetName val="Graph"/>
      <sheetName val="Cashflow"/>
      <sheetName val="Construction"/>
      <sheetName val="Operations"/>
      <sheetName val="Cat A Change Control"/>
      <sheetName val="Commitments"/>
      <sheetName val="Char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Turbine Tender 3 Unit base (2)"/>
      <sheetName val="CPA Formulae"/>
      <sheetName val="Detail"/>
      <sheetName val="IM Project n"/>
      <sheetName val="Statistics"/>
      <sheetName val="SUMREP"/>
      <sheetName val="1"/>
      <sheetName val="2"/>
      <sheetName val="3"/>
      <sheetName val="4"/>
      <sheetName val="5"/>
      <sheetName val="6"/>
      <sheetName val="7"/>
      <sheetName val="8"/>
      <sheetName val="9"/>
      <sheetName val="Qm"/>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Viability"/>
      <sheetName val="Sensitivity"/>
      <sheetName val="IRR"/>
      <sheetName val="IRR (2)"/>
      <sheetName val="IRR (3)"/>
      <sheetName val="IRR (4)"/>
      <sheetName val="Showroom"/>
      <sheetName val="Used Cars"/>
      <sheetName val="Workshop"/>
      <sheetName val="Cashflow"/>
      <sheetName val="Sensitivities"/>
      <sheetName val="BOQ"/>
      <sheetName val="Val breakdow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jor Category Report (2)"/>
      <sheetName val="Commitment report (2)"/>
      <sheetName val="Commitment report"/>
      <sheetName val="Major Category Report"/>
      <sheetName val="Purchase Orders"/>
      <sheetName val="EFC"/>
      <sheetName val="Payments"/>
      <sheetName val="Statement Pivot"/>
      <sheetName val="Cost Control"/>
      <sheetName val="Change Orders"/>
      <sheetName val="Cost Recoveries"/>
      <sheetName val="Cost Issues"/>
      <sheetName val="Pivot Data"/>
      <sheetName val="RoE"/>
      <sheetName val="Cashflow_basic"/>
      <sheetName val="Foreign Commitments"/>
      <sheetName val="Remaining Forex"/>
      <sheetName val="PO Pivot"/>
      <sheetName val="Recovery regis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amp; Contents"/>
      <sheetName val="Fly Sheets"/>
      <sheetName val="Summary"/>
      <sheetName val="Executive Summary"/>
      <sheetName val="Summary Estimate"/>
      <sheetName val="Estimate Warehouse"/>
      <sheetName val="Estimate offices"/>
      <sheetName val="Estimate External Works"/>
      <sheetName val="Estimate Warehouse Extn"/>
      <sheetName val="FAC1"/>
      <sheetName val="Proj Cost Sum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 N"/>
    </sheetNames>
    <sheetDataSet>
      <sheetData sheetId="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Cost Report"/>
      <sheetName val="FRI"/>
      <sheetName val="PREISBL"/>
      <sheetName val="AT COMPLETION"/>
      <sheetName val="Summary_BOQ"/>
      <sheetName val="Unit_1"/>
      <sheetName val="Unit_2"/>
      <sheetName val="Unit_3"/>
      <sheetName val="Unit_4"/>
      <sheetName val="Unit_5"/>
      <sheetName val="Unit_6"/>
      <sheetName val="Common_Plant"/>
      <sheetName val="P_&amp;_G_"/>
      <sheetName val="BOQ_Categories"/>
      <sheetName val="Schedule_A"/>
      <sheetName val="Evaluation_Summary"/>
      <sheetName val="1"/>
      <sheetName val="2"/>
      <sheetName val="3"/>
      <sheetName val="4"/>
      <sheetName val="5"/>
      <sheetName val="6"/>
      <sheetName val="7"/>
      <sheetName val="8"/>
      <sheetName val="9"/>
      <sheetName val="10"/>
      <sheetName val="Ein"/>
      <sheetName val="E"/>
      <sheetName val="M"/>
      <sheetName val="S"/>
      <sheetName val="Xrate"/>
      <sheetName val="Lookup"/>
      <sheetName val="Materials"/>
      <sheetName val="GM 000"/>
      <sheetName val="Cash Out Table"/>
      <sheetName val="Net Cash Table"/>
    </sheetNames>
    <sheetDataSet>
      <sheetData sheetId="0"/>
      <sheetData sheetId="1"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73">
          <cell r="K173">
            <v>0</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2342829.3389559449</v>
          </cell>
          <cell r="O481">
            <v>861762.02339729259</v>
          </cell>
        </row>
        <row r="483">
          <cell r="K483">
            <v>7565925.7127209809</v>
          </cell>
          <cell r="O483">
            <v>2135807.98647867</v>
          </cell>
        </row>
        <row r="485">
          <cell r="O485">
            <v>590909.09090909094</v>
          </cell>
        </row>
        <row r="487">
          <cell r="K487">
            <v>25542.045454545456</v>
          </cell>
          <cell r="O487">
            <v>9496.5909090909099</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7">
          <cell r="K517">
            <v>30082.23</v>
          </cell>
          <cell r="L517">
            <v>1556.76</v>
          </cell>
        </row>
        <row r="518">
          <cell r="P518">
            <v>96.590909090909093</v>
          </cell>
        </row>
        <row r="519">
          <cell r="K519">
            <v>4669.37</v>
          </cell>
          <cell r="L519">
            <v>241.64</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12481.977272727272</v>
          </cell>
          <cell r="O738">
            <v>1891.2386363636363</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12852.75</v>
          </cell>
          <cell r="O742">
            <v>2008.7727272727273</v>
          </cell>
          <cell r="P742">
            <v>96.590909090909093</v>
          </cell>
        </row>
        <row r="743">
          <cell r="K743">
            <v>0</v>
          </cell>
          <cell r="O743">
            <v>0</v>
          </cell>
        </row>
        <row r="744">
          <cell r="K744">
            <v>13351.056818181818</v>
          </cell>
          <cell r="O744">
            <v>2481.431818181818</v>
          </cell>
          <cell r="P744">
            <v>96.590909090909093</v>
          </cell>
        </row>
        <row r="746">
          <cell r="K746">
            <v>12559.636363636364</v>
          </cell>
          <cell r="O746">
            <v>2103.409090909091</v>
          </cell>
          <cell r="P746">
            <v>96.590909090909093</v>
          </cell>
        </row>
        <row r="747">
          <cell r="K747">
            <v>0</v>
          </cell>
          <cell r="O747">
            <v>0</v>
          </cell>
        </row>
        <row r="748">
          <cell r="K748">
            <v>13187.193181818182</v>
          </cell>
          <cell r="O748">
            <v>2441.6590909090905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2161.2727272727275</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49">
          <cell r="K849">
            <v>794.93</v>
          </cell>
        </row>
        <row r="850">
          <cell r="O850">
            <v>429.05</v>
          </cell>
          <cell r="P850">
            <v>96.59</v>
          </cell>
        </row>
        <row r="851">
          <cell r="K851">
            <v>339.24</v>
          </cell>
        </row>
        <row r="880">
          <cell r="J880">
            <v>36536.42</v>
          </cell>
        </row>
        <row r="882">
          <cell r="J882">
            <v>80380.12</v>
          </cell>
        </row>
        <row r="884">
          <cell r="J884">
            <v>58458.27</v>
          </cell>
        </row>
        <row r="886">
          <cell r="J886">
            <v>73072.539999999994</v>
          </cell>
        </row>
      </sheetData>
      <sheetData sheetId="2"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2758931.982919245</v>
          </cell>
          <cell r="O481">
            <v>829353.37240491749</v>
          </cell>
        </row>
        <row r="483">
          <cell r="K483">
            <v>7565925.7127209809</v>
          </cell>
          <cell r="O483">
            <v>2135807.98647867</v>
          </cell>
        </row>
        <row r="485">
          <cell r="O485">
            <v>590909.09090909094</v>
          </cell>
        </row>
        <row r="487">
          <cell r="K487">
            <v>20837.5</v>
          </cell>
          <cell r="O487">
            <v>6625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3"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2752039.65181782</v>
          </cell>
          <cell r="O481">
            <v>828943.86264243745</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4"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2740322.5822033952</v>
          </cell>
          <cell r="O481">
            <v>827338.91361329251</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2865.8859090909091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5"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2667146.9070139951</v>
          </cell>
          <cell r="O481">
            <v>812719.81359623256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396.34</v>
          </cell>
        </row>
        <row r="535">
          <cell r="K535">
            <v>0</v>
          </cell>
          <cell r="O535">
            <v>0</v>
          </cell>
        </row>
        <row r="536">
          <cell r="K536">
            <v>4089.4772727272725</v>
          </cell>
          <cell r="O536">
            <v>0</v>
          </cell>
          <cell r="P536">
            <v>395.34</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6"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2683432.2971309703</v>
          </cell>
          <cell r="O481">
            <v>814644.56166486756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4082.7672727272698</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4365.6400000000003</v>
          </cell>
          <cell r="L685">
            <v>225.92</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7"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3">
          <cell r="K483">
            <v>7565925.7127209809</v>
          </cell>
          <cell r="O483">
            <v>2135807.98647867</v>
          </cell>
        </row>
        <row r="485">
          <cell r="O485">
            <v>590909.09090909094</v>
          </cell>
        </row>
        <row r="487">
          <cell r="K487">
            <v>141537.5</v>
          </cell>
          <cell r="O487">
            <v>82387.5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4303.7</v>
          </cell>
          <cell r="L685">
            <v>222.71</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3622.38</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5">
          <cell r="K745">
            <v>147.97</v>
          </cell>
          <cell r="L745">
            <v>7.4</v>
          </cell>
          <cell r="M745">
            <v>22.2</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2158.0231818181819</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80.05</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972.47318181818173</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80">
          <cell r="J880">
            <v>36536.42</v>
          </cell>
        </row>
        <row r="882">
          <cell r="J882">
            <v>80380.12</v>
          </cell>
        </row>
        <row r="884">
          <cell r="J884">
            <v>58458.27</v>
          </cell>
        </row>
        <row r="886">
          <cell r="J886">
            <v>73072.539999999994</v>
          </cell>
        </row>
      </sheetData>
      <sheetData sheetId="8"/>
      <sheetData sheetId="9"/>
      <sheetData sheetId="10"/>
      <sheetData sheetId="1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2)"/>
      <sheetName val="Report"/>
      <sheetName val="work"/>
      <sheetName val="Leandra"/>
      <sheetName val="Embalenhle"/>
      <sheetName val="Bethal"/>
      <sheetName val="Costing Schedule - Leandra "/>
      <sheetName val="MOS (Report 3)"/>
      <sheetName val="MOS (Report 1)"/>
    </sheetNames>
    <sheetDataSet>
      <sheetData sheetId="0"/>
      <sheetData sheetId="1"/>
      <sheetData sheetId="2"/>
      <sheetData sheetId="3"/>
      <sheetData sheetId="4"/>
      <sheetData sheetId="5"/>
      <sheetData sheetId="6"/>
      <sheetData sheetId="7"/>
      <sheetData sheetId="8"/>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Letter"/>
      <sheetName val="SUMMARY"/>
      <sheetName val="PROF FEES"/>
    </sheetNames>
    <sheetDataSet>
      <sheetData sheetId="0"/>
      <sheetData sheetId="1" refreshError="1"/>
      <sheetData sheetId="2" refreshError="1"/>
      <sheetData sheetId="3"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control"/>
      <sheetName val="Notes"/>
      <sheetName val="Cover"/>
      <sheetName val="Document Issue Sheet"/>
      <sheetName val="Contents"/>
      <sheetName val="1.0 Executive Summary"/>
      <sheetName val="2.0 Cost Plan (Model) Summary"/>
      <sheetName val="2.0 Shell &amp; Core"/>
      <sheetName val="2.0 CM Fee etc"/>
      <sheetName val="3.0 Reconciliation"/>
      <sheetName val="4.0 Basis and Assumptions"/>
      <sheetName val="5.0 Exclusions"/>
      <sheetName val="6.1 Benchmarking Analysis 1"/>
      <sheetName val="6.2 Benchmarking Analysis 2"/>
      <sheetName val="6.3 Benchmarking Analysis 3"/>
      <sheetName val="6.4 Benchmarking Analysis 4"/>
      <sheetName val="6.5 Benchmarking Analysis 5"/>
      <sheetName val="7.0 Key Parameters"/>
      <sheetName val="8.0 Risks and Opportunities"/>
      <sheetName val="9.0 Outline Specification"/>
      <sheetName val="10.0 Schedule of Floor Areas"/>
      <sheetName val="Area schedule (Stage C)"/>
      <sheetName val="Schedule of Areas (stage D)"/>
      <sheetName val="Appendix A"/>
      <sheetName val="Appendix B"/>
      <sheetName val="Staff"/>
      <sheetName val="Organisation Costs"/>
      <sheetName val="Appendix C"/>
      <sheetName val="Strengthening slab"/>
      <sheetName val="Base Build Spec Rev H -June 07"/>
      <sheetName val="Sustainability"/>
      <sheetName val="Works in CP in lieu of DMB"/>
      <sheetName val="S106 Review"/>
      <sheetName val="Appendix D"/>
      <sheetName val="Inflation Assessment"/>
      <sheetName val="Appendix E"/>
      <sheetName val="BREEAM"/>
      <sheetName val="Appendix F"/>
      <sheetName val="Value Engineering - £15.50m"/>
      <sheetName val="Appendix G"/>
      <sheetName val="Key Movements"/>
      <sheetName val="Reconciliation"/>
      <sheetName val="Increase GIFA"/>
      <sheetName val="Appendix H"/>
      <sheetName val="Steelwork measure"/>
      <sheetName val="Appendix I"/>
      <sheetName val="Graph"/>
      <sheetName val="Cashflow (2)"/>
      <sheetName val="Appendix J"/>
      <sheetName val="Risk Register"/>
      <sheetName val="Appendix K"/>
      <sheetName val="MFD Threat Assessment Report"/>
      <sheetName val="Cashflow"/>
      <sheetName val="Construction"/>
      <sheetName val="Operations"/>
      <sheetName val="Storage Units"/>
      <sheetName val="Macro custom func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ABILITY"/>
      <sheetName val="FLY"/>
      <sheetName val="INDEX"/>
      <sheetName val="SUMMARY"/>
      <sheetName val="Notes"/>
      <sheetName val="Chart data"/>
      <sheetName val="CASHFLOW CODES"/>
      <sheetName val="FEAS(INPUT)"/>
      <sheetName val="Cover"/>
      <sheetName val="Claim Summary"/>
      <sheetName val="BOOK-4"/>
      <sheetName val="PRELIMIN"/>
      <sheetName val="SECTION 3 ELECTRICAL EQUIPMENT"/>
      <sheetName val="Elemsum"/>
      <sheetName val="Data2"/>
      <sheetName val="BOOK-4.XLW"/>
      <sheetName val="dBase"/>
      <sheetName val="Staff Acco."/>
      <sheetName val="CONCRETE"/>
      <sheetName val="EDGES"/>
      <sheetName val="JOINTS"/>
      <sheetName val="SUPERSTRUCTURE"/>
      <sheetName val="CPDL"/>
      <sheetName val="CODES"/>
      <sheetName val="CASHFLOW_CODES"/>
      <sheetName val="Chart_data"/>
      <sheetName val="Claim_Summary"/>
      <sheetName val="decompte"/>
      <sheetName val="HAKEDİŞ "/>
      <sheetName val="Bl.1 P&amp;G"/>
      <sheetName val="B1.3 External works"/>
      <sheetName val="Addedum"/>
      <sheetName val="Summary "/>
      <sheetName val="Bl.1 P &amp; G"/>
      <sheetName val="Bl. 3 External  works"/>
      <sheetName val="Summary 1"/>
      <sheetName val="Sheet1"/>
      <sheetName val="dv_info"/>
      <sheetName val="2"/>
      <sheetName val="x"/>
      <sheetName val="Bill No. 3.1 2BRA"/>
      <sheetName val="Bill No. 3.2 3BRA"/>
      <sheetName val="Bill No. 4.1 2BRA MEP"/>
      <sheetName val="Bill No. 4.2 3BRA MEP"/>
      <sheetName val="Bill 5.1 Roads &amp; Parking"/>
      <sheetName val="Bill 5.2 Walkways"/>
      <sheetName val="Bill 5.3 Stormwater Drainage"/>
      <sheetName val="Bill 5.4 Retaining Walls"/>
      <sheetName val="Bill 5.5 Main Gate"/>
      <sheetName val="Bill_No__3_1_2BRA1"/>
      <sheetName val="Bill_No__3_2_3BRA1"/>
      <sheetName val="Bill_No__4_1_2BRA_MEP1"/>
      <sheetName val="Bill_No__4_2_3BRA_MEP1"/>
      <sheetName val="Bill_5_1_Roads_&amp;_Parking1"/>
      <sheetName val="Bill_5_2_Walkways1"/>
      <sheetName val="Bill_5_3_Stormwater_Drainage1"/>
      <sheetName val="Bill_5_4_Retaining_Walls1"/>
      <sheetName val="Bill_5_5_Main_Gate1"/>
      <sheetName val="Chart_data1"/>
      <sheetName val="CASHFLOW_CODES1"/>
      <sheetName val="Bill_No__3_1_2BRA"/>
      <sheetName val="Bill_No__3_2_3BRA"/>
      <sheetName val="Bill_No__4_1_2BRA_MEP"/>
      <sheetName val="Bill_No__4_2_3BRA_MEP"/>
      <sheetName val="Bill_5_1_Roads_&amp;_Parking"/>
      <sheetName val="Bill_5_2_Walkways"/>
      <sheetName val="Bill_5_3_Stormwater_Drainage"/>
      <sheetName val="Bill_5_4_Retaining_Walls"/>
      <sheetName val="Bill_5_5_Main_Gate"/>
      <sheetName val="Bill_No__3_1_2BRA2"/>
      <sheetName val="Bill_No__3_2_3BRA2"/>
      <sheetName val="Bill_No__4_1_2BRA_MEP2"/>
      <sheetName val="Bill_No__4_2_3BRA_MEP2"/>
      <sheetName val="Bill_5_1_Roads_&amp;_Parking2"/>
      <sheetName val="Bill_5_2_Walkways2"/>
      <sheetName val="Bill_5_3_Stormwater_Drainage2"/>
      <sheetName val="Bill_5_4_Retaining_Walls2"/>
      <sheetName val="Bill_5_5_Main_Gate2"/>
      <sheetName val="Chart_data2"/>
      <sheetName val="CASHFLOW_CODES2"/>
      <sheetName val="Bill_No__3_1_2BRA3"/>
      <sheetName val="Bill_No__3_2_3BRA3"/>
      <sheetName val="Bill_No__4_1_2BRA_MEP3"/>
      <sheetName val="Bill_No__4_2_3BRA_MEP3"/>
      <sheetName val="Bill_5_1_Roads_&amp;_Parking3"/>
      <sheetName val="Bill_5_2_Walkways3"/>
      <sheetName val="Bill_5_3_Stormwater_Drainage3"/>
      <sheetName val="Bill_5_4_Retaining_Walls3"/>
      <sheetName val="Bill_5_5_Main_Gate3"/>
      <sheetName val="Chart_data3"/>
      <sheetName val="CASHFLOW_CODES3"/>
      <sheetName val="Bill_No__3_1_2BRA4"/>
      <sheetName val="Bill_No__3_2_3BRA4"/>
      <sheetName val="Bill_No__4_1_2BRA_MEP4"/>
      <sheetName val="Bill_No__4_2_3BRA_MEP4"/>
      <sheetName val="Bill_5_1_Roads_&amp;_Parking4"/>
      <sheetName val="Bill_5_2_Walkways4"/>
      <sheetName val="Bill_5_3_Stormwater_Drainage4"/>
      <sheetName val="Bill_5_4_Retaining_Walls4"/>
      <sheetName val="Bill_5_5_Main_Gate4"/>
      <sheetName val="Chart_data4"/>
      <sheetName val="CASHFLOW_CODES4"/>
      <sheetName val="Exc"/>
      <sheetName val="BS-Notes"/>
      <sheetName val="Bill No. 3.4 S1 BRA"/>
      <sheetName val="Bill No. 3.5 1BRA"/>
      <sheetName val="ABSA-SA75104"/>
      <sheetName val="Instructions"/>
      <sheetName val="Preliminaries"/>
      <sheetName val="Preliminaries Matrix"/>
      <sheetName val="Preliminaries Notes"/>
      <sheetName val="Professional Fees"/>
      <sheetName val="Partial Prof Fees"/>
      <sheetName val="Notes &amp; Qualifications"/>
      <sheetName val="Alterations"/>
      <sheetName val="Earthworks"/>
      <sheetName val="Concrete,Formwork&amp;Reinforcement"/>
      <sheetName val="Masonry "/>
      <sheetName val="Waterproofing"/>
      <sheetName val="Carpentry &amp; Joinery"/>
      <sheetName val="Ceilings &amp; Partitioning"/>
      <sheetName val="Floor Covering"/>
      <sheetName val="Ironmongery "/>
      <sheetName val="Structural Steelwork"/>
      <sheetName val="Metalwork"/>
      <sheetName val="Plastering"/>
      <sheetName val="Tiling"/>
      <sheetName val="Plumbing &amp; Drainage"/>
      <sheetName val="Fire Protection"/>
      <sheetName val="Electrical Work"/>
      <sheetName val="Mechanical Work"/>
      <sheetName val="Paperhannging"/>
      <sheetName val="Glazing"/>
      <sheetName val="Paintwork"/>
      <sheetName val="Specialist Work"/>
      <sheetName val="FF&amp;E"/>
      <sheetName val="Signage &amp; Merchandising"/>
      <sheetName val="CCTV &amp; Intruder Detection Syst"/>
      <sheetName val="BMS"/>
      <sheetName val="ATM &amp; Cash Handling Equipment"/>
      <sheetName val="Furniture"/>
      <sheetName val="Office Equipment"/>
      <sheetName val="IT Equipment"/>
      <sheetName val="Digital Marketing"/>
      <sheetName val="Queue Sytems"/>
      <sheetName val="Roller Shutters"/>
      <sheetName val="Safes"/>
      <sheetName val="Miscellaneous"/>
      <sheetName val="Final Summary "/>
      <sheetName val="Data"/>
      <sheetName val="H2O TREATMENT PLANT SITE_4_1_"/>
      <sheetName val="H2O TREATMENT PLANT SITE(4.1)"/>
      <sheetName val="1"/>
      <sheetName val="Claim_Summary1"/>
      <sheetName val="Staff_Acco_"/>
      <sheetName val="Chart_data5"/>
      <sheetName val="CASHFLOW_CODES5"/>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refreshError="1"/>
      <sheetData sheetId="150" refreshError="1"/>
      <sheetData sheetId="151" refreshError="1"/>
      <sheetData sheetId="152" refreshError="1"/>
      <sheetData sheetId="153"/>
      <sheetData sheetId="154"/>
      <sheetData sheetId="155"/>
      <sheetData sheetId="156"/>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CASFLOW"/>
      <sheetName val="AB Oct Analysis"/>
      <sheetName val="SENSITIVITY"/>
      <sheetName val="CAP VALUES"/>
      <sheetName val="IRR &amp; NPV"/>
      <sheetName val="cASH fLOW @ 18%"/>
      <sheetName val="GENERAL "/>
      <sheetName val="AREAS"/>
      <sheetName val="BUILDING COST"/>
      <sheetName val="WORKINGS"/>
      <sheetName val="Cash Flow @ 22%"/>
      <sheetName val="cASH fLOW @ 18% (2)"/>
      <sheetName val="Cash Flow @ 22% (2)"/>
      <sheetName val="cASH fLOW @ 18% (3)"/>
      <sheetName val="Cash Flow @ 22% (3)"/>
      <sheetName val="RETURNS"/>
      <sheetName val="VIABILITY"/>
      <sheetName val="Note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T-INPUT"/>
      <sheetName val="CRT-SUM"/>
      <sheetName val="CRT-DETAIL"/>
      <sheetName val="CRT-JBCC"/>
      <sheetName val="Haylett"/>
      <sheetName val="PROGRESS REPORT"/>
      <sheetName val="FR-BLDRSWRK-INPUT"/>
      <sheetName val="FR-INDEX - GENERAL INFO"/>
      <sheetName val="FR-FINAL-SUM"/>
      <sheetName val="FR-SUMMERY"/>
      <sheetName val="FR-PRLIMS-DETAIL"/>
      <sheetName val="FR-BUILDERSWORK-DETAIL"/>
      <sheetName val="FR-PROVSNL-SUM-DETAIL"/>
      <sheetName val="CONTINGENCIES"/>
      <sheetName val="ESCALATION"/>
      <sheetName val="FR-PROFF-FEES"/>
      <sheetName val="FR-IUC."/>
      <sheetName val="FR-AI"/>
      <sheetName val="FR-S.I.-"/>
      <sheetName val="VAT"/>
      <sheetName val="Construction Cashflow"/>
      <sheetName val="PROGRESSIVE CASHFLOW CH 1"/>
      <sheetName val="Monthly cashflow CHART2"/>
      <sheetName val="prof-fee-cashflow"/>
      <sheetName val="prof fee chart 1"/>
      <sheetName val="prof-fee monthly"/>
      <sheetName val="Project cashflow"/>
      <sheetName val="FR_SUMMERY"/>
      <sheetName val="FR_PRLIMS_DETAIL"/>
      <sheetName val="AREAS"/>
      <sheetName val="WORKINGS"/>
      <sheetName val="VIABILITY"/>
      <sheetName val="Subcontracts"/>
      <sheetName val="Trades"/>
      <sheetName val="Cover"/>
      <sheetName val="Index"/>
      <sheetName val="General info"/>
      <sheetName val="FINREP 7"/>
      <sheetName val="Site instruction"/>
      <sheetName val="Fees Cashflow "/>
      <sheetName val="Project Cashflow "/>
      <sheetName val="Feecalc1"/>
      <sheetName val="Comparison"/>
      <sheetName val="Comparison (2)"/>
      <sheetName val="Comparison (3)"/>
      <sheetName val="Sheet1"/>
      <sheetName val="Intermediary Phase Cashflow"/>
      <sheetName val="EJI-SBM"/>
      <sheetName val="calculations main"/>
      <sheetName val="Inputs"/>
      <sheetName val="e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SUMMARY"/>
      <sheetName val="INCOME"/>
      <sheetName val="ANNEXURE A"/>
      <sheetName val="ANNEXURE B"/>
      <sheetName val="ANNEXURE C"/>
      <sheetName val="ANNEXURE D"/>
      <sheetName val="FEECALC -SUMMARY"/>
      <sheetName val="FEECALC - DETAIL"/>
      <sheetName val="PROF. FEES"/>
      <sheetName val="Con. Cashflow"/>
      <sheetName val="Dev. Cashflow"/>
      <sheetName val="K"/>
      <sheetName val="Sheet1"/>
      <sheetName val="Commitments"/>
      <sheetName val="Construction"/>
      <sheetName val="Operations"/>
      <sheetName val="index"/>
      <sheetName val="WORKINGS"/>
      <sheetName val="cover"/>
      <sheetName val="ARE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sheetName val="INFO"/>
      <sheetName val="SUMMARY"/>
      <sheetName val="INCOME"/>
      <sheetName val="ANNEXURE A"/>
      <sheetName val="ANNEXURE B"/>
      <sheetName val="ANNEXURE C"/>
      <sheetName val="ANNEXURE D"/>
      <sheetName val="EXECSUMMARY"/>
      <sheetName val="CASHFLOW"/>
      <sheetName val="CONSTRUCTION - COSTPHI "/>
      <sheetName val="PROF. FEES"/>
      <sheetName val="Con. Cashflow"/>
      <sheetName val="Dev. Cashflow"/>
      <sheetName val="K"/>
      <sheetName val="COST SPLIT RATI"/>
    </sheetNames>
    <sheetDataSet>
      <sheetData sheetId="0" refreshError="1"/>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sheetData sheetId="14" refreshError="1"/>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Cover Page "/>
      <sheetName val="Report"/>
      <sheetName val="SUMMARY"/>
      <sheetName val="ANNEXURE A"/>
      <sheetName val="ANNEXURE B"/>
      <sheetName val="ANNEXURE C"/>
      <sheetName val="ANNEXURE D"/>
      <sheetName val="INCOME"/>
      <sheetName val="PROF. FEES"/>
      <sheetName val="Con. Cashflow"/>
      <sheetName val="Dev. Cashflow"/>
      <sheetName val="K"/>
      <sheetName val="Auckland-Anx A"/>
      <sheetName val="Chart1"/>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COVER"/>
      <sheetName val="QC"/>
      <sheetName val="TEAM DETAILS"/>
      <sheetName val="CONTENTS"/>
      <sheetName val="EXECUTIVE SUMMARY"/>
      <sheetName val="3.0 SUMMARY"/>
      <sheetName val="4.1 INCOME-HOTEL&amp;CONFERENCE "/>
      <sheetName val="4.0 INCOME-HOTEL&amp;CONFERENCE"/>
      <sheetName val="4.2 INCOME-OFFICES"/>
      <sheetName val="4.3 INCOME-RETAIL"/>
      <sheetName val="4.4 INCOME-APARTMENTS"/>
      <sheetName val="5.0 LAND COST"/>
      <sheetName val="6.0 ESTIMATE IMPROVEMENT COSTS"/>
      <sheetName val="7.0 GENERAL COSTS"/>
      <sheetName val="8.0 CAPITALISED INT"/>
      <sheetName val="9.0 AREA SCHEDULE "/>
      <sheetName val="10.0 VALUE ENGINEERING"/>
      <sheetName val="11.0 RISK REGISTER."/>
      <sheetName val="12.0 BASIS &amp; ASSUMPTIONS"/>
      <sheetName val="13.0 EXCLUSIONS"/>
      <sheetName val="Backcover"/>
      <sheetName val="INC-PH2 (3)"/>
      <sheetName val="INC-PH3 (4)"/>
      <sheetName val="INC-PH3 (5)"/>
      <sheetName val="PROF. FEES"/>
      <sheetName val="Con. Cashflow"/>
      <sheetName val="Dev. Cashflow"/>
      <sheetName val="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nd Management Business - 2"/>
      <sheetName val="RLV Calc"/>
      <sheetName val="Summary"/>
      <sheetName val="Cashflow"/>
      <sheetName val="Profit &amp; Loss"/>
      <sheetName val="Sales"/>
      <sheetName val="Dev. Costs"/>
      <sheetName val="Built form op"/>
      <sheetName val="PROFIT AND LOSS (2)"/>
      <sheetName val="50% JV"/>
      <sheetName val="Summary Returns"/>
      <sheetName val="Fixed Land Value"/>
      <sheetName val="Fixed Land Value + Profit shr"/>
      <sheetName val="% Rev"/>
      <sheetName val="Land Value"/>
      <sheetName val="Assumptions"/>
      <sheetName val="#REF"/>
      <sheetName val="Lookups"/>
      <sheetName val="Income"/>
      <sheetName val="Sheet1"/>
      <sheetName val="Zone A Categories"/>
      <sheetName val="EASEL CA Example"/>
      <sheetName val="Ramp data"/>
      <sheetName val="PPlay_Data"/>
      <sheetName val="Financial Summary"/>
      <sheetName val="Data_Sheet"/>
      <sheetName val="Bluewater NPV - sell January"/>
      <sheetName val="Lower Ground"/>
      <sheetName val="Upper Ground"/>
      <sheetName val="Inputs"/>
      <sheetName val="Control"/>
      <sheetName val="CA Upside_Downside Old"/>
      <sheetName val="D&amp;C Calcs"/>
      <sheetName val="Cap Cost"/>
      <sheetName val="Costs (dev)"/>
      <sheetName val="Calcs"/>
      <sheetName val="Letting"/>
      <sheetName val="S-C+Market"/>
      <sheetName val="UBR"/>
      <sheetName val="FR-PRLIMS-DETAIL"/>
      <sheetName val="FR-SUMMERY"/>
      <sheetName val="AREAS"/>
      <sheetName val="WORKINGS"/>
      <sheetName val="e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IM Project n"/>
      <sheetName val="Detail"/>
      <sheetName val="Sheet2"/>
      <sheetName val="Cost Report-B&amp;V Det"/>
      <sheetName val="Unit 1"/>
      <sheetName val="Unit 5"/>
      <sheetName val="Unit 6"/>
      <sheetName val="Common Plant"/>
      <sheetName val="Unit 2"/>
      <sheetName val="Unit 3"/>
      <sheetName val="Unit 4"/>
      <sheetName val="QS Info"/>
      <sheetName val="SUMMARY"/>
      <sheetName val="GPP_Inp"/>
      <sheetName val="Index"/>
      <sheetName val="&lt;---CInp"/>
      <sheetName val="CInp---&gt;"/>
      <sheetName val="Tech_Inp"/>
      <sheetName val="Cost Report"/>
      <sheetName val="Cost_Report-B&amp;V_Det"/>
      <sheetName val="Cost_Report"/>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____CInp"/>
      <sheetName val="CInp____"/>
      <sheetName val="U6"/>
      <sheetName val="HR _ RESOURCING INPUT"/>
      <sheetName val="Claims List"/>
      <sheetName val="VALIDATION LIST DATA"/>
      <sheetName val="MySheet"/>
      <sheetName val="Definition1"/>
      <sheetName val="R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Schedule vlookkup"/>
      <sheetName val="Electr.-equipm."/>
      <sheetName val="Xrate"/>
      <sheetName val="Lookup"/>
      <sheetName val="Cover"/>
      <sheetName val="absorber_silo"/>
      <sheetName val="Materials"/>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1"/>
      <sheetName val="analysis"/>
      <sheetName val="feasibility"/>
      <sheetName val="lettable areas"/>
    </sheetNames>
    <sheetDataSet>
      <sheetData sheetId="0"/>
      <sheetData sheetId="1"/>
      <sheetData sheetId="2"/>
      <sheetData sheetId="3"/>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ed Summary"/>
      <sheetName val="Owners Cost Analysis"/>
      <sheetName val="Civils GL Analysis"/>
      <sheetName val="Electrical GL Analysis"/>
      <sheetName val="Instr GL Analysis"/>
      <sheetName val="Factory GL Analysis"/>
      <sheetName val="WHse GL Analysis"/>
      <sheetName val="Agric GL Analysis"/>
      <sheetName val="Project 1296"/>
      <sheetName val="2009 Exch Rates"/>
      <sheetName val="2008 cwip"/>
      <sheetName val="2009 cwip"/>
      <sheetName val="Macro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re Room With Direct Access "/>
      <sheetName val="Cover Page "/>
      <sheetName val="SUMMARY"/>
      <sheetName val="SOUTH HILLS (1)"/>
      <sheetName val="GOOD HOPE  (2)"/>
      <sheetName val="ALLEX LIQ WYNBERG (3)"/>
      <sheetName val="TAMOS (4)"/>
      <sheetName val="MATHE (5)"/>
      <sheetName val="ALEX LIQUORS (6)"/>
      <sheetName val="T&amp;M LIQUORS (7)"/>
      <sheetName val="Casino Changes "/>
      <sheetName val="Drop-Off"/>
      <sheetName val="Existing Facade"/>
      <sheetName val="Parking Area"/>
      <sheetName val="EXT WALKWAY"/>
      <sheetName val="PSG SOUTH WEST STAIR"/>
      <sheetName val="SCISSOR LIFT SOUTH WEST CORNER"/>
      <sheetName val="BAY 5 AT MSG"/>
      <sheetName val="Function Lawn"/>
      <sheetName val="Stage Platform"/>
      <sheetName val="Amphitheatre"/>
      <sheetName val="Stormwater20120313"/>
      <sheetName val="Stormwater "/>
      <sheetName val="New Lake Area"/>
      <sheetName val="Demolition &amp; Facade"/>
      <sheetName val="Function Area-Astro Turf"/>
      <sheetName val="Function Area-Artificial Grass"/>
      <sheetName val="Function Area-Natural Grass "/>
      <sheetName val="Baryard - MPV "/>
      <sheetName val="Gaming Area Carpets "/>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age1"/>
      <sheetName val="Variations"/>
      <sheetName val="Via CT- (6)"/>
      <sheetName val="Via CT- sum (7)"/>
      <sheetName val="Building Cost - Total"/>
      <sheetName val="Summary Sales"/>
      <sheetName val="Programe"/>
      <sheetName val="Summary Sales (2)"/>
      <sheetName val="Summary (General Pro Rata)"/>
      <sheetName val="Viability-Cashflow"/>
      <sheetName val="Parking"/>
      <sheetName val="Summary of Areas"/>
      <sheetName val="Sheet1"/>
      <sheetName val="Analysis"/>
      <sheetName val="plan density"/>
      <sheetName val="Weighted Sanitaries"/>
      <sheetName val="Via - VPR (dont use)"/>
      <sheetName val="Via - VPR (1) - dont use"/>
      <sheetName val="Via - Value ProRata (2)"/>
      <sheetName val="Via - VPR sum (3)"/>
      <sheetName val="Via - Value ProRata (4)"/>
      <sheetName val="Via - VPR sum (5)"/>
      <sheetName val="Sales Rates"/>
      <sheetName val="Plan Scrutiny"/>
      <sheetName val="Dividers"/>
      <sheetName val="Via - Summary (Area Pro Rate)"/>
      <sheetName val="Elemental analysis Portion 4"/>
      <sheetName val="ELEMENTS - Exclu"/>
      <sheetName val="Summary (General Pro Rata) (2)"/>
      <sheetName val="COVER (2)"/>
      <sheetName val="Summary"/>
      <sheetName val="AREAS"/>
      <sheetName val="WORK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sheetName val="FAXCOV"/>
      <sheetName val="CONSOLIDATED CASHFLOW"/>
      <sheetName val="CONSTRUCTION - COST "/>
      <sheetName val="Sheet9"/>
      <sheetName val="Sheet10"/>
    </sheetNames>
    <sheetDataSet>
      <sheetData sheetId="0"/>
      <sheetData sheetId="1"/>
      <sheetData sheetId="2"/>
      <sheetData sheetId="3"/>
      <sheetData sheetId="4"/>
      <sheetData sheetId="5"/>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s"/>
      <sheetName val="OB1"/>
      <sheetName val="OB2"/>
      <sheetName val="OB2-CONT"/>
      <sheetName val="OB3"/>
      <sheetName val="OB4"/>
      <sheetName val="Dept"/>
      <sheetName val="Abnormals"/>
      <sheetName val="Cost Plan"/>
      <sheetName val="cashflow"/>
      <sheetName val="Cash flow"/>
      <sheetName val="Inflation"/>
      <sheetName val="Summary of Areas"/>
      <sheetName val="Sales Rates"/>
      <sheetName val="Viability"/>
      <sheetName val="ESTIM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hyperlink" Target="https://www.usinflationcalculator.com/inflation/current-inflation-rates/" TargetMode="External"/><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6.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6" Type="http://schemas.openxmlformats.org/officeDocument/2006/relationships/comments" Target="../comments6.xml"/><Relationship Id="rId1" Type="http://schemas.openxmlformats.org/officeDocument/2006/relationships/printerSettings" Target="../printerSettings/printerSettings1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9.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4.xml"/><Relationship Id="rId1" Type="http://schemas.openxmlformats.org/officeDocument/2006/relationships/printerSettings" Target="../printerSettings/printerSettings18.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omments" Target="../comments9.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3" Type="http://schemas.openxmlformats.org/officeDocument/2006/relationships/vmlDrawing" Target="../drawings/vmlDrawing10.vml"/><Relationship Id="rId7" Type="http://schemas.openxmlformats.org/officeDocument/2006/relationships/ctrlProp" Target="../ctrlProps/ctrlProp26.xml"/><Relationship Id="rId12" Type="http://schemas.openxmlformats.org/officeDocument/2006/relationships/ctrlProp" Target="../ctrlProps/ctrlProp31.xml"/><Relationship Id="rId2" Type="http://schemas.openxmlformats.org/officeDocument/2006/relationships/drawing" Target="../drawings/drawing5.xml"/><Relationship Id="rId1" Type="http://schemas.openxmlformats.org/officeDocument/2006/relationships/printerSettings" Target="../printerSettings/printerSettings19.bin"/><Relationship Id="rId6" Type="http://schemas.openxmlformats.org/officeDocument/2006/relationships/ctrlProp" Target="../ctrlProps/ctrlProp25.xml"/><Relationship Id="rId11" Type="http://schemas.openxmlformats.org/officeDocument/2006/relationships/ctrlProp" Target="../ctrlProps/ctrlProp30.xml"/><Relationship Id="rId5" Type="http://schemas.openxmlformats.org/officeDocument/2006/relationships/ctrlProp" Target="../ctrlProps/ctrlProp24.xml"/><Relationship Id="rId10" Type="http://schemas.openxmlformats.org/officeDocument/2006/relationships/ctrlProp" Target="../ctrlProps/ctrlProp29.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37.xml"/><Relationship Id="rId3" Type="http://schemas.openxmlformats.org/officeDocument/2006/relationships/vmlDrawing" Target="../drawings/vmlDrawing11.vml"/><Relationship Id="rId7" Type="http://schemas.openxmlformats.org/officeDocument/2006/relationships/ctrlProp" Target="../ctrlProps/ctrlProp36.xml"/><Relationship Id="rId2" Type="http://schemas.openxmlformats.org/officeDocument/2006/relationships/drawing" Target="../drawings/drawing6.xml"/><Relationship Id="rId1" Type="http://schemas.openxmlformats.org/officeDocument/2006/relationships/printerSettings" Target="../printerSettings/printerSettings20.bin"/><Relationship Id="rId6" Type="http://schemas.openxmlformats.org/officeDocument/2006/relationships/ctrlProp" Target="../ctrlProps/ctrlProp35.xml"/><Relationship Id="rId11" Type="http://schemas.openxmlformats.org/officeDocument/2006/relationships/comments" Target="../comments11.xml"/><Relationship Id="rId5" Type="http://schemas.openxmlformats.org/officeDocument/2006/relationships/ctrlProp" Target="../ctrlProps/ctrlProp34.xml"/><Relationship Id="rId10" Type="http://schemas.openxmlformats.org/officeDocument/2006/relationships/ctrlProp" Target="../ctrlProps/ctrlProp39.xml"/><Relationship Id="rId4" Type="http://schemas.openxmlformats.org/officeDocument/2006/relationships/ctrlProp" Target="../ctrlProps/ctrlProp33.xml"/><Relationship Id="rId9" Type="http://schemas.openxmlformats.org/officeDocument/2006/relationships/ctrlProp" Target="../ctrlProps/ctrlProp38.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44.xml"/><Relationship Id="rId3" Type="http://schemas.openxmlformats.org/officeDocument/2006/relationships/vmlDrawing" Target="../drawings/vmlDrawing12.vml"/><Relationship Id="rId7" Type="http://schemas.openxmlformats.org/officeDocument/2006/relationships/ctrlProp" Target="../ctrlProps/ctrlProp43.xml"/><Relationship Id="rId2" Type="http://schemas.openxmlformats.org/officeDocument/2006/relationships/drawing" Target="../drawings/drawing7.xml"/><Relationship Id="rId1" Type="http://schemas.openxmlformats.org/officeDocument/2006/relationships/printerSettings" Target="../printerSettings/printerSettings21.bin"/><Relationship Id="rId6" Type="http://schemas.openxmlformats.org/officeDocument/2006/relationships/ctrlProp" Target="../ctrlProps/ctrlProp42.xml"/><Relationship Id="rId11" Type="http://schemas.openxmlformats.org/officeDocument/2006/relationships/comments" Target="../comments12.xml"/><Relationship Id="rId5" Type="http://schemas.openxmlformats.org/officeDocument/2006/relationships/ctrlProp" Target="../ctrlProps/ctrlProp41.xml"/><Relationship Id="rId10" Type="http://schemas.openxmlformats.org/officeDocument/2006/relationships/ctrlProp" Target="../ctrlProps/ctrlProp46.xml"/><Relationship Id="rId4" Type="http://schemas.openxmlformats.org/officeDocument/2006/relationships/ctrlProp" Target="../ctrlProps/ctrlProp40.xml"/><Relationship Id="rId9" Type="http://schemas.openxmlformats.org/officeDocument/2006/relationships/ctrlProp" Target="../ctrlProps/ctrlProp45.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51.xml"/><Relationship Id="rId3" Type="http://schemas.openxmlformats.org/officeDocument/2006/relationships/vmlDrawing" Target="../drawings/vmlDrawing13.vml"/><Relationship Id="rId7" Type="http://schemas.openxmlformats.org/officeDocument/2006/relationships/ctrlProp" Target="../ctrlProps/ctrlProp50.xml"/><Relationship Id="rId2" Type="http://schemas.openxmlformats.org/officeDocument/2006/relationships/drawing" Target="../drawings/drawing8.xml"/><Relationship Id="rId1" Type="http://schemas.openxmlformats.org/officeDocument/2006/relationships/printerSettings" Target="../printerSettings/printerSettings22.bin"/><Relationship Id="rId6" Type="http://schemas.openxmlformats.org/officeDocument/2006/relationships/ctrlProp" Target="../ctrlProps/ctrlProp49.xml"/><Relationship Id="rId11" Type="http://schemas.openxmlformats.org/officeDocument/2006/relationships/comments" Target="../comments13.xml"/><Relationship Id="rId5" Type="http://schemas.openxmlformats.org/officeDocument/2006/relationships/ctrlProp" Target="../ctrlProps/ctrlProp48.xml"/><Relationship Id="rId10" Type="http://schemas.openxmlformats.org/officeDocument/2006/relationships/ctrlProp" Target="../ctrlProps/ctrlProp53.xml"/><Relationship Id="rId4" Type="http://schemas.openxmlformats.org/officeDocument/2006/relationships/ctrlProp" Target="../ctrlProps/ctrlProp47.xml"/><Relationship Id="rId9" Type="http://schemas.openxmlformats.org/officeDocument/2006/relationships/ctrlProp" Target="../ctrlProps/ctrlProp5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FA100-EA3B-4716-B2DB-1E4DB18FE4CE}">
  <dimension ref="A1:J63"/>
  <sheetViews>
    <sheetView tabSelected="1" view="pageBreakPreview" zoomScaleNormal="100" zoomScaleSheetLayoutView="100" workbookViewId="0"/>
  </sheetViews>
  <sheetFormatPr defaultColWidth="8.7109375" defaultRowHeight="14.25"/>
  <cols>
    <col min="1" max="1" width="12.7109375" style="2" customWidth="1"/>
    <col min="2" max="2" width="60.140625" style="2" bestFit="1" customWidth="1"/>
    <col min="3" max="4" width="8.7109375" style="2"/>
    <col min="5" max="5" width="15" style="2" bestFit="1" customWidth="1"/>
    <col min="6" max="6" width="16.5703125" style="2" bestFit="1" customWidth="1"/>
    <col min="7" max="8" width="8.7109375" style="2"/>
    <col min="9" max="9" width="15" style="2" bestFit="1" customWidth="1"/>
    <col min="10" max="16384" width="8.7109375" style="2"/>
  </cols>
  <sheetData>
    <row r="1" spans="1:10" ht="15.75">
      <c r="A1" s="1519" t="s">
        <v>609</v>
      </c>
    </row>
    <row r="2" spans="1:10" ht="15">
      <c r="A2" s="7" t="s">
        <v>603</v>
      </c>
    </row>
    <row r="3" spans="1:10" ht="15">
      <c r="A3" s="7" t="s">
        <v>0</v>
      </c>
    </row>
    <row r="5" spans="1:10">
      <c r="A5" s="24"/>
      <c r="B5" s="24"/>
      <c r="C5" s="24"/>
      <c r="D5" s="24"/>
      <c r="E5" s="24"/>
      <c r="F5" s="24"/>
      <c r="G5" s="24"/>
      <c r="H5" s="24"/>
      <c r="I5" s="24"/>
      <c r="J5" s="24"/>
    </row>
    <row r="7" spans="1:10" ht="15">
      <c r="A7" s="8"/>
      <c r="B7" s="48"/>
      <c r="C7" s="9"/>
      <c r="D7" s="1520" t="s">
        <v>1</v>
      </c>
      <c r="E7" s="1523" t="s">
        <v>2</v>
      </c>
      <c r="F7" s="1523" t="s">
        <v>3</v>
      </c>
    </row>
    <row r="8" spans="1:10" ht="15">
      <c r="A8" s="49" t="s">
        <v>4</v>
      </c>
      <c r="B8" s="49" t="s">
        <v>5</v>
      </c>
      <c r="C8" s="50" t="s">
        <v>6</v>
      </c>
      <c r="D8" s="1521"/>
      <c r="E8" s="1524"/>
      <c r="F8" s="1524"/>
    </row>
    <row r="9" spans="1:10" ht="15">
      <c r="A9" s="51"/>
      <c r="B9" s="52"/>
      <c r="C9" s="53"/>
      <c r="D9" s="1522"/>
      <c r="E9" s="1525"/>
      <c r="F9" s="1525"/>
    </row>
    <row r="10" spans="1:10">
      <c r="A10" s="8"/>
      <c r="B10" s="10"/>
      <c r="C10" s="8"/>
      <c r="D10" s="11"/>
      <c r="E10" s="12"/>
      <c r="F10" s="13"/>
    </row>
    <row r="11" spans="1:10" ht="15">
      <c r="A11" s="49"/>
      <c r="B11" s="54" t="s">
        <v>7</v>
      </c>
      <c r="C11" s="14"/>
      <c r="D11" s="15"/>
      <c r="E11" s="16"/>
      <c r="F11" s="1475"/>
    </row>
    <row r="12" spans="1:10">
      <c r="A12" s="14"/>
      <c r="B12" s="35"/>
      <c r="C12" s="17"/>
      <c r="D12" s="18"/>
      <c r="E12" s="83"/>
      <c r="F12" s="83"/>
    </row>
    <row r="13" spans="1:10">
      <c r="A13" s="79">
        <v>1</v>
      </c>
      <c r="B13" s="61" t="str">
        <f>+Prelims!A3</f>
        <v>Section 01 - Preliminaries &amp; General</v>
      </c>
      <c r="C13" s="17" t="s">
        <v>8</v>
      </c>
      <c r="D13" s="18">
        <v>1</v>
      </c>
      <c r="E13" s="83">
        <f>+Prelims!F27</f>
        <v>0</v>
      </c>
      <c r="F13" s="83">
        <f>+D13*E13</f>
        <v>0</v>
      </c>
    </row>
    <row r="14" spans="1:10">
      <c r="A14" s="57"/>
      <c r="B14" s="61"/>
      <c r="C14" s="17"/>
      <c r="D14" s="18"/>
      <c r="E14" s="83"/>
      <c r="F14" s="83"/>
      <c r="I14" s="1051"/>
    </row>
    <row r="15" spans="1:10">
      <c r="A15" s="79">
        <v>2</v>
      </c>
      <c r="B15" s="61" t="str">
        <f>+'Designing &amp; Fees'!A3</f>
        <v>Section 02 -Designing &amp; Professional Fees</v>
      </c>
      <c r="C15" s="17" t="s">
        <v>8</v>
      </c>
      <c r="D15" s="18">
        <v>1</v>
      </c>
      <c r="E15" s="83">
        <f>+'Designing &amp; Fees'!F25</f>
        <v>0</v>
      </c>
      <c r="F15" s="83">
        <f>+D15*E15</f>
        <v>0</v>
      </c>
      <c r="I15" s="96"/>
    </row>
    <row r="16" spans="1:10">
      <c r="A16" s="57"/>
      <c r="B16" s="61"/>
      <c r="C16" s="17"/>
      <c r="D16" s="18"/>
      <c r="E16" s="83"/>
      <c r="F16" s="83"/>
      <c r="I16" s="96"/>
    </row>
    <row r="17" spans="1:9">
      <c r="A17" s="79">
        <v>3</v>
      </c>
      <c r="B17" s="58" t="str">
        <f>+Civils!A3</f>
        <v>Section 03 - Civil Works</v>
      </c>
      <c r="C17" s="17" t="s">
        <v>8</v>
      </c>
      <c r="D17" s="18">
        <v>1</v>
      </c>
      <c r="E17" s="83">
        <f>+Civils!F42</f>
        <v>0</v>
      </c>
      <c r="F17" s="83">
        <f>+D17*E17</f>
        <v>0</v>
      </c>
      <c r="I17" s="1160"/>
    </row>
    <row r="18" spans="1:9">
      <c r="A18" s="57"/>
      <c r="B18" s="58"/>
      <c r="C18" s="17"/>
      <c r="D18" s="18"/>
      <c r="E18" s="83"/>
      <c r="F18" s="83"/>
    </row>
    <row r="19" spans="1:9">
      <c r="A19" s="79">
        <v>4</v>
      </c>
      <c r="B19" s="61" t="str">
        <f>+Structures!A3</f>
        <v>Section 04 - Structures</v>
      </c>
      <c r="C19" s="17" t="s">
        <v>8</v>
      </c>
      <c r="D19" s="18">
        <v>1</v>
      </c>
      <c r="E19" s="83">
        <f>+Structures!F43</f>
        <v>0</v>
      </c>
      <c r="F19" s="83">
        <f>+D19*E19</f>
        <v>0</v>
      </c>
    </row>
    <row r="20" spans="1:9">
      <c r="A20" s="57"/>
      <c r="B20" s="61"/>
      <c r="C20" s="17"/>
      <c r="D20" s="18"/>
      <c r="E20" s="83"/>
      <c r="F20" s="83"/>
    </row>
    <row r="21" spans="1:9">
      <c r="A21" s="79">
        <v>5</v>
      </c>
      <c r="B21" s="42" t="str">
        <f>+Mechanical!A3</f>
        <v>Section 05 - Mechanical &amp; Fire</v>
      </c>
      <c r="C21" s="17" t="s">
        <v>8</v>
      </c>
      <c r="D21" s="18">
        <v>1</v>
      </c>
      <c r="E21" s="83">
        <f>+Mechanical!F63</f>
        <v>0</v>
      </c>
      <c r="F21" s="83">
        <f>+D21*E21</f>
        <v>0</v>
      </c>
    </row>
    <row r="22" spans="1:9">
      <c r="A22" s="57"/>
      <c r="B22" s="42"/>
      <c r="C22" s="17"/>
      <c r="D22" s="18"/>
      <c r="E22" s="83"/>
      <c r="F22" s="83"/>
    </row>
    <row r="23" spans="1:9">
      <c r="A23" s="79">
        <v>6</v>
      </c>
      <c r="B23" s="42" t="str">
        <f>+Electrical!A3</f>
        <v>Section 06 - Electrical Installations</v>
      </c>
      <c r="C23" s="17" t="s">
        <v>8</v>
      </c>
      <c r="D23" s="18">
        <v>1</v>
      </c>
      <c r="E23" s="83">
        <f>+Electrical!F55</f>
        <v>0</v>
      </c>
      <c r="F23" s="83">
        <f>+D23*E23</f>
        <v>0</v>
      </c>
    </row>
    <row r="24" spans="1:9">
      <c r="A24" s="79"/>
      <c r="B24" s="42"/>
      <c r="C24" s="17"/>
      <c r="D24" s="18"/>
      <c r="E24" s="83"/>
      <c r="F24" s="83"/>
    </row>
    <row r="25" spans="1:9">
      <c r="A25" s="79">
        <v>7</v>
      </c>
      <c r="B25" s="42" t="str">
        <f>+'TESTING, COMMISIONING MAINTENAN'!A3</f>
        <v>Section 07 - Testing, Comminitioning and Technical Support</v>
      </c>
      <c r="C25" s="17" t="s">
        <v>8</v>
      </c>
      <c r="D25" s="18">
        <v>1</v>
      </c>
      <c r="E25" s="83">
        <f>+'TESTING, COMMISIONING MAINTENAN'!F50</f>
        <v>0</v>
      </c>
      <c r="F25" s="83">
        <f>+D25*E25</f>
        <v>0</v>
      </c>
    </row>
    <row r="26" spans="1:9">
      <c r="A26" s="25"/>
      <c r="B26" s="17"/>
      <c r="C26" s="17"/>
      <c r="D26" s="18"/>
      <c r="E26" s="83"/>
      <c r="F26" s="83"/>
    </row>
    <row r="27" spans="1:9">
      <c r="A27" s="41"/>
      <c r="B27" s="42"/>
      <c r="C27" s="17"/>
      <c r="D27" s="18"/>
      <c r="E27" s="83"/>
      <c r="F27" s="83"/>
    </row>
    <row r="28" spans="1:9" ht="15">
      <c r="A28" s="49"/>
      <c r="B28" s="99" t="s">
        <v>9</v>
      </c>
      <c r="C28" s="100"/>
      <c r="D28" s="101"/>
      <c r="E28" s="102"/>
      <c r="F28" s="103">
        <f>SUM(F13:F27)</f>
        <v>0</v>
      </c>
    </row>
    <row r="29" spans="1:9" ht="15">
      <c r="A29" s="57"/>
      <c r="B29" s="104"/>
      <c r="C29" s="3"/>
      <c r="D29" s="97"/>
      <c r="E29" s="4"/>
      <c r="F29" s="6"/>
    </row>
    <row r="30" spans="1:9" ht="15">
      <c r="A30" s="14"/>
      <c r="B30" s="61"/>
      <c r="C30" s="3"/>
      <c r="D30" s="97"/>
      <c r="E30" s="4"/>
      <c r="F30" s="22"/>
    </row>
    <row r="31" spans="1:9" ht="15">
      <c r="A31" s="55"/>
      <c r="B31" s="5"/>
      <c r="C31" s="3"/>
      <c r="D31" s="97"/>
      <c r="E31" s="4"/>
      <c r="F31" s="98"/>
    </row>
    <row r="32" spans="1:9" ht="15">
      <c r="A32" s="49"/>
      <c r="B32" s="56" t="s">
        <v>10</v>
      </c>
      <c r="C32" s="49"/>
      <c r="D32" s="105"/>
      <c r="E32" s="106"/>
      <c r="F32" s="69">
        <f>SUM(F28:F31)</f>
        <v>0</v>
      </c>
    </row>
    <row r="33" spans="1:6" ht="15">
      <c r="A33" s="49"/>
      <c r="B33" s="5"/>
      <c r="C33" s="3"/>
      <c r="D33" s="97"/>
      <c r="E33" s="4"/>
      <c r="F33" s="6"/>
    </row>
    <row r="34" spans="1:6" ht="15">
      <c r="A34" s="49"/>
      <c r="B34" s="61"/>
      <c r="C34" s="14"/>
      <c r="D34" s="44"/>
      <c r="E34" s="83"/>
      <c r="F34" s="83"/>
    </row>
    <row r="35" spans="1:6" ht="15">
      <c r="A35" s="57"/>
      <c r="B35" s="66"/>
      <c r="C35" s="28"/>
      <c r="D35" s="44"/>
      <c r="E35" s="83"/>
      <c r="F35" s="83"/>
    </row>
    <row r="36" spans="1:6">
      <c r="A36" s="14"/>
      <c r="B36" s="28"/>
      <c r="C36" s="14"/>
      <c r="D36" s="44"/>
      <c r="E36" s="83"/>
      <c r="F36" s="83"/>
    </row>
    <row r="37" spans="1:6">
      <c r="A37" s="14"/>
      <c r="B37" s="28"/>
      <c r="C37" s="14"/>
      <c r="D37" s="44"/>
      <c r="E37" s="83"/>
      <c r="F37" s="83"/>
    </row>
    <row r="38" spans="1:6">
      <c r="A38" s="14"/>
      <c r="B38" s="28"/>
      <c r="C38" s="14"/>
      <c r="D38" s="44"/>
      <c r="E38" s="83"/>
      <c r="F38" s="83"/>
    </row>
    <row r="39" spans="1:6" ht="15">
      <c r="A39" s="14"/>
      <c r="B39" s="27"/>
      <c r="C39" s="14"/>
      <c r="D39" s="44"/>
      <c r="E39" s="83"/>
      <c r="F39" s="83"/>
    </row>
    <row r="40" spans="1:6">
      <c r="A40" s="14"/>
      <c r="B40" s="64"/>
      <c r="C40" s="14"/>
      <c r="D40" s="44"/>
      <c r="E40" s="83"/>
      <c r="F40" s="83"/>
    </row>
    <row r="41" spans="1:6">
      <c r="A41" s="14"/>
      <c r="B41" s="28"/>
      <c r="C41" s="14"/>
      <c r="D41" s="44"/>
      <c r="E41" s="83"/>
      <c r="F41" s="83"/>
    </row>
    <row r="42" spans="1:6">
      <c r="A42" s="62"/>
      <c r="B42" s="64"/>
      <c r="C42" s="14"/>
      <c r="D42" s="44"/>
      <c r="E42" s="83"/>
      <c r="F42" s="83"/>
    </row>
    <row r="43" spans="1:6">
      <c r="A43" s="62"/>
      <c r="B43" s="28"/>
      <c r="C43" s="14"/>
      <c r="D43" s="44"/>
      <c r="E43" s="83"/>
      <c r="F43" s="18"/>
    </row>
    <row r="44" spans="1:6">
      <c r="A44" s="62"/>
      <c r="B44" s="28"/>
      <c r="C44" s="14"/>
      <c r="D44" s="44"/>
      <c r="E44" s="83"/>
      <c r="F44" s="18"/>
    </row>
    <row r="45" spans="1:6" ht="15">
      <c r="A45" s="62"/>
      <c r="B45" s="27"/>
      <c r="C45" s="14"/>
      <c r="D45" s="44"/>
      <c r="E45" s="83"/>
      <c r="F45" s="18"/>
    </row>
    <row r="46" spans="1:6">
      <c r="A46" s="62"/>
      <c r="B46" s="28"/>
      <c r="C46" s="14"/>
      <c r="D46" s="44"/>
      <c r="E46" s="83"/>
      <c r="F46" s="18"/>
    </row>
    <row r="47" spans="1:6">
      <c r="A47" s="62"/>
      <c r="B47" s="28"/>
      <c r="C47" s="14"/>
      <c r="D47" s="44"/>
      <c r="E47" s="83"/>
      <c r="F47" s="18"/>
    </row>
    <row r="48" spans="1:6">
      <c r="A48" s="62"/>
      <c r="B48" s="28"/>
      <c r="C48" s="14"/>
      <c r="D48" s="44"/>
      <c r="E48" s="83"/>
      <c r="F48" s="18"/>
    </row>
    <row r="49" spans="1:6">
      <c r="A49" s="62"/>
      <c r="B49" s="28"/>
      <c r="C49" s="14"/>
      <c r="D49" s="44"/>
      <c r="E49" s="83"/>
      <c r="F49" s="18"/>
    </row>
    <row r="50" spans="1:6">
      <c r="A50" s="62"/>
      <c r="B50" s="28"/>
      <c r="C50" s="14"/>
      <c r="D50" s="44"/>
      <c r="E50" s="83"/>
      <c r="F50" s="18"/>
    </row>
    <row r="51" spans="1:6">
      <c r="A51" s="62"/>
      <c r="B51" s="28"/>
      <c r="C51" s="14"/>
      <c r="D51" s="44"/>
      <c r="E51" s="83"/>
      <c r="F51" s="18"/>
    </row>
    <row r="52" spans="1:6">
      <c r="A52" s="14"/>
      <c r="B52" s="64"/>
      <c r="C52" s="14"/>
      <c r="D52" s="44"/>
      <c r="E52" s="83"/>
      <c r="F52" s="18"/>
    </row>
    <row r="53" spans="1:6">
      <c r="A53" s="14"/>
      <c r="B53" s="28"/>
      <c r="C53" s="14"/>
      <c r="D53" s="21"/>
      <c r="E53" s="82"/>
      <c r="F53" s="17"/>
    </row>
    <row r="54" spans="1:6">
      <c r="A54" s="67"/>
      <c r="B54" s="30"/>
      <c r="C54" s="31"/>
      <c r="D54" s="32"/>
      <c r="E54" s="33"/>
      <c r="F54" s="33"/>
    </row>
    <row r="55" spans="1:6">
      <c r="A55" s="34"/>
      <c r="F55" s="9"/>
    </row>
    <row r="56" spans="1:6" ht="15">
      <c r="A56" s="68" t="s">
        <v>11</v>
      </c>
      <c r="B56" s="35"/>
      <c r="C56" s="36"/>
      <c r="D56" s="37"/>
      <c r="E56" s="38"/>
      <c r="F56" s="69">
        <f>+F32</f>
        <v>0</v>
      </c>
    </row>
    <row r="57" spans="1:6">
      <c r="A57" s="39"/>
      <c r="B57" s="40"/>
      <c r="C57" s="40"/>
      <c r="D57" s="40"/>
      <c r="E57" s="40"/>
      <c r="F57" s="33"/>
    </row>
    <row r="60" spans="1:6">
      <c r="F60" s="76"/>
    </row>
    <row r="63" spans="1:6">
      <c r="F63" s="73"/>
    </row>
  </sheetData>
  <mergeCells count="3">
    <mergeCell ref="D7:D9"/>
    <mergeCell ref="E7:E9"/>
    <mergeCell ref="F7:F9"/>
  </mergeCells>
  <pageMargins left="0.19685039370078741" right="0.19685039370078741" top="0.19685039370078741" bottom="0.19685039370078741" header="0.31496062992125984" footer="0.31496062992125984"/>
  <pageSetup paperSize="9" scale="55"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96517-F8D1-4B8B-B1C0-E84CE919FEF0}">
  <sheetPr>
    <tabColor rgb="FF92D050"/>
  </sheetPr>
  <dimension ref="A2:T725"/>
  <sheetViews>
    <sheetView view="pageBreakPreview" topLeftCell="A46" zoomScale="80" zoomScaleNormal="100" zoomScaleSheetLayoutView="80" workbookViewId="0">
      <selection activeCell="F40" sqref="F40"/>
    </sheetView>
  </sheetViews>
  <sheetFormatPr defaultRowHeight="15" outlineLevelRow="2"/>
  <cols>
    <col min="1" max="1" width="17.42578125" style="1054" customWidth="1"/>
    <col min="2" max="2" width="17" style="1054" customWidth="1"/>
    <col min="3" max="3" width="51.42578125" style="1054" customWidth="1"/>
    <col min="4" max="4" width="22.5703125" style="1054" customWidth="1"/>
    <col min="5" max="5" width="24.140625" style="1054" customWidth="1"/>
    <col min="6" max="6" width="29.42578125" style="1054" customWidth="1"/>
    <col min="7" max="7" width="19.7109375" style="1054" bestFit="1" customWidth="1"/>
    <col min="8" max="9" width="25.28515625" style="1054" customWidth="1"/>
    <col min="10" max="10" width="19.7109375" style="1054" customWidth="1"/>
    <col min="11" max="11" width="16.42578125" style="1054" customWidth="1"/>
    <col min="12" max="256" width="8.7109375" style="1054"/>
    <col min="257" max="257" width="17.42578125" style="1054" customWidth="1"/>
    <col min="258" max="258" width="17" style="1054" customWidth="1"/>
    <col min="259" max="259" width="51.42578125" style="1054" customWidth="1"/>
    <col min="260" max="260" width="18.42578125" style="1054" customWidth="1"/>
    <col min="261" max="261" width="24.140625" style="1054" customWidth="1"/>
    <col min="262" max="262" width="29.42578125" style="1054" customWidth="1"/>
    <col min="263" max="263" width="19.7109375" style="1054" bestFit="1" customWidth="1"/>
    <col min="264" max="265" width="25.28515625" style="1054" customWidth="1"/>
    <col min="266" max="266" width="19.7109375" style="1054" customWidth="1"/>
    <col min="267" max="267" width="16.42578125" style="1054" customWidth="1"/>
    <col min="268" max="512" width="8.7109375" style="1054"/>
    <col min="513" max="513" width="17.42578125" style="1054" customWidth="1"/>
    <col min="514" max="514" width="17" style="1054" customWidth="1"/>
    <col min="515" max="515" width="51.42578125" style="1054" customWidth="1"/>
    <col min="516" max="516" width="18.42578125" style="1054" customWidth="1"/>
    <col min="517" max="517" width="24.140625" style="1054" customWidth="1"/>
    <col min="518" max="518" width="29.42578125" style="1054" customWidth="1"/>
    <col min="519" max="519" width="19.7109375" style="1054" bestFit="1" customWidth="1"/>
    <col min="520" max="521" width="25.28515625" style="1054" customWidth="1"/>
    <col min="522" max="522" width="19.7109375" style="1054" customWidth="1"/>
    <col min="523" max="523" width="16.42578125" style="1054" customWidth="1"/>
    <col min="524" max="768" width="8.7109375" style="1054"/>
    <col min="769" max="769" width="17.42578125" style="1054" customWidth="1"/>
    <col min="770" max="770" width="17" style="1054" customWidth="1"/>
    <col min="771" max="771" width="51.42578125" style="1054" customWidth="1"/>
    <col min="772" max="772" width="18.42578125" style="1054" customWidth="1"/>
    <col min="773" max="773" width="24.140625" style="1054" customWidth="1"/>
    <col min="774" max="774" width="29.42578125" style="1054" customWidth="1"/>
    <col min="775" max="775" width="19.7109375" style="1054" bestFit="1" customWidth="1"/>
    <col min="776" max="777" width="25.28515625" style="1054" customWidth="1"/>
    <col min="778" max="778" width="19.7109375" style="1054" customWidth="1"/>
    <col min="779" max="779" width="16.42578125" style="1054" customWidth="1"/>
    <col min="780" max="1024" width="8.7109375" style="1054"/>
    <col min="1025" max="1025" width="17.42578125" style="1054" customWidth="1"/>
    <col min="1026" max="1026" width="17" style="1054" customWidth="1"/>
    <col min="1027" max="1027" width="51.42578125" style="1054" customWidth="1"/>
    <col min="1028" max="1028" width="18.42578125" style="1054" customWidth="1"/>
    <col min="1029" max="1029" width="24.140625" style="1054" customWidth="1"/>
    <col min="1030" max="1030" width="29.42578125" style="1054" customWidth="1"/>
    <col min="1031" max="1031" width="19.7109375" style="1054" bestFit="1" customWidth="1"/>
    <col min="1032" max="1033" width="25.28515625" style="1054" customWidth="1"/>
    <col min="1034" max="1034" width="19.7109375" style="1054" customWidth="1"/>
    <col min="1035" max="1035" width="16.42578125" style="1054" customWidth="1"/>
    <col min="1036" max="1280" width="8.7109375" style="1054"/>
    <col min="1281" max="1281" width="17.42578125" style="1054" customWidth="1"/>
    <col min="1282" max="1282" width="17" style="1054" customWidth="1"/>
    <col min="1283" max="1283" width="51.42578125" style="1054" customWidth="1"/>
    <col min="1284" max="1284" width="18.42578125" style="1054" customWidth="1"/>
    <col min="1285" max="1285" width="24.140625" style="1054" customWidth="1"/>
    <col min="1286" max="1286" width="29.42578125" style="1054" customWidth="1"/>
    <col min="1287" max="1287" width="19.7109375" style="1054" bestFit="1" customWidth="1"/>
    <col min="1288" max="1289" width="25.28515625" style="1054" customWidth="1"/>
    <col min="1290" max="1290" width="19.7109375" style="1054" customWidth="1"/>
    <col min="1291" max="1291" width="16.42578125" style="1054" customWidth="1"/>
    <col min="1292" max="1536" width="8.7109375" style="1054"/>
    <col min="1537" max="1537" width="17.42578125" style="1054" customWidth="1"/>
    <col min="1538" max="1538" width="17" style="1054" customWidth="1"/>
    <col min="1539" max="1539" width="51.42578125" style="1054" customWidth="1"/>
    <col min="1540" max="1540" width="18.42578125" style="1054" customWidth="1"/>
    <col min="1541" max="1541" width="24.140625" style="1054" customWidth="1"/>
    <col min="1542" max="1542" width="29.42578125" style="1054" customWidth="1"/>
    <col min="1543" max="1543" width="19.7109375" style="1054" bestFit="1" customWidth="1"/>
    <col min="1544" max="1545" width="25.28515625" style="1054" customWidth="1"/>
    <col min="1546" max="1546" width="19.7109375" style="1054" customWidth="1"/>
    <col min="1547" max="1547" width="16.42578125" style="1054" customWidth="1"/>
    <col min="1548" max="1792" width="8.7109375" style="1054"/>
    <col min="1793" max="1793" width="17.42578125" style="1054" customWidth="1"/>
    <col min="1794" max="1794" width="17" style="1054" customWidth="1"/>
    <col min="1795" max="1795" width="51.42578125" style="1054" customWidth="1"/>
    <col min="1796" max="1796" width="18.42578125" style="1054" customWidth="1"/>
    <col min="1797" max="1797" width="24.140625" style="1054" customWidth="1"/>
    <col min="1798" max="1798" width="29.42578125" style="1054" customWidth="1"/>
    <col min="1799" max="1799" width="19.7109375" style="1054" bestFit="1" customWidth="1"/>
    <col min="1800" max="1801" width="25.28515625" style="1054" customWidth="1"/>
    <col min="1802" max="1802" width="19.7109375" style="1054" customWidth="1"/>
    <col min="1803" max="1803" width="16.42578125" style="1054" customWidth="1"/>
    <col min="1804" max="2048" width="8.7109375" style="1054"/>
    <col min="2049" max="2049" width="17.42578125" style="1054" customWidth="1"/>
    <col min="2050" max="2050" width="17" style="1054" customWidth="1"/>
    <col min="2051" max="2051" width="51.42578125" style="1054" customWidth="1"/>
    <col min="2052" max="2052" width="18.42578125" style="1054" customWidth="1"/>
    <col min="2053" max="2053" width="24.140625" style="1054" customWidth="1"/>
    <col min="2054" max="2054" width="29.42578125" style="1054" customWidth="1"/>
    <col min="2055" max="2055" width="19.7109375" style="1054" bestFit="1" customWidth="1"/>
    <col min="2056" max="2057" width="25.28515625" style="1054" customWidth="1"/>
    <col min="2058" max="2058" width="19.7109375" style="1054" customWidth="1"/>
    <col min="2059" max="2059" width="16.42578125" style="1054" customWidth="1"/>
    <col min="2060" max="2304" width="8.7109375" style="1054"/>
    <col min="2305" max="2305" width="17.42578125" style="1054" customWidth="1"/>
    <col min="2306" max="2306" width="17" style="1054" customWidth="1"/>
    <col min="2307" max="2307" width="51.42578125" style="1054" customWidth="1"/>
    <col min="2308" max="2308" width="18.42578125" style="1054" customWidth="1"/>
    <col min="2309" max="2309" width="24.140625" style="1054" customWidth="1"/>
    <col min="2310" max="2310" width="29.42578125" style="1054" customWidth="1"/>
    <col min="2311" max="2311" width="19.7109375" style="1054" bestFit="1" customWidth="1"/>
    <col min="2312" max="2313" width="25.28515625" style="1054" customWidth="1"/>
    <col min="2314" max="2314" width="19.7109375" style="1054" customWidth="1"/>
    <col min="2315" max="2315" width="16.42578125" style="1054" customWidth="1"/>
    <col min="2316" max="2560" width="8.7109375" style="1054"/>
    <col min="2561" max="2561" width="17.42578125" style="1054" customWidth="1"/>
    <col min="2562" max="2562" width="17" style="1054" customWidth="1"/>
    <col min="2563" max="2563" width="51.42578125" style="1054" customWidth="1"/>
    <col min="2564" max="2564" width="18.42578125" style="1054" customWidth="1"/>
    <col min="2565" max="2565" width="24.140625" style="1054" customWidth="1"/>
    <col min="2566" max="2566" width="29.42578125" style="1054" customWidth="1"/>
    <col min="2567" max="2567" width="19.7109375" style="1054" bestFit="1" customWidth="1"/>
    <col min="2568" max="2569" width="25.28515625" style="1054" customWidth="1"/>
    <col min="2570" max="2570" width="19.7109375" style="1054" customWidth="1"/>
    <col min="2571" max="2571" width="16.42578125" style="1054" customWidth="1"/>
    <col min="2572" max="2816" width="8.7109375" style="1054"/>
    <col min="2817" max="2817" width="17.42578125" style="1054" customWidth="1"/>
    <col min="2818" max="2818" width="17" style="1054" customWidth="1"/>
    <col min="2819" max="2819" width="51.42578125" style="1054" customWidth="1"/>
    <col min="2820" max="2820" width="18.42578125" style="1054" customWidth="1"/>
    <col min="2821" max="2821" width="24.140625" style="1054" customWidth="1"/>
    <col min="2822" max="2822" width="29.42578125" style="1054" customWidth="1"/>
    <col min="2823" max="2823" width="19.7109375" style="1054" bestFit="1" customWidth="1"/>
    <col min="2824" max="2825" width="25.28515625" style="1054" customWidth="1"/>
    <col min="2826" max="2826" width="19.7109375" style="1054" customWidth="1"/>
    <col min="2827" max="2827" width="16.42578125" style="1054" customWidth="1"/>
    <col min="2828" max="3072" width="8.7109375" style="1054"/>
    <col min="3073" max="3073" width="17.42578125" style="1054" customWidth="1"/>
    <col min="3074" max="3074" width="17" style="1054" customWidth="1"/>
    <col min="3075" max="3075" width="51.42578125" style="1054" customWidth="1"/>
    <col min="3076" max="3076" width="18.42578125" style="1054" customWidth="1"/>
    <col min="3077" max="3077" width="24.140625" style="1054" customWidth="1"/>
    <col min="3078" max="3078" width="29.42578125" style="1054" customWidth="1"/>
    <col min="3079" max="3079" width="19.7109375" style="1054" bestFit="1" customWidth="1"/>
    <col min="3080" max="3081" width="25.28515625" style="1054" customWidth="1"/>
    <col min="3082" max="3082" width="19.7109375" style="1054" customWidth="1"/>
    <col min="3083" max="3083" width="16.42578125" style="1054" customWidth="1"/>
    <col min="3084" max="3328" width="8.7109375" style="1054"/>
    <col min="3329" max="3329" width="17.42578125" style="1054" customWidth="1"/>
    <col min="3330" max="3330" width="17" style="1054" customWidth="1"/>
    <col min="3331" max="3331" width="51.42578125" style="1054" customWidth="1"/>
    <col min="3332" max="3332" width="18.42578125" style="1054" customWidth="1"/>
    <col min="3333" max="3333" width="24.140625" style="1054" customWidth="1"/>
    <col min="3334" max="3334" width="29.42578125" style="1054" customWidth="1"/>
    <col min="3335" max="3335" width="19.7109375" style="1054" bestFit="1" customWidth="1"/>
    <col min="3336" max="3337" width="25.28515625" style="1054" customWidth="1"/>
    <col min="3338" max="3338" width="19.7109375" style="1054" customWidth="1"/>
    <col min="3339" max="3339" width="16.42578125" style="1054" customWidth="1"/>
    <col min="3340" max="3584" width="8.7109375" style="1054"/>
    <col min="3585" max="3585" width="17.42578125" style="1054" customWidth="1"/>
    <col min="3586" max="3586" width="17" style="1054" customWidth="1"/>
    <col min="3587" max="3587" width="51.42578125" style="1054" customWidth="1"/>
    <col min="3588" max="3588" width="18.42578125" style="1054" customWidth="1"/>
    <col min="3589" max="3589" width="24.140625" style="1054" customWidth="1"/>
    <col min="3590" max="3590" width="29.42578125" style="1054" customWidth="1"/>
    <col min="3591" max="3591" width="19.7109375" style="1054" bestFit="1" customWidth="1"/>
    <col min="3592" max="3593" width="25.28515625" style="1054" customWidth="1"/>
    <col min="3594" max="3594" width="19.7109375" style="1054" customWidth="1"/>
    <col min="3595" max="3595" width="16.42578125" style="1054" customWidth="1"/>
    <col min="3596" max="3840" width="8.7109375" style="1054"/>
    <col min="3841" max="3841" width="17.42578125" style="1054" customWidth="1"/>
    <col min="3842" max="3842" width="17" style="1054" customWidth="1"/>
    <col min="3843" max="3843" width="51.42578125" style="1054" customWidth="1"/>
    <col min="3844" max="3844" width="18.42578125" style="1054" customWidth="1"/>
    <col min="3845" max="3845" width="24.140625" style="1054" customWidth="1"/>
    <col min="3846" max="3846" width="29.42578125" style="1054" customWidth="1"/>
    <col min="3847" max="3847" width="19.7109375" style="1054" bestFit="1" customWidth="1"/>
    <col min="3848" max="3849" width="25.28515625" style="1054" customWidth="1"/>
    <col min="3850" max="3850" width="19.7109375" style="1054" customWidth="1"/>
    <col min="3851" max="3851" width="16.42578125" style="1054" customWidth="1"/>
    <col min="3852" max="4096" width="8.7109375" style="1054"/>
    <col min="4097" max="4097" width="17.42578125" style="1054" customWidth="1"/>
    <col min="4098" max="4098" width="17" style="1054" customWidth="1"/>
    <col min="4099" max="4099" width="51.42578125" style="1054" customWidth="1"/>
    <col min="4100" max="4100" width="18.42578125" style="1054" customWidth="1"/>
    <col min="4101" max="4101" width="24.140625" style="1054" customWidth="1"/>
    <col min="4102" max="4102" width="29.42578125" style="1054" customWidth="1"/>
    <col min="4103" max="4103" width="19.7109375" style="1054" bestFit="1" customWidth="1"/>
    <col min="4104" max="4105" width="25.28515625" style="1054" customWidth="1"/>
    <col min="4106" max="4106" width="19.7109375" style="1054" customWidth="1"/>
    <col min="4107" max="4107" width="16.42578125" style="1054" customWidth="1"/>
    <col min="4108" max="4352" width="8.7109375" style="1054"/>
    <col min="4353" max="4353" width="17.42578125" style="1054" customWidth="1"/>
    <col min="4354" max="4354" width="17" style="1054" customWidth="1"/>
    <col min="4355" max="4355" width="51.42578125" style="1054" customWidth="1"/>
    <col min="4356" max="4356" width="18.42578125" style="1054" customWidth="1"/>
    <col min="4357" max="4357" width="24.140625" style="1054" customWidth="1"/>
    <col min="4358" max="4358" width="29.42578125" style="1054" customWidth="1"/>
    <col min="4359" max="4359" width="19.7109375" style="1054" bestFit="1" customWidth="1"/>
    <col min="4360" max="4361" width="25.28515625" style="1054" customWidth="1"/>
    <col min="4362" max="4362" width="19.7109375" style="1054" customWidth="1"/>
    <col min="4363" max="4363" width="16.42578125" style="1054" customWidth="1"/>
    <col min="4364" max="4608" width="8.7109375" style="1054"/>
    <col min="4609" max="4609" width="17.42578125" style="1054" customWidth="1"/>
    <col min="4610" max="4610" width="17" style="1054" customWidth="1"/>
    <col min="4611" max="4611" width="51.42578125" style="1054" customWidth="1"/>
    <col min="4612" max="4612" width="18.42578125" style="1054" customWidth="1"/>
    <col min="4613" max="4613" width="24.140625" style="1054" customWidth="1"/>
    <col min="4614" max="4614" width="29.42578125" style="1054" customWidth="1"/>
    <col min="4615" max="4615" width="19.7109375" style="1054" bestFit="1" customWidth="1"/>
    <col min="4616" max="4617" width="25.28515625" style="1054" customWidth="1"/>
    <col min="4618" max="4618" width="19.7109375" style="1054" customWidth="1"/>
    <col min="4619" max="4619" width="16.42578125" style="1054" customWidth="1"/>
    <col min="4620" max="4864" width="8.7109375" style="1054"/>
    <col min="4865" max="4865" width="17.42578125" style="1054" customWidth="1"/>
    <col min="4866" max="4866" width="17" style="1054" customWidth="1"/>
    <col min="4867" max="4867" width="51.42578125" style="1054" customWidth="1"/>
    <col min="4868" max="4868" width="18.42578125" style="1054" customWidth="1"/>
    <col min="4869" max="4869" width="24.140625" style="1054" customWidth="1"/>
    <col min="4870" max="4870" width="29.42578125" style="1054" customWidth="1"/>
    <col min="4871" max="4871" width="19.7109375" style="1054" bestFit="1" customWidth="1"/>
    <col min="4872" max="4873" width="25.28515625" style="1054" customWidth="1"/>
    <col min="4874" max="4874" width="19.7109375" style="1054" customWidth="1"/>
    <col min="4875" max="4875" width="16.42578125" style="1054" customWidth="1"/>
    <col min="4876" max="5120" width="8.7109375" style="1054"/>
    <col min="5121" max="5121" width="17.42578125" style="1054" customWidth="1"/>
    <col min="5122" max="5122" width="17" style="1054" customWidth="1"/>
    <col min="5123" max="5123" width="51.42578125" style="1054" customWidth="1"/>
    <col min="5124" max="5124" width="18.42578125" style="1054" customWidth="1"/>
    <col min="5125" max="5125" width="24.140625" style="1054" customWidth="1"/>
    <col min="5126" max="5126" width="29.42578125" style="1054" customWidth="1"/>
    <col min="5127" max="5127" width="19.7109375" style="1054" bestFit="1" customWidth="1"/>
    <col min="5128" max="5129" width="25.28515625" style="1054" customWidth="1"/>
    <col min="5130" max="5130" width="19.7109375" style="1054" customWidth="1"/>
    <col min="5131" max="5131" width="16.42578125" style="1054" customWidth="1"/>
    <col min="5132" max="5376" width="8.7109375" style="1054"/>
    <col min="5377" max="5377" width="17.42578125" style="1054" customWidth="1"/>
    <col min="5378" max="5378" width="17" style="1054" customWidth="1"/>
    <col min="5379" max="5379" width="51.42578125" style="1054" customWidth="1"/>
    <col min="5380" max="5380" width="18.42578125" style="1054" customWidth="1"/>
    <col min="5381" max="5381" width="24.140625" style="1054" customWidth="1"/>
    <col min="5382" max="5382" width="29.42578125" style="1054" customWidth="1"/>
    <col min="5383" max="5383" width="19.7109375" style="1054" bestFit="1" customWidth="1"/>
    <col min="5384" max="5385" width="25.28515625" style="1054" customWidth="1"/>
    <col min="5386" max="5386" width="19.7109375" style="1054" customWidth="1"/>
    <col min="5387" max="5387" width="16.42578125" style="1054" customWidth="1"/>
    <col min="5388" max="5632" width="8.7109375" style="1054"/>
    <col min="5633" max="5633" width="17.42578125" style="1054" customWidth="1"/>
    <col min="5634" max="5634" width="17" style="1054" customWidth="1"/>
    <col min="5635" max="5635" width="51.42578125" style="1054" customWidth="1"/>
    <col min="5636" max="5636" width="18.42578125" style="1054" customWidth="1"/>
    <col min="5637" max="5637" width="24.140625" style="1054" customWidth="1"/>
    <col min="5638" max="5638" width="29.42578125" style="1054" customWidth="1"/>
    <col min="5639" max="5639" width="19.7109375" style="1054" bestFit="1" customWidth="1"/>
    <col min="5640" max="5641" width="25.28515625" style="1054" customWidth="1"/>
    <col min="5642" max="5642" width="19.7109375" style="1054" customWidth="1"/>
    <col min="5643" max="5643" width="16.42578125" style="1054" customWidth="1"/>
    <col min="5644" max="5888" width="8.7109375" style="1054"/>
    <col min="5889" max="5889" width="17.42578125" style="1054" customWidth="1"/>
    <col min="5890" max="5890" width="17" style="1054" customWidth="1"/>
    <col min="5891" max="5891" width="51.42578125" style="1054" customWidth="1"/>
    <col min="5892" max="5892" width="18.42578125" style="1054" customWidth="1"/>
    <col min="5893" max="5893" width="24.140625" style="1054" customWidth="1"/>
    <col min="5894" max="5894" width="29.42578125" style="1054" customWidth="1"/>
    <col min="5895" max="5895" width="19.7109375" style="1054" bestFit="1" customWidth="1"/>
    <col min="5896" max="5897" width="25.28515625" style="1054" customWidth="1"/>
    <col min="5898" max="5898" width="19.7109375" style="1054" customWidth="1"/>
    <col min="5899" max="5899" width="16.42578125" style="1054" customWidth="1"/>
    <col min="5900" max="6144" width="8.7109375" style="1054"/>
    <col min="6145" max="6145" width="17.42578125" style="1054" customWidth="1"/>
    <col min="6146" max="6146" width="17" style="1054" customWidth="1"/>
    <col min="6147" max="6147" width="51.42578125" style="1054" customWidth="1"/>
    <col min="6148" max="6148" width="18.42578125" style="1054" customWidth="1"/>
    <col min="6149" max="6149" width="24.140625" style="1054" customWidth="1"/>
    <col min="6150" max="6150" width="29.42578125" style="1054" customWidth="1"/>
    <col min="6151" max="6151" width="19.7109375" style="1054" bestFit="1" customWidth="1"/>
    <col min="6152" max="6153" width="25.28515625" style="1054" customWidth="1"/>
    <col min="6154" max="6154" width="19.7109375" style="1054" customWidth="1"/>
    <col min="6155" max="6155" width="16.42578125" style="1054" customWidth="1"/>
    <col min="6156" max="6400" width="8.7109375" style="1054"/>
    <col min="6401" max="6401" width="17.42578125" style="1054" customWidth="1"/>
    <col min="6402" max="6402" width="17" style="1054" customWidth="1"/>
    <col min="6403" max="6403" width="51.42578125" style="1054" customWidth="1"/>
    <col min="6404" max="6404" width="18.42578125" style="1054" customWidth="1"/>
    <col min="6405" max="6405" width="24.140625" style="1054" customWidth="1"/>
    <col min="6406" max="6406" width="29.42578125" style="1054" customWidth="1"/>
    <col min="6407" max="6407" width="19.7109375" style="1054" bestFit="1" customWidth="1"/>
    <col min="6408" max="6409" width="25.28515625" style="1054" customWidth="1"/>
    <col min="6410" max="6410" width="19.7109375" style="1054" customWidth="1"/>
    <col min="6411" max="6411" width="16.42578125" style="1054" customWidth="1"/>
    <col min="6412" max="6656" width="8.7109375" style="1054"/>
    <col min="6657" max="6657" width="17.42578125" style="1054" customWidth="1"/>
    <col min="6658" max="6658" width="17" style="1054" customWidth="1"/>
    <col min="6659" max="6659" width="51.42578125" style="1054" customWidth="1"/>
    <col min="6660" max="6660" width="18.42578125" style="1054" customWidth="1"/>
    <col min="6661" max="6661" width="24.140625" style="1054" customWidth="1"/>
    <col min="6662" max="6662" width="29.42578125" style="1054" customWidth="1"/>
    <col min="6663" max="6663" width="19.7109375" style="1054" bestFit="1" customWidth="1"/>
    <col min="6664" max="6665" width="25.28515625" style="1054" customWidth="1"/>
    <col min="6666" max="6666" width="19.7109375" style="1054" customWidth="1"/>
    <col min="6667" max="6667" width="16.42578125" style="1054" customWidth="1"/>
    <col min="6668" max="6912" width="8.7109375" style="1054"/>
    <col min="6913" max="6913" width="17.42578125" style="1054" customWidth="1"/>
    <col min="6914" max="6914" width="17" style="1054" customWidth="1"/>
    <col min="6915" max="6915" width="51.42578125" style="1054" customWidth="1"/>
    <col min="6916" max="6916" width="18.42578125" style="1054" customWidth="1"/>
    <col min="6917" max="6917" width="24.140625" style="1054" customWidth="1"/>
    <col min="6918" max="6918" width="29.42578125" style="1054" customWidth="1"/>
    <col min="6919" max="6919" width="19.7109375" style="1054" bestFit="1" customWidth="1"/>
    <col min="6920" max="6921" width="25.28515625" style="1054" customWidth="1"/>
    <col min="6922" max="6922" width="19.7109375" style="1054" customWidth="1"/>
    <col min="6923" max="6923" width="16.42578125" style="1054" customWidth="1"/>
    <col min="6924" max="7168" width="8.7109375" style="1054"/>
    <col min="7169" max="7169" width="17.42578125" style="1054" customWidth="1"/>
    <col min="7170" max="7170" width="17" style="1054" customWidth="1"/>
    <col min="7171" max="7171" width="51.42578125" style="1054" customWidth="1"/>
    <col min="7172" max="7172" width="18.42578125" style="1054" customWidth="1"/>
    <col min="7173" max="7173" width="24.140625" style="1054" customWidth="1"/>
    <col min="7174" max="7174" width="29.42578125" style="1054" customWidth="1"/>
    <col min="7175" max="7175" width="19.7109375" style="1054" bestFit="1" customWidth="1"/>
    <col min="7176" max="7177" width="25.28515625" style="1054" customWidth="1"/>
    <col min="7178" max="7178" width="19.7109375" style="1054" customWidth="1"/>
    <col min="7179" max="7179" width="16.42578125" style="1054" customWidth="1"/>
    <col min="7180" max="7424" width="8.7109375" style="1054"/>
    <col min="7425" max="7425" width="17.42578125" style="1054" customWidth="1"/>
    <col min="7426" max="7426" width="17" style="1054" customWidth="1"/>
    <col min="7427" max="7427" width="51.42578125" style="1054" customWidth="1"/>
    <col min="7428" max="7428" width="18.42578125" style="1054" customWidth="1"/>
    <col min="7429" max="7429" width="24.140625" style="1054" customWidth="1"/>
    <col min="7430" max="7430" width="29.42578125" style="1054" customWidth="1"/>
    <col min="7431" max="7431" width="19.7109375" style="1054" bestFit="1" customWidth="1"/>
    <col min="7432" max="7433" width="25.28515625" style="1054" customWidth="1"/>
    <col min="7434" max="7434" width="19.7109375" style="1054" customWidth="1"/>
    <col min="7435" max="7435" width="16.42578125" style="1054" customWidth="1"/>
    <col min="7436" max="7680" width="8.7109375" style="1054"/>
    <col min="7681" max="7681" width="17.42578125" style="1054" customWidth="1"/>
    <col min="7682" max="7682" width="17" style="1054" customWidth="1"/>
    <col min="7683" max="7683" width="51.42578125" style="1054" customWidth="1"/>
    <col min="7684" max="7684" width="18.42578125" style="1054" customWidth="1"/>
    <col min="7685" max="7685" width="24.140625" style="1054" customWidth="1"/>
    <col min="7686" max="7686" width="29.42578125" style="1054" customWidth="1"/>
    <col min="7687" max="7687" width="19.7109375" style="1054" bestFit="1" customWidth="1"/>
    <col min="7688" max="7689" width="25.28515625" style="1054" customWidth="1"/>
    <col min="7690" max="7690" width="19.7109375" style="1054" customWidth="1"/>
    <col min="7691" max="7691" width="16.42578125" style="1054" customWidth="1"/>
    <col min="7692" max="7936" width="8.7109375" style="1054"/>
    <col min="7937" max="7937" width="17.42578125" style="1054" customWidth="1"/>
    <col min="7938" max="7938" width="17" style="1054" customWidth="1"/>
    <col min="7939" max="7939" width="51.42578125" style="1054" customWidth="1"/>
    <col min="7940" max="7940" width="18.42578125" style="1054" customWidth="1"/>
    <col min="7941" max="7941" width="24.140625" style="1054" customWidth="1"/>
    <col min="7942" max="7942" width="29.42578125" style="1054" customWidth="1"/>
    <col min="7943" max="7943" width="19.7109375" style="1054" bestFit="1" customWidth="1"/>
    <col min="7944" max="7945" width="25.28515625" style="1054" customWidth="1"/>
    <col min="7946" max="7946" width="19.7109375" style="1054" customWidth="1"/>
    <col min="7947" max="7947" width="16.42578125" style="1054" customWidth="1"/>
    <col min="7948" max="8192" width="8.7109375" style="1054"/>
    <col min="8193" max="8193" width="17.42578125" style="1054" customWidth="1"/>
    <col min="8194" max="8194" width="17" style="1054" customWidth="1"/>
    <col min="8195" max="8195" width="51.42578125" style="1054" customWidth="1"/>
    <col min="8196" max="8196" width="18.42578125" style="1054" customWidth="1"/>
    <col min="8197" max="8197" width="24.140625" style="1054" customWidth="1"/>
    <col min="8198" max="8198" width="29.42578125" style="1054" customWidth="1"/>
    <col min="8199" max="8199" width="19.7109375" style="1054" bestFit="1" customWidth="1"/>
    <col min="8200" max="8201" width="25.28515625" style="1054" customWidth="1"/>
    <col min="8202" max="8202" width="19.7109375" style="1054" customWidth="1"/>
    <col min="8203" max="8203" width="16.42578125" style="1054" customWidth="1"/>
    <col min="8204" max="8448" width="8.7109375" style="1054"/>
    <col min="8449" max="8449" width="17.42578125" style="1054" customWidth="1"/>
    <col min="8450" max="8450" width="17" style="1054" customWidth="1"/>
    <col min="8451" max="8451" width="51.42578125" style="1054" customWidth="1"/>
    <col min="8452" max="8452" width="18.42578125" style="1054" customWidth="1"/>
    <col min="8453" max="8453" width="24.140625" style="1054" customWidth="1"/>
    <col min="8454" max="8454" width="29.42578125" style="1054" customWidth="1"/>
    <col min="8455" max="8455" width="19.7109375" style="1054" bestFit="1" customWidth="1"/>
    <col min="8456" max="8457" width="25.28515625" style="1054" customWidth="1"/>
    <col min="8458" max="8458" width="19.7109375" style="1054" customWidth="1"/>
    <col min="8459" max="8459" width="16.42578125" style="1054" customWidth="1"/>
    <col min="8460" max="8704" width="8.7109375" style="1054"/>
    <col min="8705" max="8705" width="17.42578125" style="1054" customWidth="1"/>
    <col min="8706" max="8706" width="17" style="1054" customWidth="1"/>
    <col min="8707" max="8707" width="51.42578125" style="1054" customWidth="1"/>
    <col min="8708" max="8708" width="18.42578125" style="1054" customWidth="1"/>
    <col min="8709" max="8709" width="24.140625" style="1054" customWidth="1"/>
    <col min="8710" max="8710" width="29.42578125" style="1054" customWidth="1"/>
    <col min="8711" max="8711" width="19.7109375" style="1054" bestFit="1" customWidth="1"/>
    <col min="8712" max="8713" width="25.28515625" style="1054" customWidth="1"/>
    <col min="8714" max="8714" width="19.7109375" style="1054" customWidth="1"/>
    <col min="8715" max="8715" width="16.42578125" style="1054" customWidth="1"/>
    <col min="8716" max="8960" width="8.7109375" style="1054"/>
    <col min="8961" max="8961" width="17.42578125" style="1054" customWidth="1"/>
    <col min="8962" max="8962" width="17" style="1054" customWidth="1"/>
    <col min="8963" max="8963" width="51.42578125" style="1054" customWidth="1"/>
    <col min="8964" max="8964" width="18.42578125" style="1054" customWidth="1"/>
    <col min="8965" max="8965" width="24.140625" style="1054" customWidth="1"/>
    <col min="8966" max="8966" width="29.42578125" style="1054" customWidth="1"/>
    <col min="8967" max="8967" width="19.7109375" style="1054" bestFit="1" customWidth="1"/>
    <col min="8968" max="8969" width="25.28515625" style="1054" customWidth="1"/>
    <col min="8970" max="8970" width="19.7109375" style="1054" customWidth="1"/>
    <col min="8971" max="8971" width="16.42578125" style="1054" customWidth="1"/>
    <col min="8972" max="9216" width="8.7109375" style="1054"/>
    <col min="9217" max="9217" width="17.42578125" style="1054" customWidth="1"/>
    <col min="9218" max="9218" width="17" style="1054" customWidth="1"/>
    <col min="9219" max="9219" width="51.42578125" style="1054" customWidth="1"/>
    <col min="9220" max="9220" width="18.42578125" style="1054" customWidth="1"/>
    <col min="9221" max="9221" width="24.140625" style="1054" customWidth="1"/>
    <col min="9222" max="9222" width="29.42578125" style="1054" customWidth="1"/>
    <col min="9223" max="9223" width="19.7109375" style="1054" bestFit="1" customWidth="1"/>
    <col min="9224" max="9225" width="25.28515625" style="1054" customWidth="1"/>
    <col min="9226" max="9226" width="19.7109375" style="1054" customWidth="1"/>
    <col min="9227" max="9227" width="16.42578125" style="1054" customWidth="1"/>
    <col min="9228" max="9472" width="8.7109375" style="1054"/>
    <col min="9473" max="9473" width="17.42578125" style="1054" customWidth="1"/>
    <col min="9474" max="9474" width="17" style="1054" customWidth="1"/>
    <col min="9475" max="9475" width="51.42578125" style="1054" customWidth="1"/>
    <col min="9476" max="9476" width="18.42578125" style="1054" customWidth="1"/>
    <col min="9477" max="9477" width="24.140625" style="1054" customWidth="1"/>
    <col min="9478" max="9478" width="29.42578125" style="1054" customWidth="1"/>
    <col min="9479" max="9479" width="19.7109375" style="1054" bestFit="1" customWidth="1"/>
    <col min="9480" max="9481" width="25.28515625" style="1054" customWidth="1"/>
    <col min="9482" max="9482" width="19.7109375" style="1054" customWidth="1"/>
    <col min="9483" max="9483" width="16.42578125" style="1054" customWidth="1"/>
    <col min="9484" max="9728" width="8.7109375" style="1054"/>
    <col min="9729" max="9729" width="17.42578125" style="1054" customWidth="1"/>
    <col min="9730" max="9730" width="17" style="1054" customWidth="1"/>
    <col min="9731" max="9731" width="51.42578125" style="1054" customWidth="1"/>
    <col min="9732" max="9732" width="18.42578125" style="1054" customWidth="1"/>
    <col min="9733" max="9733" width="24.140625" style="1054" customWidth="1"/>
    <col min="9734" max="9734" width="29.42578125" style="1054" customWidth="1"/>
    <col min="9735" max="9735" width="19.7109375" style="1054" bestFit="1" customWidth="1"/>
    <col min="9736" max="9737" width="25.28515625" style="1054" customWidth="1"/>
    <col min="9738" max="9738" width="19.7109375" style="1054" customWidth="1"/>
    <col min="9739" max="9739" width="16.42578125" style="1054" customWidth="1"/>
    <col min="9740" max="9984" width="8.7109375" style="1054"/>
    <col min="9985" max="9985" width="17.42578125" style="1054" customWidth="1"/>
    <col min="9986" max="9986" width="17" style="1054" customWidth="1"/>
    <col min="9987" max="9987" width="51.42578125" style="1054" customWidth="1"/>
    <col min="9988" max="9988" width="18.42578125" style="1054" customWidth="1"/>
    <col min="9989" max="9989" width="24.140625" style="1054" customWidth="1"/>
    <col min="9990" max="9990" width="29.42578125" style="1054" customWidth="1"/>
    <col min="9991" max="9991" width="19.7109375" style="1054" bestFit="1" customWidth="1"/>
    <col min="9992" max="9993" width="25.28515625" style="1054" customWidth="1"/>
    <col min="9994" max="9994" width="19.7109375" style="1054" customWidth="1"/>
    <col min="9995" max="9995" width="16.42578125" style="1054" customWidth="1"/>
    <col min="9996" max="10240" width="8.7109375" style="1054"/>
    <col min="10241" max="10241" width="17.42578125" style="1054" customWidth="1"/>
    <col min="10242" max="10242" width="17" style="1054" customWidth="1"/>
    <col min="10243" max="10243" width="51.42578125" style="1054" customWidth="1"/>
    <col min="10244" max="10244" width="18.42578125" style="1054" customWidth="1"/>
    <col min="10245" max="10245" width="24.140625" style="1054" customWidth="1"/>
    <col min="10246" max="10246" width="29.42578125" style="1054" customWidth="1"/>
    <col min="10247" max="10247" width="19.7109375" style="1054" bestFit="1" customWidth="1"/>
    <col min="10248" max="10249" width="25.28515625" style="1054" customWidth="1"/>
    <col min="10250" max="10250" width="19.7109375" style="1054" customWidth="1"/>
    <col min="10251" max="10251" width="16.42578125" style="1054" customWidth="1"/>
    <col min="10252" max="10496" width="8.7109375" style="1054"/>
    <col min="10497" max="10497" width="17.42578125" style="1054" customWidth="1"/>
    <col min="10498" max="10498" width="17" style="1054" customWidth="1"/>
    <col min="10499" max="10499" width="51.42578125" style="1054" customWidth="1"/>
    <col min="10500" max="10500" width="18.42578125" style="1054" customWidth="1"/>
    <col min="10501" max="10501" width="24.140625" style="1054" customWidth="1"/>
    <col min="10502" max="10502" width="29.42578125" style="1054" customWidth="1"/>
    <col min="10503" max="10503" width="19.7109375" style="1054" bestFit="1" customWidth="1"/>
    <col min="10504" max="10505" width="25.28515625" style="1054" customWidth="1"/>
    <col min="10506" max="10506" width="19.7109375" style="1054" customWidth="1"/>
    <col min="10507" max="10507" width="16.42578125" style="1054" customWidth="1"/>
    <col min="10508" max="10752" width="8.7109375" style="1054"/>
    <col min="10753" max="10753" width="17.42578125" style="1054" customWidth="1"/>
    <col min="10754" max="10754" width="17" style="1054" customWidth="1"/>
    <col min="10755" max="10755" width="51.42578125" style="1054" customWidth="1"/>
    <col min="10756" max="10756" width="18.42578125" style="1054" customWidth="1"/>
    <col min="10757" max="10757" width="24.140625" style="1054" customWidth="1"/>
    <col min="10758" max="10758" width="29.42578125" style="1054" customWidth="1"/>
    <col min="10759" max="10759" width="19.7109375" style="1054" bestFit="1" customWidth="1"/>
    <col min="10760" max="10761" width="25.28515625" style="1054" customWidth="1"/>
    <col min="10762" max="10762" width="19.7109375" style="1054" customWidth="1"/>
    <col min="10763" max="10763" width="16.42578125" style="1054" customWidth="1"/>
    <col min="10764" max="11008" width="8.7109375" style="1054"/>
    <col min="11009" max="11009" width="17.42578125" style="1054" customWidth="1"/>
    <col min="11010" max="11010" width="17" style="1054" customWidth="1"/>
    <col min="11011" max="11011" width="51.42578125" style="1054" customWidth="1"/>
    <col min="11012" max="11012" width="18.42578125" style="1054" customWidth="1"/>
    <col min="11013" max="11013" width="24.140625" style="1054" customWidth="1"/>
    <col min="11014" max="11014" width="29.42578125" style="1054" customWidth="1"/>
    <col min="11015" max="11015" width="19.7109375" style="1054" bestFit="1" customWidth="1"/>
    <col min="11016" max="11017" width="25.28515625" style="1054" customWidth="1"/>
    <col min="11018" max="11018" width="19.7109375" style="1054" customWidth="1"/>
    <col min="11019" max="11019" width="16.42578125" style="1054" customWidth="1"/>
    <col min="11020" max="11264" width="8.7109375" style="1054"/>
    <col min="11265" max="11265" width="17.42578125" style="1054" customWidth="1"/>
    <col min="11266" max="11266" width="17" style="1054" customWidth="1"/>
    <col min="11267" max="11267" width="51.42578125" style="1054" customWidth="1"/>
    <col min="11268" max="11268" width="18.42578125" style="1054" customWidth="1"/>
    <col min="11269" max="11269" width="24.140625" style="1054" customWidth="1"/>
    <col min="11270" max="11270" width="29.42578125" style="1054" customWidth="1"/>
    <col min="11271" max="11271" width="19.7109375" style="1054" bestFit="1" customWidth="1"/>
    <col min="11272" max="11273" width="25.28515625" style="1054" customWidth="1"/>
    <col min="11274" max="11274" width="19.7109375" style="1054" customWidth="1"/>
    <col min="11275" max="11275" width="16.42578125" style="1054" customWidth="1"/>
    <col min="11276" max="11520" width="8.7109375" style="1054"/>
    <col min="11521" max="11521" width="17.42578125" style="1054" customWidth="1"/>
    <col min="11522" max="11522" width="17" style="1054" customWidth="1"/>
    <col min="11523" max="11523" width="51.42578125" style="1054" customWidth="1"/>
    <col min="11524" max="11524" width="18.42578125" style="1054" customWidth="1"/>
    <col min="11525" max="11525" width="24.140625" style="1054" customWidth="1"/>
    <col min="11526" max="11526" width="29.42578125" style="1054" customWidth="1"/>
    <col min="11527" max="11527" width="19.7109375" style="1054" bestFit="1" customWidth="1"/>
    <col min="11528" max="11529" width="25.28515625" style="1054" customWidth="1"/>
    <col min="11530" max="11530" width="19.7109375" style="1054" customWidth="1"/>
    <col min="11531" max="11531" width="16.42578125" style="1054" customWidth="1"/>
    <col min="11532" max="11776" width="8.7109375" style="1054"/>
    <col min="11777" max="11777" width="17.42578125" style="1054" customWidth="1"/>
    <col min="11778" max="11778" width="17" style="1054" customWidth="1"/>
    <col min="11779" max="11779" width="51.42578125" style="1054" customWidth="1"/>
    <col min="11780" max="11780" width="18.42578125" style="1054" customWidth="1"/>
    <col min="11781" max="11781" width="24.140625" style="1054" customWidth="1"/>
    <col min="11782" max="11782" width="29.42578125" style="1054" customWidth="1"/>
    <col min="11783" max="11783" width="19.7109375" style="1054" bestFit="1" customWidth="1"/>
    <col min="11784" max="11785" width="25.28515625" style="1054" customWidth="1"/>
    <col min="11786" max="11786" width="19.7109375" style="1054" customWidth="1"/>
    <col min="11787" max="11787" width="16.42578125" style="1054" customWidth="1"/>
    <col min="11788" max="12032" width="8.7109375" style="1054"/>
    <col min="12033" max="12033" width="17.42578125" style="1054" customWidth="1"/>
    <col min="12034" max="12034" width="17" style="1054" customWidth="1"/>
    <col min="12035" max="12035" width="51.42578125" style="1054" customWidth="1"/>
    <col min="12036" max="12036" width="18.42578125" style="1054" customWidth="1"/>
    <col min="12037" max="12037" width="24.140625" style="1054" customWidth="1"/>
    <col min="12038" max="12038" width="29.42578125" style="1054" customWidth="1"/>
    <col min="12039" max="12039" width="19.7109375" style="1054" bestFit="1" customWidth="1"/>
    <col min="12040" max="12041" width="25.28515625" style="1054" customWidth="1"/>
    <col min="12042" max="12042" width="19.7109375" style="1054" customWidth="1"/>
    <col min="12043" max="12043" width="16.42578125" style="1054" customWidth="1"/>
    <col min="12044" max="12288" width="8.7109375" style="1054"/>
    <col min="12289" max="12289" width="17.42578125" style="1054" customWidth="1"/>
    <col min="12290" max="12290" width="17" style="1054" customWidth="1"/>
    <col min="12291" max="12291" width="51.42578125" style="1054" customWidth="1"/>
    <col min="12292" max="12292" width="18.42578125" style="1054" customWidth="1"/>
    <col min="12293" max="12293" width="24.140625" style="1054" customWidth="1"/>
    <col min="12294" max="12294" width="29.42578125" style="1054" customWidth="1"/>
    <col min="12295" max="12295" width="19.7109375" style="1054" bestFit="1" customWidth="1"/>
    <col min="12296" max="12297" width="25.28515625" style="1054" customWidth="1"/>
    <col min="12298" max="12298" width="19.7109375" style="1054" customWidth="1"/>
    <col min="12299" max="12299" width="16.42578125" style="1054" customWidth="1"/>
    <col min="12300" max="12544" width="8.7109375" style="1054"/>
    <col min="12545" max="12545" width="17.42578125" style="1054" customWidth="1"/>
    <col min="12546" max="12546" width="17" style="1054" customWidth="1"/>
    <col min="12547" max="12547" width="51.42578125" style="1054" customWidth="1"/>
    <col min="12548" max="12548" width="18.42578125" style="1054" customWidth="1"/>
    <col min="12549" max="12549" width="24.140625" style="1054" customWidth="1"/>
    <col min="12550" max="12550" width="29.42578125" style="1054" customWidth="1"/>
    <col min="12551" max="12551" width="19.7109375" style="1054" bestFit="1" customWidth="1"/>
    <col min="12552" max="12553" width="25.28515625" style="1054" customWidth="1"/>
    <col min="12554" max="12554" width="19.7109375" style="1054" customWidth="1"/>
    <col min="12555" max="12555" width="16.42578125" style="1054" customWidth="1"/>
    <col min="12556" max="12800" width="8.7109375" style="1054"/>
    <col min="12801" max="12801" width="17.42578125" style="1054" customWidth="1"/>
    <col min="12802" max="12802" width="17" style="1054" customWidth="1"/>
    <col min="12803" max="12803" width="51.42578125" style="1054" customWidth="1"/>
    <col min="12804" max="12804" width="18.42578125" style="1054" customWidth="1"/>
    <col min="12805" max="12805" width="24.140625" style="1054" customWidth="1"/>
    <col min="12806" max="12806" width="29.42578125" style="1054" customWidth="1"/>
    <col min="12807" max="12807" width="19.7109375" style="1054" bestFit="1" customWidth="1"/>
    <col min="12808" max="12809" width="25.28515625" style="1054" customWidth="1"/>
    <col min="12810" max="12810" width="19.7109375" style="1054" customWidth="1"/>
    <col min="12811" max="12811" width="16.42578125" style="1054" customWidth="1"/>
    <col min="12812" max="13056" width="8.7109375" style="1054"/>
    <col min="13057" max="13057" width="17.42578125" style="1054" customWidth="1"/>
    <col min="13058" max="13058" width="17" style="1054" customWidth="1"/>
    <col min="13059" max="13059" width="51.42578125" style="1054" customWidth="1"/>
    <col min="13060" max="13060" width="18.42578125" style="1054" customWidth="1"/>
    <col min="13061" max="13061" width="24.140625" style="1054" customWidth="1"/>
    <col min="13062" max="13062" width="29.42578125" style="1054" customWidth="1"/>
    <col min="13063" max="13063" width="19.7109375" style="1054" bestFit="1" customWidth="1"/>
    <col min="13064" max="13065" width="25.28515625" style="1054" customWidth="1"/>
    <col min="13066" max="13066" width="19.7109375" style="1054" customWidth="1"/>
    <col min="13067" max="13067" width="16.42578125" style="1054" customWidth="1"/>
    <col min="13068" max="13312" width="8.7109375" style="1054"/>
    <col min="13313" max="13313" width="17.42578125" style="1054" customWidth="1"/>
    <col min="13314" max="13314" width="17" style="1054" customWidth="1"/>
    <col min="13315" max="13315" width="51.42578125" style="1054" customWidth="1"/>
    <col min="13316" max="13316" width="18.42578125" style="1054" customWidth="1"/>
    <col min="13317" max="13317" width="24.140625" style="1054" customWidth="1"/>
    <col min="13318" max="13318" width="29.42578125" style="1054" customWidth="1"/>
    <col min="13319" max="13319" width="19.7109375" style="1054" bestFit="1" customWidth="1"/>
    <col min="13320" max="13321" width="25.28515625" style="1054" customWidth="1"/>
    <col min="13322" max="13322" width="19.7109375" style="1054" customWidth="1"/>
    <col min="13323" max="13323" width="16.42578125" style="1054" customWidth="1"/>
    <col min="13324" max="13568" width="8.7109375" style="1054"/>
    <col min="13569" max="13569" width="17.42578125" style="1054" customWidth="1"/>
    <col min="13570" max="13570" width="17" style="1054" customWidth="1"/>
    <col min="13571" max="13571" width="51.42578125" style="1054" customWidth="1"/>
    <col min="13572" max="13572" width="18.42578125" style="1054" customWidth="1"/>
    <col min="13573" max="13573" width="24.140625" style="1054" customWidth="1"/>
    <col min="13574" max="13574" width="29.42578125" style="1054" customWidth="1"/>
    <col min="13575" max="13575" width="19.7109375" style="1054" bestFit="1" customWidth="1"/>
    <col min="13576" max="13577" width="25.28515625" style="1054" customWidth="1"/>
    <col min="13578" max="13578" width="19.7109375" style="1054" customWidth="1"/>
    <col min="13579" max="13579" width="16.42578125" style="1054" customWidth="1"/>
    <col min="13580" max="13824" width="8.7109375" style="1054"/>
    <col min="13825" max="13825" width="17.42578125" style="1054" customWidth="1"/>
    <col min="13826" max="13826" width="17" style="1054" customWidth="1"/>
    <col min="13827" max="13827" width="51.42578125" style="1054" customWidth="1"/>
    <col min="13828" max="13828" width="18.42578125" style="1054" customWidth="1"/>
    <col min="13829" max="13829" width="24.140625" style="1054" customWidth="1"/>
    <col min="13830" max="13830" width="29.42578125" style="1054" customWidth="1"/>
    <col min="13831" max="13831" width="19.7109375" style="1054" bestFit="1" customWidth="1"/>
    <col min="13832" max="13833" width="25.28515625" style="1054" customWidth="1"/>
    <col min="13834" max="13834" width="19.7109375" style="1054" customWidth="1"/>
    <col min="13835" max="13835" width="16.42578125" style="1054" customWidth="1"/>
    <col min="13836" max="14080" width="8.7109375" style="1054"/>
    <col min="14081" max="14081" width="17.42578125" style="1054" customWidth="1"/>
    <col min="14082" max="14082" width="17" style="1054" customWidth="1"/>
    <col min="14083" max="14083" width="51.42578125" style="1054" customWidth="1"/>
    <col min="14084" max="14084" width="18.42578125" style="1054" customWidth="1"/>
    <col min="14085" max="14085" width="24.140625" style="1054" customWidth="1"/>
    <col min="14086" max="14086" width="29.42578125" style="1054" customWidth="1"/>
    <col min="14087" max="14087" width="19.7109375" style="1054" bestFit="1" customWidth="1"/>
    <col min="14088" max="14089" width="25.28515625" style="1054" customWidth="1"/>
    <col min="14090" max="14090" width="19.7109375" style="1054" customWidth="1"/>
    <col min="14091" max="14091" width="16.42578125" style="1054" customWidth="1"/>
    <col min="14092" max="14336" width="8.7109375" style="1054"/>
    <col min="14337" max="14337" width="17.42578125" style="1054" customWidth="1"/>
    <col min="14338" max="14338" width="17" style="1054" customWidth="1"/>
    <col min="14339" max="14339" width="51.42578125" style="1054" customWidth="1"/>
    <col min="14340" max="14340" width="18.42578125" style="1054" customWidth="1"/>
    <col min="14341" max="14341" width="24.140625" style="1054" customWidth="1"/>
    <col min="14342" max="14342" width="29.42578125" style="1054" customWidth="1"/>
    <col min="14343" max="14343" width="19.7109375" style="1054" bestFit="1" customWidth="1"/>
    <col min="14344" max="14345" width="25.28515625" style="1054" customWidth="1"/>
    <col min="14346" max="14346" width="19.7109375" style="1054" customWidth="1"/>
    <col min="14347" max="14347" width="16.42578125" style="1054" customWidth="1"/>
    <col min="14348" max="14592" width="8.7109375" style="1054"/>
    <col min="14593" max="14593" width="17.42578125" style="1054" customWidth="1"/>
    <col min="14594" max="14594" width="17" style="1054" customWidth="1"/>
    <col min="14595" max="14595" width="51.42578125" style="1054" customWidth="1"/>
    <col min="14596" max="14596" width="18.42578125" style="1054" customWidth="1"/>
    <col min="14597" max="14597" width="24.140625" style="1054" customWidth="1"/>
    <col min="14598" max="14598" width="29.42578125" style="1054" customWidth="1"/>
    <col min="14599" max="14599" width="19.7109375" style="1054" bestFit="1" customWidth="1"/>
    <col min="14600" max="14601" width="25.28515625" style="1054" customWidth="1"/>
    <col min="14602" max="14602" width="19.7109375" style="1054" customWidth="1"/>
    <col min="14603" max="14603" width="16.42578125" style="1054" customWidth="1"/>
    <col min="14604" max="14848" width="8.7109375" style="1054"/>
    <col min="14849" max="14849" width="17.42578125" style="1054" customWidth="1"/>
    <col min="14850" max="14850" width="17" style="1054" customWidth="1"/>
    <col min="14851" max="14851" width="51.42578125" style="1054" customWidth="1"/>
    <col min="14852" max="14852" width="18.42578125" style="1054" customWidth="1"/>
    <col min="14853" max="14853" width="24.140625" style="1054" customWidth="1"/>
    <col min="14854" max="14854" width="29.42578125" style="1054" customWidth="1"/>
    <col min="14855" max="14855" width="19.7109375" style="1054" bestFit="1" customWidth="1"/>
    <col min="14856" max="14857" width="25.28515625" style="1054" customWidth="1"/>
    <col min="14858" max="14858" width="19.7109375" style="1054" customWidth="1"/>
    <col min="14859" max="14859" width="16.42578125" style="1054" customWidth="1"/>
    <col min="14860" max="15104" width="8.7109375" style="1054"/>
    <col min="15105" max="15105" width="17.42578125" style="1054" customWidth="1"/>
    <col min="15106" max="15106" width="17" style="1054" customWidth="1"/>
    <col min="15107" max="15107" width="51.42578125" style="1054" customWidth="1"/>
    <col min="15108" max="15108" width="18.42578125" style="1054" customWidth="1"/>
    <col min="15109" max="15109" width="24.140625" style="1054" customWidth="1"/>
    <col min="15110" max="15110" width="29.42578125" style="1054" customWidth="1"/>
    <col min="15111" max="15111" width="19.7109375" style="1054" bestFit="1" customWidth="1"/>
    <col min="15112" max="15113" width="25.28515625" style="1054" customWidth="1"/>
    <col min="15114" max="15114" width="19.7109375" style="1054" customWidth="1"/>
    <col min="15115" max="15115" width="16.42578125" style="1054" customWidth="1"/>
    <col min="15116" max="15360" width="8.7109375" style="1054"/>
    <col min="15361" max="15361" width="17.42578125" style="1054" customWidth="1"/>
    <col min="15362" max="15362" width="17" style="1054" customWidth="1"/>
    <col min="15363" max="15363" width="51.42578125" style="1054" customWidth="1"/>
    <col min="15364" max="15364" width="18.42578125" style="1054" customWidth="1"/>
    <col min="15365" max="15365" width="24.140625" style="1054" customWidth="1"/>
    <col min="15366" max="15366" width="29.42578125" style="1054" customWidth="1"/>
    <col min="15367" max="15367" width="19.7109375" style="1054" bestFit="1" customWidth="1"/>
    <col min="15368" max="15369" width="25.28515625" style="1054" customWidth="1"/>
    <col min="15370" max="15370" width="19.7109375" style="1054" customWidth="1"/>
    <col min="15371" max="15371" width="16.42578125" style="1054" customWidth="1"/>
    <col min="15372" max="15616" width="8.7109375" style="1054"/>
    <col min="15617" max="15617" width="17.42578125" style="1054" customWidth="1"/>
    <col min="15618" max="15618" width="17" style="1054" customWidth="1"/>
    <col min="15619" max="15619" width="51.42578125" style="1054" customWidth="1"/>
    <col min="15620" max="15620" width="18.42578125" style="1054" customWidth="1"/>
    <col min="15621" max="15621" width="24.140625" style="1054" customWidth="1"/>
    <col min="15622" max="15622" width="29.42578125" style="1054" customWidth="1"/>
    <col min="15623" max="15623" width="19.7109375" style="1054" bestFit="1" customWidth="1"/>
    <col min="15624" max="15625" width="25.28515625" style="1054" customWidth="1"/>
    <col min="15626" max="15626" width="19.7109375" style="1054" customWidth="1"/>
    <col min="15627" max="15627" width="16.42578125" style="1054" customWidth="1"/>
    <col min="15628" max="15872" width="8.7109375" style="1054"/>
    <col min="15873" max="15873" width="17.42578125" style="1054" customWidth="1"/>
    <col min="15874" max="15874" width="17" style="1054" customWidth="1"/>
    <col min="15875" max="15875" width="51.42578125" style="1054" customWidth="1"/>
    <col min="15876" max="15876" width="18.42578125" style="1054" customWidth="1"/>
    <col min="15877" max="15877" width="24.140625" style="1054" customWidth="1"/>
    <col min="15878" max="15878" width="29.42578125" style="1054" customWidth="1"/>
    <col min="15879" max="15879" width="19.7109375" style="1054" bestFit="1" customWidth="1"/>
    <col min="15880" max="15881" width="25.28515625" style="1054" customWidth="1"/>
    <col min="15882" max="15882" width="19.7109375" style="1054" customWidth="1"/>
    <col min="15883" max="15883" width="16.42578125" style="1054" customWidth="1"/>
    <col min="15884" max="16128" width="8.7109375" style="1054"/>
    <col min="16129" max="16129" width="17.42578125" style="1054" customWidth="1"/>
    <col min="16130" max="16130" width="17" style="1054" customWidth="1"/>
    <col min="16131" max="16131" width="51.42578125" style="1054" customWidth="1"/>
    <col min="16132" max="16132" width="18.42578125" style="1054" customWidth="1"/>
    <col min="16133" max="16133" width="24.140625" style="1054" customWidth="1"/>
    <col min="16134" max="16134" width="29.42578125" style="1054" customWidth="1"/>
    <col min="16135" max="16135" width="19.7109375" style="1054" bestFit="1" customWidth="1"/>
    <col min="16136" max="16137" width="25.28515625" style="1054" customWidth="1"/>
    <col min="16138" max="16138" width="19.7109375" style="1054" customWidth="1"/>
    <col min="16139" max="16139" width="16.42578125" style="1054" customWidth="1"/>
    <col min="16140" max="16384" width="8.7109375" style="1054"/>
  </cols>
  <sheetData>
    <row r="2" spans="1:20">
      <c r="A2" s="1053"/>
      <c r="F2" s="1055" t="e">
        <f>++#REF!</f>
        <v>#REF!</v>
      </c>
      <c r="H2" s="1543"/>
      <c r="I2" s="1543"/>
      <c r="J2" s="1543"/>
      <c r="K2" s="1543"/>
    </row>
    <row r="3" spans="1:20">
      <c r="A3" s="1053"/>
      <c r="B3" s="1056"/>
      <c r="H3" s="1057"/>
      <c r="I3" s="1057"/>
    </row>
    <row r="4" spans="1:20">
      <c r="A4" s="1158" t="s">
        <v>102</v>
      </c>
      <c r="B4" s="1056"/>
      <c r="C4" s="1058" t="str">
        <f>+'TESTING, COMMISIONING MAINTENAN'!A1</f>
        <v>Engineer, Procure, Construct and Commission a 50 to 100 kW thermal Waste-to-Energy Test Facility at Eskom Research, Testing and Innovation Centre</v>
      </c>
      <c r="H4" s="1057"/>
      <c r="I4" s="1057"/>
    </row>
    <row r="5" spans="1:20">
      <c r="A5" s="1059"/>
      <c r="B5" s="1060"/>
      <c r="D5" s="1061"/>
      <c r="E5" s="1062"/>
      <c r="F5" s="1062"/>
    </row>
    <row r="6" spans="1:20" ht="15.75">
      <c r="B6" s="1063"/>
      <c r="C6" s="1544"/>
      <c r="D6" s="1545"/>
      <c r="E6" s="1062"/>
      <c r="F6" s="1064"/>
      <c r="H6" s="1065"/>
    </row>
    <row r="7" spans="1:20">
      <c r="A7" s="1066"/>
      <c r="B7" s="1066" t="s">
        <v>103</v>
      </c>
      <c r="C7" s="1066" t="s">
        <v>5</v>
      </c>
      <c r="D7" s="1066" t="s">
        <v>1</v>
      </c>
      <c r="E7" s="1066" t="s">
        <v>104</v>
      </c>
      <c r="F7" s="1066" t="s">
        <v>105</v>
      </c>
      <c r="G7" s="1058"/>
      <c r="H7" s="1065"/>
    </row>
    <row r="8" spans="1:20">
      <c r="A8" s="1067"/>
      <c r="B8" s="1068"/>
      <c r="C8" s="1075" t="s">
        <v>45</v>
      </c>
      <c r="D8" s="1069"/>
      <c r="E8" s="1070"/>
      <c r="F8" s="1071"/>
      <c r="N8" s="1072"/>
      <c r="O8" s="1072"/>
      <c r="P8" s="1073"/>
      <c r="Q8" s="1073"/>
      <c r="S8" s="1072"/>
      <c r="T8" s="1074"/>
    </row>
    <row r="9" spans="1:20">
      <c r="A9" s="1067"/>
      <c r="B9" s="1068"/>
      <c r="C9" s="1075"/>
      <c r="D9" s="1069"/>
      <c r="E9" s="1070"/>
      <c r="F9" s="1071"/>
      <c r="N9" s="1072"/>
      <c r="O9" s="1072"/>
      <c r="P9" s="1073"/>
      <c r="Q9" s="1073"/>
      <c r="S9" s="1072"/>
      <c r="T9" s="1074"/>
    </row>
    <row r="10" spans="1:20">
      <c r="A10" s="1067"/>
      <c r="B10" s="1068"/>
      <c r="C10" s="1075" t="s">
        <v>46</v>
      </c>
      <c r="D10" s="1069"/>
      <c r="E10" s="1070"/>
      <c r="F10" s="1071"/>
      <c r="N10" s="1072"/>
      <c r="O10" s="1072"/>
      <c r="P10" s="1073"/>
      <c r="Q10" s="1073"/>
      <c r="S10" s="1072"/>
      <c r="T10" s="1074"/>
    </row>
    <row r="11" spans="1:20">
      <c r="A11" s="1067"/>
      <c r="B11" s="1068"/>
      <c r="C11" s="1069"/>
      <c r="D11" s="1069"/>
      <c r="E11" s="1070"/>
      <c r="F11" s="1071"/>
      <c r="N11" s="1072"/>
      <c r="O11" s="1072"/>
      <c r="P11" s="1073"/>
      <c r="Q11" s="1073"/>
      <c r="S11" s="1072"/>
      <c r="T11" s="1074"/>
    </row>
    <row r="12" spans="1:20" ht="112.5" customHeight="1">
      <c r="A12" s="1067"/>
      <c r="B12" s="1068"/>
      <c r="C12" s="1069" t="s">
        <v>48</v>
      </c>
      <c r="D12" s="1069">
        <v>1</v>
      </c>
      <c r="E12" s="1070">
        <f>+Mechanical!E15</f>
        <v>0</v>
      </c>
      <c r="F12" s="1071">
        <f>+D12*E12</f>
        <v>0</v>
      </c>
      <c r="N12" s="1072"/>
      <c r="O12" s="1072"/>
      <c r="P12" s="1073"/>
      <c r="Q12" s="1073"/>
      <c r="S12" s="1072"/>
      <c r="T12" s="1074"/>
    </row>
    <row r="13" spans="1:20">
      <c r="A13" s="1067"/>
      <c r="B13" s="1068"/>
      <c r="C13" s="1069"/>
      <c r="D13" s="1069"/>
      <c r="E13" s="1070"/>
      <c r="F13" s="1071"/>
      <c r="N13" s="1072"/>
      <c r="O13" s="1072"/>
      <c r="P13" s="1073"/>
      <c r="Q13" s="1073"/>
      <c r="S13" s="1072"/>
      <c r="T13" s="1074"/>
    </row>
    <row r="14" spans="1:20">
      <c r="A14" s="1067"/>
      <c r="B14" s="1068"/>
      <c r="C14" s="1069" t="s">
        <v>50</v>
      </c>
      <c r="D14" s="1069">
        <v>1</v>
      </c>
      <c r="E14" s="1070">
        <f>+Mechanical!E17</f>
        <v>0</v>
      </c>
      <c r="F14" s="1071">
        <f>+D14*E14</f>
        <v>0</v>
      </c>
      <c r="N14" s="1072"/>
      <c r="O14" s="1072"/>
      <c r="P14" s="1073"/>
      <c r="Q14" s="1073"/>
      <c r="S14" s="1072"/>
      <c r="T14" s="1074"/>
    </row>
    <row r="15" spans="1:20">
      <c r="A15" s="1067"/>
      <c r="B15" s="1068"/>
      <c r="C15" s="1069"/>
      <c r="D15" s="1069"/>
      <c r="E15" s="1070"/>
      <c r="F15" s="1071"/>
      <c r="N15" s="1072"/>
      <c r="O15" s="1072"/>
      <c r="P15" s="1073"/>
      <c r="Q15" s="1073"/>
      <c r="S15" s="1072"/>
      <c r="T15" s="1074"/>
    </row>
    <row r="16" spans="1:20">
      <c r="A16" s="1067"/>
      <c r="B16" s="1068"/>
      <c r="C16" s="1069" t="s">
        <v>52</v>
      </c>
      <c r="D16" s="1069">
        <v>1</v>
      </c>
      <c r="E16" s="1070">
        <f>+Mechanical!E19</f>
        <v>0</v>
      </c>
      <c r="F16" s="1071">
        <f>+D16*E16</f>
        <v>0</v>
      </c>
      <c r="N16" s="1072"/>
      <c r="O16" s="1072"/>
      <c r="P16" s="1073"/>
      <c r="Q16" s="1073"/>
      <c r="S16" s="1072"/>
      <c r="T16" s="1074"/>
    </row>
    <row r="17" spans="1:20">
      <c r="A17" s="1067"/>
      <c r="B17" s="1068"/>
      <c r="C17" s="1069"/>
      <c r="D17" s="1069"/>
      <c r="E17" s="1070"/>
      <c r="F17" s="1071"/>
      <c r="N17" s="1072"/>
      <c r="O17" s="1072"/>
      <c r="P17" s="1073"/>
      <c r="Q17" s="1073"/>
      <c r="S17" s="1072"/>
      <c r="T17" s="1074"/>
    </row>
    <row r="18" spans="1:20" ht="30">
      <c r="A18" s="1067"/>
      <c r="B18" s="1068"/>
      <c r="C18" s="1069" t="s">
        <v>54</v>
      </c>
      <c r="D18" s="1069">
        <v>1</v>
      </c>
      <c r="E18" s="1070">
        <f>+Mechanical!E21</f>
        <v>0</v>
      </c>
      <c r="F18" s="1071">
        <f>+D18*E18</f>
        <v>0</v>
      </c>
      <c r="N18" s="1072"/>
      <c r="O18" s="1072"/>
      <c r="P18" s="1073"/>
      <c r="Q18" s="1073"/>
      <c r="S18" s="1072"/>
      <c r="T18" s="1074"/>
    </row>
    <row r="19" spans="1:20">
      <c r="A19" s="1067"/>
      <c r="B19" s="1068"/>
      <c r="C19" s="1069"/>
      <c r="D19" s="1069"/>
      <c r="E19" s="1070"/>
      <c r="F19" s="1076"/>
      <c r="N19" s="1072"/>
      <c r="O19" s="1072"/>
      <c r="P19" s="1073"/>
      <c r="Q19" s="1073"/>
      <c r="S19" s="1072"/>
      <c r="T19" s="1074"/>
    </row>
    <row r="20" spans="1:20">
      <c r="A20" s="1067"/>
      <c r="B20" s="1068"/>
      <c r="C20" s="1075" t="s">
        <v>55</v>
      </c>
      <c r="D20" s="1069"/>
      <c r="E20" s="1070"/>
      <c r="F20" s="1076"/>
      <c r="N20" s="1072"/>
      <c r="O20" s="1072"/>
      <c r="P20" s="1073"/>
      <c r="Q20" s="1073"/>
      <c r="S20" s="1072"/>
      <c r="T20" s="1074"/>
    </row>
    <row r="21" spans="1:20">
      <c r="A21" s="1067"/>
      <c r="B21" s="1068"/>
      <c r="C21" s="1069"/>
      <c r="D21" s="1069"/>
      <c r="E21" s="1070"/>
      <c r="F21" s="1076"/>
      <c r="N21" s="1072"/>
      <c r="O21" s="1072"/>
      <c r="P21" s="1073"/>
      <c r="Q21" s="1073"/>
      <c r="S21" s="1072"/>
      <c r="T21" s="1074"/>
    </row>
    <row r="22" spans="1:20" ht="45">
      <c r="A22" s="1067"/>
      <c r="B22" s="1068"/>
      <c r="C22" s="1069" t="s">
        <v>57</v>
      </c>
      <c r="D22" s="1069">
        <v>1</v>
      </c>
      <c r="E22" s="1070">
        <f>+Mechanical!E25</f>
        <v>0</v>
      </c>
      <c r="F22" s="1071">
        <f>+D22*E22</f>
        <v>0</v>
      </c>
      <c r="N22" s="1072"/>
      <c r="O22" s="1072"/>
      <c r="P22" s="1073"/>
      <c r="Q22" s="1073"/>
      <c r="S22" s="1072"/>
      <c r="T22" s="1074"/>
    </row>
    <row r="23" spans="1:20">
      <c r="A23" s="1067"/>
      <c r="B23" s="1068"/>
      <c r="C23" s="1069"/>
      <c r="D23" s="1069"/>
      <c r="E23" s="1070"/>
      <c r="F23" s="1076"/>
      <c r="N23" s="1072"/>
      <c r="O23" s="1072"/>
      <c r="P23" s="1073"/>
      <c r="Q23" s="1073"/>
      <c r="S23" s="1072"/>
      <c r="T23" s="1074"/>
    </row>
    <row r="24" spans="1:20">
      <c r="A24" s="1067"/>
      <c r="B24" s="1068"/>
      <c r="C24" s="1075" t="s">
        <v>58</v>
      </c>
      <c r="D24" s="1069"/>
      <c r="E24" s="1070"/>
      <c r="F24" s="1076"/>
      <c r="N24" s="1072"/>
      <c r="O24" s="1072"/>
      <c r="P24" s="1073"/>
      <c r="Q24" s="1073"/>
      <c r="S24" s="1072"/>
      <c r="T24" s="1074"/>
    </row>
    <row r="25" spans="1:20">
      <c r="A25" s="1067"/>
      <c r="B25" s="1068"/>
      <c r="C25" s="1069"/>
      <c r="D25" s="1069"/>
      <c r="E25" s="1070"/>
      <c r="F25" s="1076"/>
      <c r="N25" s="1072"/>
      <c r="O25" s="1072"/>
      <c r="P25" s="1073"/>
      <c r="Q25" s="1073"/>
      <c r="S25" s="1072"/>
      <c r="T25" s="1074"/>
    </row>
    <row r="26" spans="1:20">
      <c r="A26" s="1067"/>
      <c r="B26" s="1068"/>
      <c r="C26" s="1069" t="s">
        <v>60</v>
      </c>
      <c r="D26" s="1069">
        <v>1</v>
      </c>
      <c r="E26" s="1070">
        <f>+Mechanical!E29</f>
        <v>0</v>
      </c>
      <c r="F26" s="1071">
        <f>+D26*E26</f>
        <v>0</v>
      </c>
      <c r="N26" s="1072"/>
      <c r="O26" s="1072"/>
      <c r="P26" s="1073"/>
      <c r="Q26" s="1073"/>
      <c r="S26" s="1072"/>
      <c r="T26" s="1074"/>
    </row>
    <row r="27" spans="1:20">
      <c r="A27" s="1067"/>
      <c r="B27" s="1068"/>
      <c r="C27" s="1069"/>
      <c r="D27" s="1069"/>
      <c r="E27" s="1070"/>
      <c r="F27" s="1076"/>
      <c r="N27" s="1072"/>
      <c r="O27" s="1072"/>
      <c r="P27" s="1073"/>
      <c r="Q27" s="1073"/>
      <c r="S27" s="1072"/>
      <c r="T27" s="1074"/>
    </row>
    <row r="28" spans="1:20">
      <c r="A28" s="1067"/>
      <c r="B28" s="1068"/>
      <c r="C28" s="1075" t="s">
        <v>106</v>
      </c>
      <c r="D28" s="1069"/>
      <c r="E28" s="1070"/>
      <c r="F28" s="1159">
        <f>+SUM(F12:F26)</f>
        <v>0</v>
      </c>
      <c r="N28" s="1072"/>
      <c r="O28" s="1072"/>
      <c r="P28" s="1073"/>
      <c r="Q28" s="1073"/>
      <c r="S28" s="1072"/>
      <c r="T28" s="1074"/>
    </row>
    <row r="29" spans="1:20">
      <c r="A29" s="1059"/>
      <c r="B29" s="1060"/>
      <c r="C29" s="1077"/>
      <c r="D29" s="1061"/>
      <c r="E29" s="1078"/>
      <c r="F29" s="1062"/>
      <c r="N29" s="1072"/>
      <c r="O29" s="1072"/>
      <c r="P29" s="1073"/>
      <c r="Q29" s="1073"/>
      <c r="S29" s="1072"/>
      <c r="T29" s="1074"/>
    </row>
    <row r="30" spans="1:20">
      <c r="A30" s="1059"/>
      <c r="B30" s="1060"/>
      <c r="C30" s="1077"/>
      <c r="D30" s="1061"/>
      <c r="E30" s="1078"/>
      <c r="F30" s="1062"/>
      <c r="N30" s="1072"/>
      <c r="O30" s="1072"/>
      <c r="P30" s="1073"/>
      <c r="Q30" s="1073"/>
      <c r="S30" s="1072"/>
      <c r="T30" s="1074"/>
    </row>
    <row r="31" spans="1:20" hidden="1" outlineLevel="1">
      <c r="A31" s="1059"/>
      <c r="B31" s="1060"/>
      <c r="C31" s="1077"/>
      <c r="D31" s="1061"/>
      <c r="E31" s="1078"/>
      <c r="F31" s="1062"/>
      <c r="N31" s="1072"/>
      <c r="O31" s="1072"/>
      <c r="P31" s="1073"/>
      <c r="Q31" s="1073"/>
      <c r="S31" s="1072"/>
      <c r="T31" s="1074"/>
    </row>
    <row r="32" spans="1:20" hidden="1" outlineLevel="1">
      <c r="A32" s="1079"/>
      <c r="B32" s="1060"/>
      <c r="C32" s="1079"/>
      <c r="D32" s="1061"/>
      <c r="E32" s="1061"/>
      <c r="F32" s="1061"/>
      <c r="N32" s="1072"/>
      <c r="P32" s="1080"/>
      <c r="Q32" s="1080"/>
      <c r="S32" s="1072"/>
      <c r="T32" s="1074"/>
    </row>
    <row r="33" spans="2:20" hidden="1" outlineLevel="1">
      <c r="B33" s="1063"/>
      <c r="C33" s="1081"/>
      <c r="D33" s="1082"/>
      <c r="E33" s="1062" t="s">
        <v>106</v>
      </c>
      <c r="F33" s="1064">
        <f>+F28</f>
        <v>0</v>
      </c>
      <c r="K33" s="1083"/>
      <c r="P33" s="1072"/>
      <c r="Q33" s="1072"/>
      <c r="S33" s="1072"/>
      <c r="T33" s="1074"/>
    </row>
    <row r="34" spans="2:20" hidden="1" outlineLevel="1">
      <c r="B34" s="1063"/>
      <c r="C34" s="1084"/>
      <c r="D34" s="1082"/>
      <c r="E34" s="1062"/>
      <c r="F34" s="1064"/>
      <c r="P34" s="1072"/>
      <c r="Q34" s="1072"/>
      <c r="S34" s="1072"/>
      <c r="T34" s="1074"/>
    </row>
    <row r="35" spans="2:20" hidden="1" outlineLevel="1">
      <c r="B35" s="1054" t="s">
        <v>107</v>
      </c>
      <c r="C35" s="1085"/>
      <c r="D35" s="1086"/>
      <c r="E35" s="1062"/>
      <c r="F35" s="1062">
        <f>F33</f>
        <v>0</v>
      </c>
      <c r="P35" s="1072"/>
      <c r="Q35" s="1072"/>
      <c r="S35" s="1072"/>
      <c r="T35" s="1074"/>
    </row>
    <row r="36" spans="2:20" hidden="1" outlineLevel="1">
      <c r="B36" s="1054" t="s">
        <v>108</v>
      </c>
      <c r="D36" s="1058"/>
      <c r="E36" s="1087"/>
      <c r="F36" s="1088">
        <f>F35*19.98/19.98-F35</f>
        <v>0</v>
      </c>
      <c r="P36" s="1072"/>
      <c r="Q36" s="1072"/>
      <c r="S36" s="1072"/>
      <c r="T36" s="1074"/>
    </row>
    <row r="37" spans="2:20" ht="15.75" hidden="1" outlineLevel="1" thickBot="1">
      <c r="C37" s="1058"/>
      <c r="D37" s="1058"/>
      <c r="E37" s="1078"/>
      <c r="F37" s="1089">
        <f>F35+F36</f>
        <v>0</v>
      </c>
      <c r="G37" s="1058"/>
      <c r="P37" s="1072"/>
      <c r="Q37" s="1072"/>
      <c r="S37" s="1072"/>
      <c r="T37" s="1074"/>
    </row>
    <row r="38" spans="2:20" collapsed="1">
      <c r="E38" s="1083"/>
      <c r="F38" s="1087"/>
      <c r="P38" s="1072"/>
      <c r="Q38" s="1072"/>
      <c r="S38" s="1072"/>
      <c r="T38" s="1090"/>
    </row>
    <row r="39" spans="2:20">
      <c r="C39" s="1054" t="s">
        <v>601</v>
      </c>
      <c r="E39" s="1162">
        <f>0.0425</f>
        <v>4.2500000000000003E-2</v>
      </c>
      <c r="F39" s="1163" t="s">
        <v>602</v>
      </c>
      <c r="P39" s="1072"/>
      <c r="Q39" s="1072"/>
      <c r="S39" s="1091"/>
    </row>
    <row r="40" spans="2:20" ht="32.25" customHeight="1">
      <c r="C40" s="1092">
        <v>45717</v>
      </c>
      <c r="D40" s="1093">
        <f>F37</f>
        <v>0</v>
      </c>
      <c r="E40" s="1161"/>
      <c r="F40" s="1087"/>
      <c r="P40" s="1072"/>
      <c r="Q40" s="1072"/>
    </row>
    <row r="41" spans="2:20">
      <c r="C41" s="1092">
        <v>46052</v>
      </c>
      <c r="D41" s="1093">
        <f>D40*1.425</f>
        <v>0</v>
      </c>
      <c r="F41" s="1087"/>
      <c r="P41" s="1072"/>
      <c r="Q41" s="1072"/>
    </row>
    <row r="42" spans="2:20" ht="15.75" thickBot="1">
      <c r="C42" s="1095"/>
      <c r="D42" s="1096">
        <f>D40*(1+E39)</f>
        <v>0</v>
      </c>
      <c r="E42" s="1093"/>
      <c r="F42" s="1087"/>
      <c r="P42" s="1072"/>
      <c r="Q42" s="1072"/>
    </row>
    <row r="43" spans="2:20" ht="15.75" thickTop="1">
      <c r="C43" s="1093"/>
      <c r="D43" s="1093"/>
      <c r="E43" s="1078"/>
      <c r="F43" s="1087"/>
    </row>
    <row r="44" spans="2:20">
      <c r="C44" s="1077" t="s">
        <v>109</v>
      </c>
      <c r="D44" s="1093"/>
      <c r="E44" s="1093">
        <f>D42-D40</f>
        <v>0</v>
      </c>
      <c r="F44" s="1087">
        <f>E44</f>
        <v>0</v>
      </c>
    </row>
    <row r="45" spans="2:20">
      <c r="D45" s="1093"/>
      <c r="E45" s="1093"/>
      <c r="F45" s="1097"/>
      <c r="G45" s="1087"/>
    </row>
    <row r="46" spans="2:20">
      <c r="D46" s="1097"/>
      <c r="E46" s="1062" t="s">
        <v>106</v>
      </c>
      <c r="F46" s="1098">
        <f>F44+F28</f>
        <v>0</v>
      </c>
    </row>
    <row r="47" spans="2:20">
      <c r="C47" s="1054" t="s">
        <v>110</v>
      </c>
      <c r="D47" s="1167">
        <f>+F724</f>
        <v>5.5656369929097047E-2</v>
      </c>
      <c r="E47" s="1097"/>
      <c r="F47" s="1087">
        <f>+F46*D47</f>
        <v>0</v>
      </c>
    </row>
    <row r="48" spans="2:20">
      <c r="D48" s="1097"/>
      <c r="E48" s="1097"/>
      <c r="F48" s="1087"/>
    </row>
    <row r="49" spans="1:20" ht="15.75" thickBot="1">
      <c r="D49" s="1101"/>
      <c r="E49" s="1101" t="s">
        <v>111</v>
      </c>
      <c r="F49" s="1089">
        <f>F47+F46</f>
        <v>0</v>
      </c>
      <c r="G49" s="1058"/>
    </row>
    <row r="50" spans="1:20" ht="15.75" thickTop="1">
      <c r="D50" s="1101"/>
      <c r="E50" s="1101"/>
      <c r="F50" s="1102"/>
      <c r="G50" s="1058"/>
    </row>
    <row r="51" spans="1:20" s="1103" customFormat="1" hidden="1">
      <c r="D51" s="1104"/>
      <c r="E51" s="1104"/>
      <c r="F51" s="1105"/>
      <c r="G51" s="1106"/>
    </row>
    <row r="52" spans="1:20" s="1103" customFormat="1" hidden="1">
      <c r="D52" s="1104"/>
      <c r="E52" s="1104"/>
      <c r="F52" s="1105"/>
      <c r="G52" s="1106"/>
    </row>
    <row r="53" spans="1:20" s="1103" customFormat="1" hidden="1">
      <c r="D53" s="1104"/>
      <c r="E53" s="1104"/>
      <c r="F53" s="1107"/>
      <c r="G53" s="1106"/>
    </row>
    <row r="54" spans="1:20" s="1103" customFormat="1" hidden="1">
      <c r="A54" s="1108"/>
      <c r="B54" s="1108" t="s">
        <v>103</v>
      </c>
      <c r="C54" s="1108" t="s">
        <v>5</v>
      </c>
      <c r="D54" s="1108" t="s">
        <v>1</v>
      </c>
      <c r="E54" s="1108" t="s">
        <v>104</v>
      </c>
      <c r="F54" s="1109" t="s">
        <v>105</v>
      </c>
      <c r="G54" s="1106"/>
      <c r="H54" s="1110"/>
    </row>
    <row r="55" spans="1:20" s="1103" customFormat="1" hidden="1">
      <c r="A55" s="1111"/>
      <c r="B55" s="1112"/>
      <c r="C55" s="1113" t="s">
        <v>112</v>
      </c>
      <c r="D55" s="1114">
        <v>1</v>
      </c>
      <c r="E55" s="1115">
        <v>210000</v>
      </c>
      <c r="F55" s="1116">
        <f>E55*D55</f>
        <v>210000</v>
      </c>
      <c r="N55" s="1117"/>
      <c r="O55" s="1117"/>
      <c r="P55" s="1118"/>
      <c r="Q55" s="1118"/>
      <c r="S55" s="1117"/>
      <c r="T55" s="1119"/>
    </row>
    <row r="56" spans="1:20" s="1103" customFormat="1" hidden="1">
      <c r="A56" s="1120"/>
      <c r="B56" s="1121"/>
      <c r="C56" s="1120"/>
      <c r="D56" s="1122"/>
      <c r="E56" s="1122"/>
      <c r="F56" s="1122"/>
      <c r="N56" s="1117"/>
      <c r="P56" s="1123"/>
      <c r="Q56" s="1123"/>
      <c r="S56" s="1117"/>
      <c r="T56" s="1119"/>
    </row>
    <row r="57" spans="1:20" s="1103" customFormat="1" hidden="1">
      <c r="B57" s="1124"/>
      <c r="C57" s="1125"/>
      <c r="D57" s="1126"/>
      <c r="E57" s="1107" t="s">
        <v>106</v>
      </c>
      <c r="F57" s="1127">
        <f>SUM(F55:F56)</f>
        <v>210000</v>
      </c>
      <c r="K57" s="1128"/>
      <c r="P57" s="1117"/>
      <c r="Q57" s="1117"/>
      <c r="S57" s="1117"/>
      <c r="T57" s="1119"/>
    </row>
    <row r="58" spans="1:20" s="1103" customFormat="1" hidden="1">
      <c r="B58" s="1124"/>
      <c r="C58" s="1125"/>
      <c r="D58" s="1126"/>
      <c r="E58" s="1107"/>
      <c r="F58" s="1127"/>
      <c r="P58" s="1117"/>
      <c r="Q58" s="1117"/>
      <c r="S58" s="1117"/>
      <c r="T58" s="1119"/>
    </row>
    <row r="59" spans="1:20" s="1103" customFormat="1" hidden="1">
      <c r="B59" s="1103" t="s">
        <v>113</v>
      </c>
      <c r="C59" s="1129"/>
      <c r="D59" s="1130"/>
      <c r="E59" s="1107"/>
      <c r="F59" s="1107">
        <f>F57</f>
        <v>210000</v>
      </c>
      <c r="P59" s="1117"/>
      <c r="Q59" s="1117"/>
      <c r="S59" s="1117"/>
      <c r="T59" s="1119"/>
    </row>
    <row r="60" spans="1:20" s="1103" customFormat="1" hidden="1">
      <c r="B60" s="1103" t="s">
        <v>114</v>
      </c>
      <c r="E60" s="1131"/>
      <c r="F60" s="1132">
        <f>F59*10.586/10.1229-F59</f>
        <v>9607.0296061405388</v>
      </c>
      <c r="P60" s="1117"/>
      <c r="Q60" s="1117"/>
      <c r="S60" s="1117"/>
      <c r="T60" s="1119"/>
    </row>
    <row r="61" spans="1:20" s="1103" customFormat="1" ht="15.75" hidden="1" thickBot="1">
      <c r="E61" s="1133"/>
      <c r="F61" s="1134">
        <f>F59+F60</f>
        <v>219607.02960614054</v>
      </c>
      <c r="G61" s="1106"/>
      <c r="P61" s="1117"/>
      <c r="Q61" s="1117"/>
      <c r="S61" s="1117"/>
      <c r="T61" s="1119"/>
    </row>
    <row r="62" spans="1:20" s="1103" customFormat="1" hidden="1">
      <c r="E62" s="1128"/>
      <c r="F62" s="1131"/>
      <c r="P62" s="1117"/>
      <c r="Q62" s="1117"/>
      <c r="S62" s="1117"/>
      <c r="T62" s="1135"/>
    </row>
    <row r="63" spans="1:20" s="1103" customFormat="1" hidden="1">
      <c r="C63" s="1103" t="s">
        <v>115</v>
      </c>
      <c r="E63" s="1128"/>
      <c r="F63" s="1131"/>
      <c r="P63" s="1117"/>
      <c r="Q63" s="1117"/>
      <c r="S63" s="1136"/>
    </row>
    <row r="64" spans="1:20" s="1103" customFormat="1" ht="32.25" hidden="1" customHeight="1">
      <c r="C64" s="1137">
        <v>39855</v>
      </c>
      <c r="D64" s="1138">
        <f>F61</f>
        <v>219607.02960614054</v>
      </c>
      <c r="E64" s="1138"/>
      <c r="F64" s="1131"/>
      <c r="P64" s="1117"/>
      <c r="Q64" s="1117"/>
    </row>
    <row r="65" spans="1:20" s="1103" customFormat="1" hidden="1">
      <c r="C65" s="1137">
        <f>+C64+16</f>
        <v>39871</v>
      </c>
      <c r="D65" s="1138">
        <f>D64*1.03</f>
        <v>226195.24049432477</v>
      </c>
      <c r="E65" s="1139">
        <f>0.07/12*12</f>
        <v>7.0000000000000007E-2</v>
      </c>
      <c r="F65" s="1131"/>
      <c r="P65" s="1117"/>
      <c r="Q65" s="1117"/>
    </row>
    <row r="66" spans="1:20" s="1103" customFormat="1" ht="15.75" hidden="1" thickBot="1">
      <c r="C66" s="1140"/>
      <c r="D66" s="1141">
        <f>D64*(1+E65)</f>
        <v>234979.5216785704</v>
      </c>
      <c r="E66" s="1138"/>
      <c r="F66" s="1131"/>
      <c r="P66" s="1117"/>
      <c r="Q66" s="1117"/>
    </row>
    <row r="67" spans="1:20" s="1103" customFormat="1" hidden="1">
      <c r="C67" s="1138"/>
      <c r="D67" s="1138"/>
      <c r="E67" s="1133"/>
      <c r="F67" s="1131"/>
    </row>
    <row r="68" spans="1:20" s="1103" customFormat="1" hidden="1">
      <c r="C68" s="1142" t="s">
        <v>109</v>
      </c>
      <c r="D68" s="1138"/>
      <c r="E68" s="1138">
        <f>D66-D64</f>
        <v>15372.492072429857</v>
      </c>
      <c r="F68" s="1131">
        <f>E68</f>
        <v>15372.492072429857</v>
      </c>
    </row>
    <row r="69" spans="1:20" s="1103" customFormat="1" hidden="1">
      <c r="D69" s="1138"/>
      <c r="E69" s="1138"/>
      <c r="F69" s="1143"/>
      <c r="G69" s="1131"/>
    </row>
    <row r="70" spans="1:20" s="1103" customFormat="1" hidden="1">
      <c r="D70" s="1143"/>
      <c r="E70" s="1107" t="s">
        <v>106</v>
      </c>
      <c r="F70" s="1144">
        <f>F68+F61</f>
        <v>234979.5216785704</v>
      </c>
    </row>
    <row r="71" spans="1:20" s="1103" customFormat="1" hidden="1">
      <c r="C71" s="1103" t="s">
        <v>116</v>
      </c>
      <c r="D71" s="1143"/>
      <c r="E71" s="1143"/>
      <c r="F71" s="1131">
        <f>F70*0.1</f>
        <v>23497.952167857042</v>
      </c>
    </row>
    <row r="72" spans="1:20" s="1103" customFormat="1" hidden="1">
      <c r="D72" s="1143"/>
      <c r="E72" s="1143"/>
      <c r="F72" s="1131"/>
    </row>
    <row r="73" spans="1:20" s="1103" customFormat="1" ht="15.75" hidden="1" thickBot="1">
      <c r="D73" s="1104"/>
      <c r="E73" s="1104" t="s">
        <v>111</v>
      </c>
      <c r="F73" s="1134">
        <f>F71+F70</f>
        <v>258477.47384642743</v>
      </c>
      <c r="G73" s="1106"/>
    </row>
    <row r="74" spans="1:20" s="1103" customFormat="1" hidden="1">
      <c r="D74" s="1104"/>
      <c r="E74" s="1104"/>
      <c r="F74" s="1107"/>
      <c r="G74" s="1106"/>
    </row>
    <row r="75" spans="1:20" s="1103" customFormat="1" hidden="1">
      <c r="D75" s="1104"/>
      <c r="E75" s="1104"/>
      <c r="F75" s="1107"/>
      <c r="G75" s="1106"/>
    </row>
    <row r="76" spans="1:20" s="1103" customFormat="1" hidden="1">
      <c r="D76" s="1104"/>
      <c r="E76" s="1104"/>
      <c r="F76" s="1107"/>
      <c r="G76" s="1106"/>
    </row>
    <row r="77" spans="1:20" s="1103" customFormat="1" hidden="1">
      <c r="D77" s="1104"/>
      <c r="E77" s="1104"/>
      <c r="F77" s="1107"/>
      <c r="G77" s="1106"/>
    </row>
    <row r="78" spans="1:20" s="1103" customFormat="1" hidden="1">
      <c r="A78" s="1108"/>
      <c r="B78" s="1108" t="s">
        <v>103</v>
      </c>
      <c r="C78" s="1108" t="s">
        <v>5</v>
      </c>
      <c r="D78" s="1108" t="s">
        <v>1</v>
      </c>
      <c r="E78" s="1108" t="s">
        <v>104</v>
      </c>
      <c r="F78" s="1109" t="s">
        <v>105</v>
      </c>
      <c r="G78" s="1106"/>
      <c r="H78" s="1110"/>
    </row>
    <row r="79" spans="1:20" s="1103" customFormat="1" hidden="1">
      <c r="A79" s="1111"/>
      <c r="B79" s="1112"/>
      <c r="C79" s="1113" t="s">
        <v>117</v>
      </c>
      <c r="D79" s="1114">
        <v>1</v>
      </c>
      <c r="E79" s="1115">
        <v>1800000</v>
      </c>
      <c r="F79" s="1116">
        <f>E79*D79</f>
        <v>1800000</v>
      </c>
      <c r="N79" s="1117"/>
      <c r="O79" s="1117"/>
      <c r="P79" s="1118"/>
      <c r="Q79" s="1118"/>
      <c r="S79" s="1117"/>
      <c r="T79" s="1119"/>
    </row>
    <row r="80" spans="1:20" s="1103" customFormat="1" hidden="1">
      <c r="A80" s="1120"/>
      <c r="B80" s="1121"/>
      <c r="C80" s="1120"/>
      <c r="D80" s="1122"/>
      <c r="E80" s="1122"/>
      <c r="F80" s="1122"/>
      <c r="N80" s="1117"/>
      <c r="P80" s="1123"/>
      <c r="Q80" s="1123"/>
      <c r="S80" s="1117"/>
      <c r="T80" s="1119"/>
    </row>
    <row r="81" spans="2:20" s="1103" customFormat="1" hidden="1">
      <c r="B81" s="1124"/>
      <c r="C81" s="1125"/>
      <c r="D81" s="1126"/>
      <c r="E81" s="1107" t="s">
        <v>106</v>
      </c>
      <c r="F81" s="1127">
        <f>SUM(F79:F80)</f>
        <v>1800000</v>
      </c>
      <c r="K81" s="1128"/>
      <c r="P81" s="1117"/>
      <c r="Q81" s="1117"/>
      <c r="S81" s="1117"/>
      <c r="T81" s="1119"/>
    </row>
    <row r="82" spans="2:20" s="1103" customFormat="1" hidden="1">
      <c r="B82" s="1124"/>
      <c r="C82" s="1125"/>
      <c r="D82" s="1126"/>
      <c r="E82" s="1107"/>
      <c r="F82" s="1127"/>
      <c r="P82" s="1117"/>
      <c r="Q82" s="1117"/>
      <c r="S82" s="1117"/>
      <c r="T82" s="1119"/>
    </row>
    <row r="83" spans="2:20" s="1103" customFormat="1" hidden="1">
      <c r="B83" s="1103" t="s">
        <v>113</v>
      </c>
      <c r="C83" s="1129"/>
      <c r="D83" s="1130"/>
      <c r="E83" s="1107"/>
      <c r="F83" s="1107">
        <f>F81</f>
        <v>1800000</v>
      </c>
      <c r="P83" s="1117"/>
      <c r="Q83" s="1117"/>
      <c r="S83" s="1117"/>
      <c r="T83" s="1119"/>
    </row>
    <row r="84" spans="2:20" s="1103" customFormat="1" hidden="1">
      <c r="B84" s="1103" t="s">
        <v>114</v>
      </c>
      <c r="E84" s="1131"/>
      <c r="F84" s="1132">
        <f>F83*10.586/10.1229-F83</f>
        <v>82345.968052633107</v>
      </c>
      <c r="P84" s="1117"/>
      <c r="Q84" s="1117"/>
      <c r="S84" s="1117"/>
      <c r="T84" s="1119"/>
    </row>
    <row r="85" spans="2:20" s="1103" customFormat="1" ht="15.75" hidden="1" thickBot="1">
      <c r="E85" s="1133"/>
      <c r="F85" s="1134">
        <f>F83+F84</f>
        <v>1882345.9680526331</v>
      </c>
      <c r="G85" s="1106"/>
      <c r="P85" s="1117"/>
      <c r="Q85" s="1117"/>
      <c r="S85" s="1117"/>
      <c r="T85" s="1119"/>
    </row>
    <row r="86" spans="2:20" s="1103" customFormat="1" hidden="1">
      <c r="E86" s="1128"/>
      <c r="F86" s="1131"/>
      <c r="P86" s="1117"/>
      <c r="Q86" s="1117"/>
      <c r="S86" s="1117"/>
      <c r="T86" s="1135"/>
    </row>
    <row r="87" spans="2:20" s="1103" customFormat="1" hidden="1">
      <c r="C87" s="1103" t="s">
        <v>115</v>
      </c>
      <c r="E87" s="1128"/>
      <c r="F87" s="1131"/>
      <c r="P87" s="1117"/>
      <c r="Q87" s="1117"/>
      <c r="S87" s="1136"/>
    </row>
    <row r="88" spans="2:20" s="1103" customFormat="1" ht="32.25" hidden="1" customHeight="1">
      <c r="C88" s="1137">
        <v>39855</v>
      </c>
      <c r="D88" s="1138">
        <f>F85</f>
        <v>1882345.9680526331</v>
      </c>
      <c r="E88" s="1138"/>
      <c r="F88" s="1131"/>
      <c r="P88" s="1117"/>
      <c r="Q88" s="1117"/>
    </row>
    <row r="89" spans="2:20" s="1103" customFormat="1" hidden="1">
      <c r="C89" s="1137">
        <f>+C88+16</f>
        <v>39871</v>
      </c>
      <c r="D89" s="1138">
        <f>D88*1.03</f>
        <v>1938816.3470942122</v>
      </c>
      <c r="E89" s="1139">
        <f>0.07/12*12</f>
        <v>7.0000000000000007E-2</v>
      </c>
      <c r="F89" s="1131"/>
      <c r="P89" s="1117"/>
      <c r="Q89" s="1117"/>
    </row>
    <row r="90" spans="2:20" s="1103" customFormat="1" ht="15.75" hidden="1" thickBot="1">
      <c r="C90" s="1140"/>
      <c r="D90" s="1141">
        <f>D88*(1+E89)</f>
        <v>2014110.1858163176</v>
      </c>
      <c r="E90" s="1138"/>
      <c r="F90" s="1131"/>
      <c r="P90" s="1117"/>
      <c r="Q90" s="1117"/>
    </row>
    <row r="91" spans="2:20" s="1103" customFormat="1" hidden="1">
      <c r="C91" s="1138"/>
      <c r="D91" s="1138"/>
      <c r="E91" s="1133"/>
      <c r="F91" s="1131"/>
    </row>
    <row r="92" spans="2:20" s="1103" customFormat="1" hidden="1">
      <c r="C92" s="1142" t="s">
        <v>109</v>
      </c>
      <c r="D92" s="1138"/>
      <c r="E92" s="1138">
        <f>D90-D88</f>
        <v>131764.21776368446</v>
      </c>
      <c r="F92" s="1131">
        <f>E92</f>
        <v>131764.21776368446</v>
      </c>
    </row>
    <row r="93" spans="2:20" s="1103" customFormat="1" hidden="1">
      <c r="D93" s="1138"/>
      <c r="E93" s="1138"/>
      <c r="F93" s="1143"/>
      <c r="G93" s="1131"/>
    </row>
    <row r="94" spans="2:20" s="1103" customFormat="1" hidden="1">
      <c r="D94" s="1143"/>
      <c r="E94" s="1107" t="s">
        <v>106</v>
      </c>
      <c r="F94" s="1144">
        <f>F92+F85</f>
        <v>2014110.1858163176</v>
      </c>
    </row>
    <row r="95" spans="2:20" s="1103" customFormat="1" hidden="1">
      <c r="C95" s="1103" t="s">
        <v>116</v>
      </c>
      <c r="D95" s="1143"/>
      <c r="E95" s="1143"/>
      <c r="F95" s="1131">
        <f>F94*0.1</f>
        <v>201411.01858163177</v>
      </c>
    </row>
    <row r="96" spans="2:20" s="1103" customFormat="1" hidden="1">
      <c r="D96" s="1143"/>
      <c r="E96" s="1143"/>
      <c r="F96" s="1131"/>
    </row>
    <row r="97" spans="1:20" s="1103" customFormat="1" ht="15.75" hidden="1" thickBot="1">
      <c r="D97" s="1104"/>
      <c r="E97" s="1104" t="s">
        <v>111</v>
      </c>
      <c r="F97" s="1134">
        <f>F95+F94</f>
        <v>2215521.2043979494</v>
      </c>
      <c r="G97" s="1106"/>
    </row>
    <row r="98" spans="1:20" s="1103" customFormat="1" hidden="1">
      <c r="D98" s="1104"/>
      <c r="E98" s="1104"/>
      <c r="F98" s="1107"/>
      <c r="G98" s="1106"/>
    </row>
    <row r="99" spans="1:20" s="1103" customFormat="1" hidden="1">
      <c r="D99" s="1104"/>
      <c r="E99" s="1104"/>
      <c r="F99" s="1107"/>
      <c r="G99" s="1106"/>
    </row>
    <row r="100" spans="1:20" s="1103" customFormat="1" hidden="1">
      <c r="D100" s="1104"/>
      <c r="E100" s="1104"/>
      <c r="F100" s="1107"/>
      <c r="G100" s="1106"/>
    </row>
    <row r="101" spans="1:20" s="1103" customFormat="1" hidden="1">
      <c r="D101" s="1104"/>
      <c r="E101" s="1104"/>
      <c r="F101" s="1107"/>
      <c r="G101" s="1106"/>
    </row>
    <row r="102" spans="1:20" s="1103" customFormat="1" hidden="1">
      <c r="A102" s="1108"/>
      <c r="B102" s="1108" t="s">
        <v>103</v>
      </c>
      <c r="C102" s="1108" t="s">
        <v>5</v>
      </c>
      <c r="D102" s="1108" t="s">
        <v>1</v>
      </c>
      <c r="E102" s="1108" t="s">
        <v>104</v>
      </c>
      <c r="F102" s="1109" t="s">
        <v>105</v>
      </c>
      <c r="G102" s="1106"/>
      <c r="H102" s="1110"/>
    </row>
    <row r="103" spans="1:20" s="1103" customFormat="1" hidden="1">
      <c r="A103" s="1111"/>
      <c r="B103" s="1112"/>
      <c r="C103" s="1113" t="s">
        <v>118</v>
      </c>
      <c r="D103" s="1114">
        <v>1</v>
      </c>
      <c r="E103" s="1115">
        <v>190000</v>
      </c>
      <c r="F103" s="1116">
        <f>E103*D103</f>
        <v>190000</v>
      </c>
      <c r="N103" s="1117"/>
      <c r="O103" s="1117"/>
      <c r="P103" s="1118"/>
      <c r="Q103" s="1118"/>
      <c r="S103" s="1117"/>
      <c r="T103" s="1119"/>
    </row>
    <row r="104" spans="1:20" s="1103" customFormat="1" hidden="1">
      <c r="A104" s="1120"/>
      <c r="B104" s="1121"/>
      <c r="C104" s="1120"/>
      <c r="D104" s="1122"/>
      <c r="E104" s="1122"/>
      <c r="F104" s="1122"/>
      <c r="N104" s="1117"/>
      <c r="P104" s="1123"/>
      <c r="Q104" s="1123"/>
      <c r="S104" s="1117"/>
      <c r="T104" s="1119"/>
    </row>
    <row r="105" spans="1:20" s="1103" customFormat="1" hidden="1">
      <c r="B105" s="1124"/>
      <c r="C105" s="1125"/>
      <c r="D105" s="1126"/>
      <c r="E105" s="1107" t="s">
        <v>106</v>
      </c>
      <c r="F105" s="1127">
        <f>SUM(F103:F104)</f>
        <v>190000</v>
      </c>
      <c r="K105" s="1128"/>
      <c r="P105" s="1117"/>
      <c r="Q105" s="1117"/>
      <c r="S105" s="1117"/>
      <c r="T105" s="1119"/>
    </row>
    <row r="106" spans="1:20" s="1103" customFormat="1" hidden="1">
      <c r="B106" s="1124"/>
      <c r="C106" s="1125"/>
      <c r="D106" s="1126"/>
      <c r="E106" s="1107"/>
      <c r="F106" s="1127"/>
      <c r="P106" s="1117"/>
      <c r="Q106" s="1117"/>
      <c r="S106" s="1117"/>
      <c r="T106" s="1119"/>
    </row>
    <row r="107" spans="1:20" s="1103" customFormat="1" hidden="1">
      <c r="B107" s="1103" t="s">
        <v>113</v>
      </c>
      <c r="C107" s="1129"/>
      <c r="D107" s="1130"/>
      <c r="E107" s="1107"/>
      <c r="F107" s="1107">
        <f>F105</f>
        <v>190000</v>
      </c>
      <c r="P107" s="1117"/>
      <c r="Q107" s="1117"/>
      <c r="S107" s="1117"/>
      <c r="T107" s="1119"/>
    </row>
    <row r="108" spans="1:20" s="1103" customFormat="1" hidden="1">
      <c r="B108" s="1103" t="s">
        <v>114</v>
      </c>
      <c r="E108" s="1131"/>
      <c r="F108" s="1132">
        <f>F107*10.586/10.1229-F107</f>
        <v>8692.0744055557298</v>
      </c>
      <c r="P108" s="1117"/>
      <c r="Q108" s="1117"/>
      <c r="S108" s="1117"/>
      <c r="T108" s="1119"/>
    </row>
    <row r="109" spans="1:20" s="1103" customFormat="1" ht="15.75" hidden="1" thickBot="1">
      <c r="E109" s="1133"/>
      <c r="F109" s="1134">
        <f>F107+F108</f>
        <v>198692.07440555573</v>
      </c>
      <c r="G109" s="1106"/>
      <c r="P109" s="1117"/>
      <c r="Q109" s="1117"/>
      <c r="S109" s="1117"/>
      <c r="T109" s="1119"/>
    </row>
    <row r="110" spans="1:20" s="1103" customFormat="1" hidden="1">
      <c r="E110" s="1128"/>
      <c r="F110" s="1131"/>
      <c r="P110" s="1117"/>
      <c r="Q110" s="1117"/>
      <c r="S110" s="1117"/>
      <c r="T110" s="1135"/>
    </row>
    <row r="111" spans="1:20" s="1103" customFormat="1" hidden="1">
      <c r="C111" s="1103" t="s">
        <v>115</v>
      </c>
      <c r="E111" s="1128"/>
      <c r="F111" s="1131"/>
      <c r="P111" s="1117"/>
      <c r="Q111" s="1117"/>
      <c r="S111" s="1136"/>
    </row>
    <row r="112" spans="1:20" s="1103" customFormat="1" ht="32.25" hidden="1" customHeight="1">
      <c r="C112" s="1137">
        <v>39855</v>
      </c>
      <c r="D112" s="1138">
        <f>F109</f>
        <v>198692.07440555573</v>
      </c>
      <c r="E112" s="1138"/>
      <c r="F112" s="1131"/>
      <c r="P112" s="1117"/>
      <c r="Q112" s="1117"/>
    </row>
    <row r="113" spans="1:20" s="1103" customFormat="1" hidden="1">
      <c r="C113" s="1137">
        <f>+C112+16</f>
        <v>39871</v>
      </c>
      <c r="D113" s="1138">
        <f>D112*1.03</f>
        <v>204652.83663772242</v>
      </c>
      <c r="E113" s="1139">
        <f>0.07/12*12</f>
        <v>7.0000000000000007E-2</v>
      </c>
      <c r="F113" s="1131"/>
      <c r="P113" s="1117"/>
      <c r="Q113" s="1117"/>
    </row>
    <row r="114" spans="1:20" s="1103" customFormat="1" ht="15.75" hidden="1" thickBot="1">
      <c r="C114" s="1140"/>
      <c r="D114" s="1141">
        <f>D112*(1+E113)</f>
        <v>212600.51961394463</v>
      </c>
      <c r="E114" s="1138"/>
      <c r="F114" s="1131"/>
      <c r="P114" s="1117"/>
      <c r="Q114" s="1117"/>
    </row>
    <row r="115" spans="1:20" s="1103" customFormat="1" hidden="1">
      <c r="C115" s="1138"/>
      <c r="D115" s="1138"/>
      <c r="E115" s="1133"/>
      <c r="F115" s="1131"/>
    </row>
    <row r="116" spans="1:20" s="1103" customFormat="1" hidden="1">
      <c r="C116" s="1142" t="s">
        <v>109</v>
      </c>
      <c r="D116" s="1138"/>
      <c r="E116" s="1138">
        <f>D114-D112</f>
        <v>13908.445208388905</v>
      </c>
      <c r="F116" s="1131">
        <f>E116</f>
        <v>13908.445208388905</v>
      </c>
    </row>
    <row r="117" spans="1:20" s="1103" customFormat="1" hidden="1">
      <c r="D117" s="1138"/>
      <c r="E117" s="1138"/>
      <c r="F117" s="1143"/>
      <c r="G117" s="1131"/>
    </row>
    <row r="118" spans="1:20" s="1103" customFormat="1" hidden="1">
      <c r="D118" s="1143"/>
      <c r="E118" s="1107" t="s">
        <v>106</v>
      </c>
      <c r="F118" s="1144">
        <f>F116+F109</f>
        <v>212600.51961394463</v>
      </c>
    </row>
    <row r="119" spans="1:20" s="1103" customFormat="1" hidden="1">
      <c r="C119" s="1103" t="s">
        <v>116</v>
      </c>
      <c r="D119" s="1143"/>
      <c r="E119" s="1143"/>
      <c r="F119" s="1131">
        <f>F118*0.1</f>
        <v>21260.051961394463</v>
      </c>
    </row>
    <row r="120" spans="1:20" s="1103" customFormat="1" hidden="1">
      <c r="D120" s="1143"/>
      <c r="E120" s="1143"/>
      <c r="F120" s="1131"/>
    </row>
    <row r="121" spans="1:20" s="1103" customFormat="1" ht="15.75" hidden="1" thickBot="1">
      <c r="D121" s="1104"/>
      <c r="E121" s="1104" t="s">
        <v>111</v>
      </c>
      <c r="F121" s="1134">
        <f>F119+F118</f>
        <v>233860.5715753391</v>
      </c>
      <c r="G121" s="1106"/>
    </row>
    <row r="122" spans="1:20" s="1103" customFormat="1" hidden="1">
      <c r="D122" s="1104"/>
      <c r="E122" s="1104"/>
      <c r="F122" s="1107"/>
      <c r="G122" s="1106"/>
    </row>
    <row r="123" spans="1:20" s="1103" customFormat="1" hidden="1">
      <c r="D123" s="1104"/>
      <c r="E123" s="1104"/>
      <c r="F123" s="1107"/>
      <c r="G123" s="1106"/>
    </row>
    <row r="124" spans="1:20" s="1103" customFormat="1" hidden="1">
      <c r="D124" s="1104"/>
      <c r="E124" s="1104"/>
      <c r="F124" s="1107"/>
      <c r="G124" s="1106"/>
    </row>
    <row r="125" spans="1:20" s="1103" customFormat="1" hidden="1">
      <c r="D125" s="1104"/>
      <c r="E125" s="1104"/>
      <c r="F125" s="1107"/>
      <c r="G125" s="1106"/>
    </row>
    <row r="126" spans="1:20" s="1103" customFormat="1" hidden="1">
      <c r="A126" s="1108"/>
      <c r="B126" s="1108" t="s">
        <v>103</v>
      </c>
      <c r="C126" s="1108" t="s">
        <v>5</v>
      </c>
      <c r="D126" s="1108" t="s">
        <v>1</v>
      </c>
      <c r="E126" s="1108" t="s">
        <v>104</v>
      </c>
      <c r="F126" s="1109" t="s">
        <v>105</v>
      </c>
      <c r="G126" s="1106"/>
      <c r="H126" s="1110"/>
    </row>
    <row r="127" spans="1:20" s="1103" customFormat="1" hidden="1">
      <c r="A127" s="1111"/>
      <c r="B127" s="1112"/>
      <c r="C127" s="1113" t="s">
        <v>119</v>
      </c>
      <c r="D127" s="1114">
        <v>1</v>
      </c>
      <c r="E127" s="1115">
        <v>1400000</v>
      </c>
      <c r="F127" s="1116">
        <f>E127*D127</f>
        <v>1400000</v>
      </c>
      <c r="N127" s="1117"/>
      <c r="O127" s="1117"/>
      <c r="P127" s="1118"/>
      <c r="Q127" s="1118"/>
      <c r="S127" s="1117"/>
      <c r="T127" s="1119"/>
    </row>
    <row r="128" spans="1:20" s="1103" customFormat="1" hidden="1">
      <c r="A128" s="1120"/>
      <c r="B128" s="1121"/>
      <c r="C128" s="1120"/>
      <c r="D128" s="1122"/>
      <c r="E128" s="1122"/>
      <c r="F128" s="1122"/>
      <c r="N128" s="1117"/>
      <c r="P128" s="1123"/>
      <c r="Q128" s="1123"/>
      <c r="S128" s="1117"/>
      <c r="T128" s="1119"/>
    </row>
    <row r="129" spans="2:20" s="1103" customFormat="1" hidden="1">
      <c r="B129" s="1124"/>
      <c r="C129" s="1125"/>
      <c r="D129" s="1126"/>
      <c r="E129" s="1107" t="s">
        <v>106</v>
      </c>
      <c r="F129" s="1127">
        <f>SUM(F127:F128)</f>
        <v>1400000</v>
      </c>
      <c r="K129" s="1128"/>
      <c r="P129" s="1117"/>
      <c r="Q129" s="1117"/>
      <c r="S129" s="1117"/>
      <c r="T129" s="1119"/>
    </row>
    <row r="130" spans="2:20" s="1103" customFormat="1" hidden="1">
      <c r="B130" s="1124"/>
      <c r="C130" s="1125"/>
      <c r="D130" s="1126"/>
      <c r="E130" s="1107"/>
      <c r="F130" s="1127"/>
      <c r="P130" s="1117"/>
      <c r="Q130" s="1117"/>
      <c r="S130" s="1117"/>
      <c r="T130" s="1119"/>
    </row>
    <row r="131" spans="2:20" s="1103" customFormat="1" hidden="1">
      <c r="B131" s="1103" t="s">
        <v>113</v>
      </c>
      <c r="C131" s="1129"/>
      <c r="D131" s="1130"/>
      <c r="E131" s="1107"/>
      <c r="F131" s="1107">
        <f>F129</f>
        <v>1400000</v>
      </c>
      <c r="P131" s="1117"/>
      <c r="Q131" s="1117"/>
      <c r="S131" s="1117"/>
      <c r="T131" s="1119"/>
    </row>
    <row r="132" spans="2:20" s="1103" customFormat="1" hidden="1">
      <c r="B132" s="1103" t="s">
        <v>114</v>
      </c>
      <c r="E132" s="1131"/>
      <c r="F132" s="1132">
        <f>F131*10.586/10.1229-F131</f>
        <v>64046.864040937042</v>
      </c>
      <c r="P132" s="1117"/>
      <c r="Q132" s="1117"/>
      <c r="S132" s="1117"/>
      <c r="T132" s="1119"/>
    </row>
    <row r="133" spans="2:20" s="1103" customFormat="1" ht="15.75" hidden="1" thickBot="1">
      <c r="E133" s="1133"/>
      <c r="F133" s="1134">
        <f>F131+F132</f>
        <v>1464046.864040937</v>
      </c>
      <c r="G133" s="1106"/>
      <c r="P133" s="1117"/>
      <c r="Q133" s="1117"/>
      <c r="S133" s="1117"/>
      <c r="T133" s="1119"/>
    </row>
    <row r="134" spans="2:20" s="1103" customFormat="1" hidden="1">
      <c r="E134" s="1128"/>
      <c r="F134" s="1131"/>
      <c r="P134" s="1117"/>
      <c r="Q134" s="1117"/>
      <c r="S134" s="1117"/>
      <c r="T134" s="1135"/>
    </row>
    <row r="135" spans="2:20" s="1103" customFormat="1" hidden="1">
      <c r="C135" s="1103" t="s">
        <v>115</v>
      </c>
      <c r="E135" s="1128"/>
      <c r="F135" s="1131"/>
      <c r="P135" s="1117"/>
      <c r="Q135" s="1117"/>
      <c r="S135" s="1136"/>
    </row>
    <row r="136" spans="2:20" s="1103" customFormat="1" ht="32.25" hidden="1" customHeight="1">
      <c r="C136" s="1137">
        <v>39855</v>
      </c>
      <c r="D136" s="1138">
        <f>F133</f>
        <v>1464046.864040937</v>
      </c>
      <c r="E136" s="1138"/>
      <c r="F136" s="1131"/>
      <c r="P136" s="1117"/>
      <c r="Q136" s="1117"/>
    </row>
    <row r="137" spans="2:20" s="1103" customFormat="1" hidden="1">
      <c r="C137" s="1137">
        <f>+C136+16</f>
        <v>39871</v>
      </c>
      <c r="D137" s="1138">
        <f>D136*1.03</f>
        <v>1507968.2699621653</v>
      </c>
      <c r="E137" s="1139">
        <f>0.07/12*12</f>
        <v>7.0000000000000007E-2</v>
      </c>
      <c r="F137" s="1131"/>
      <c r="P137" s="1117"/>
      <c r="Q137" s="1117"/>
    </row>
    <row r="138" spans="2:20" s="1103" customFormat="1" ht="15.75" hidden="1" thickBot="1">
      <c r="C138" s="1140"/>
      <c r="D138" s="1141">
        <f>D136*(1+E137)</f>
        <v>1566530.1445238027</v>
      </c>
      <c r="E138" s="1138"/>
      <c r="F138" s="1131"/>
      <c r="P138" s="1117"/>
      <c r="Q138" s="1117"/>
    </row>
    <row r="139" spans="2:20" s="1103" customFormat="1" hidden="1">
      <c r="C139" s="1138"/>
      <c r="D139" s="1138"/>
      <c r="E139" s="1133"/>
      <c r="F139" s="1131"/>
    </row>
    <row r="140" spans="2:20" s="1103" customFormat="1" hidden="1">
      <c r="C140" s="1142" t="s">
        <v>109</v>
      </c>
      <c r="D140" s="1138"/>
      <c r="E140" s="1138">
        <f>D138-D136</f>
        <v>102483.28048286564</v>
      </c>
      <c r="F140" s="1131">
        <f>E140</f>
        <v>102483.28048286564</v>
      </c>
    </row>
    <row r="141" spans="2:20" s="1103" customFormat="1" hidden="1">
      <c r="D141" s="1138"/>
      <c r="E141" s="1138"/>
      <c r="F141" s="1143"/>
      <c r="G141" s="1131"/>
    </row>
    <row r="142" spans="2:20" s="1103" customFormat="1" hidden="1">
      <c r="D142" s="1143"/>
      <c r="E142" s="1107" t="s">
        <v>106</v>
      </c>
      <c r="F142" s="1144">
        <f>F140+F133</f>
        <v>1566530.1445238027</v>
      </c>
    </row>
    <row r="143" spans="2:20" s="1103" customFormat="1" hidden="1">
      <c r="C143" s="1103" t="s">
        <v>116</v>
      </c>
      <c r="D143" s="1143"/>
      <c r="E143" s="1143"/>
      <c r="F143" s="1131">
        <f>F142*0.1</f>
        <v>156653.01445238027</v>
      </c>
    </row>
    <row r="144" spans="2:20" s="1103" customFormat="1" hidden="1">
      <c r="D144" s="1143"/>
      <c r="E144" s="1143"/>
      <c r="F144" s="1131"/>
    </row>
    <row r="145" spans="1:20" s="1103" customFormat="1" ht="15.75" hidden="1" thickBot="1">
      <c r="D145" s="1104"/>
      <c r="E145" s="1104" t="s">
        <v>111</v>
      </c>
      <c r="F145" s="1134">
        <f>F143+F142</f>
        <v>1723183.158976183</v>
      </c>
      <c r="G145" s="1106"/>
    </row>
    <row r="146" spans="1:20" s="1103" customFormat="1" hidden="1">
      <c r="D146" s="1104"/>
      <c r="E146" s="1104"/>
      <c r="F146" s="1107"/>
      <c r="G146" s="1106"/>
    </row>
    <row r="147" spans="1:20" s="1103" customFormat="1" hidden="1">
      <c r="D147" s="1104"/>
      <c r="E147" s="1104"/>
      <c r="F147" s="1107"/>
      <c r="G147" s="1106"/>
    </row>
    <row r="148" spans="1:20" s="1103" customFormat="1" hidden="1">
      <c r="D148" s="1104"/>
      <c r="E148" s="1104"/>
      <c r="F148" s="1107"/>
      <c r="G148" s="1106"/>
    </row>
    <row r="149" spans="1:20" s="1103" customFormat="1" hidden="1">
      <c r="D149" s="1104"/>
      <c r="E149" s="1104"/>
      <c r="F149" s="1107"/>
      <c r="G149" s="1106"/>
    </row>
    <row r="150" spans="1:20" s="1103" customFormat="1" hidden="1">
      <c r="D150" s="1104"/>
      <c r="E150" s="1104"/>
      <c r="F150" s="1107"/>
      <c r="G150" s="1106"/>
    </row>
    <row r="151" spans="1:20" s="1103" customFormat="1" hidden="1"/>
    <row r="152" spans="1:20" s="1103" customFormat="1" hidden="1">
      <c r="A152" s="1108"/>
      <c r="B152" s="1108" t="s">
        <v>103</v>
      </c>
      <c r="C152" s="1108" t="s">
        <v>5</v>
      </c>
      <c r="D152" s="1108" t="s">
        <v>1</v>
      </c>
      <c r="E152" s="1108" t="s">
        <v>104</v>
      </c>
      <c r="F152" s="1109" t="s">
        <v>105</v>
      </c>
      <c r="G152" s="1106"/>
      <c r="N152" s="1117"/>
      <c r="O152" s="1117"/>
      <c r="P152" s="1118"/>
      <c r="Q152" s="1118"/>
      <c r="S152" s="1117"/>
      <c r="T152" s="1119"/>
    </row>
    <row r="153" spans="1:20" s="1103" customFormat="1" hidden="1">
      <c r="A153" s="1111"/>
      <c r="B153" s="1112"/>
      <c r="C153" s="1145" t="s">
        <v>120</v>
      </c>
      <c r="D153" s="1114">
        <v>1</v>
      </c>
      <c r="E153" s="1115">
        <v>1200000</v>
      </c>
      <c r="F153" s="1116">
        <f>E153*D153</f>
        <v>1200000</v>
      </c>
      <c r="N153" s="1117"/>
      <c r="P153" s="1123"/>
      <c r="Q153" s="1123"/>
      <c r="S153" s="1117"/>
      <c r="T153" s="1119"/>
    </row>
    <row r="154" spans="1:20" s="1103" customFormat="1" hidden="1">
      <c r="A154" s="1120"/>
      <c r="B154" s="1121"/>
      <c r="C154" s="1120"/>
      <c r="D154" s="1126"/>
      <c r="E154" s="1122"/>
      <c r="F154" s="1122"/>
      <c r="K154" s="1128"/>
      <c r="P154" s="1117"/>
      <c r="Q154" s="1117"/>
      <c r="S154" s="1117"/>
      <c r="T154" s="1119"/>
    </row>
    <row r="155" spans="1:20" s="1103" customFormat="1" hidden="1">
      <c r="B155" s="1124"/>
      <c r="C155" s="1125"/>
      <c r="D155" s="1126"/>
      <c r="E155" s="1107" t="s">
        <v>106</v>
      </c>
      <c r="F155" s="1127">
        <f>SUM(F153:F154)</f>
        <v>1200000</v>
      </c>
      <c r="P155" s="1117"/>
      <c r="Q155" s="1117"/>
      <c r="S155" s="1117"/>
      <c r="T155" s="1119"/>
    </row>
    <row r="156" spans="1:20" s="1103" customFormat="1" hidden="1">
      <c r="B156" s="1124"/>
      <c r="C156" s="1125"/>
      <c r="D156" s="1143"/>
      <c r="E156" s="1107"/>
      <c r="F156" s="1127"/>
      <c r="P156" s="1117"/>
      <c r="Q156" s="1117"/>
      <c r="S156" s="1117"/>
      <c r="T156" s="1119"/>
    </row>
    <row r="157" spans="1:20" s="1103" customFormat="1" hidden="1">
      <c r="B157" s="1103" t="s">
        <v>113</v>
      </c>
      <c r="C157" s="1129"/>
      <c r="D157" s="1130"/>
      <c r="E157" s="1107"/>
      <c r="F157" s="1107">
        <f>F155</f>
        <v>1200000</v>
      </c>
      <c r="P157" s="1117"/>
      <c r="Q157" s="1117"/>
      <c r="S157" s="1117"/>
      <c r="T157" s="1119"/>
    </row>
    <row r="158" spans="1:20" s="1103" customFormat="1" hidden="1">
      <c r="B158" s="1103" t="s">
        <v>114</v>
      </c>
      <c r="E158" s="1131"/>
      <c r="F158" s="1146">
        <f>F157*10.586/10.1229-F157</f>
        <v>54897.312035088893</v>
      </c>
      <c r="P158" s="1117"/>
      <c r="Q158" s="1117"/>
      <c r="S158" s="1117"/>
      <c r="T158" s="1119"/>
    </row>
    <row r="159" spans="1:20" s="1103" customFormat="1" ht="15.75" hidden="1" thickBot="1">
      <c r="E159" s="1133"/>
      <c r="F159" s="1147">
        <f>F157+F158</f>
        <v>1254897.3120350889</v>
      </c>
      <c r="G159" s="1106"/>
      <c r="P159" s="1117"/>
      <c r="Q159" s="1117"/>
      <c r="S159" s="1117"/>
      <c r="T159" s="1135"/>
    </row>
    <row r="160" spans="1:20" s="1103" customFormat="1" hidden="1">
      <c r="E160" s="1128"/>
      <c r="F160" s="1131"/>
      <c r="P160" s="1117"/>
      <c r="Q160" s="1117"/>
      <c r="S160" s="1136"/>
    </row>
    <row r="161" spans="3:17" s="1103" customFormat="1" ht="32.25" hidden="1" customHeight="1">
      <c r="C161" s="1103" t="s">
        <v>115</v>
      </c>
      <c r="E161" s="1128"/>
      <c r="F161" s="1131"/>
      <c r="P161" s="1117"/>
      <c r="Q161" s="1117"/>
    </row>
    <row r="162" spans="3:17" s="1103" customFormat="1" hidden="1">
      <c r="C162" s="1137">
        <v>39227</v>
      </c>
      <c r="D162" s="1138">
        <f>F159</f>
        <v>1254897.3120350889</v>
      </c>
      <c r="E162" s="1138"/>
      <c r="F162" s="1131"/>
      <c r="P162" s="1117"/>
      <c r="Q162" s="1117"/>
    </row>
    <row r="163" spans="3:17" s="1103" customFormat="1" hidden="1">
      <c r="C163" s="1137">
        <f>+C162+31+30+31+30+31+30+31+30+31+30+31+30+31+8</f>
        <v>39632</v>
      </c>
      <c r="D163" s="1138">
        <f>D162*1.03</f>
        <v>1292544.2313961417</v>
      </c>
      <c r="E163" s="1139">
        <f>0.07/12*12</f>
        <v>7.0000000000000007E-2</v>
      </c>
      <c r="F163" s="1131"/>
      <c r="P163" s="1117"/>
      <c r="Q163" s="1117"/>
    </row>
    <row r="164" spans="3:17" s="1103" customFormat="1" ht="15.75" hidden="1" thickBot="1">
      <c r="C164" s="1140"/>
      <c r="D164" s="1141">
        <f>D162*(1+E163)</f>
        <v>1342740.1238775451</v>
      </c>
      <c r="E164" s="1138"/>
      <c r="F164" s="1131"/>
    </row>
    <row r="165" spans="3:17" s="1103" customFormat="1" hidden="1">
      <c r="C165" s="1138"/>
      <c r="D165" s="1138"/>
      <c r="E165" s="1133"/>
      <c r="F165" s="1131"/>
    </row>
    <row r="166" spans="3:17" s="1103" customFormat="1" hidden="1">
      <c r="C166" s="1142" t="s">
        <v>109</v>
      </c>
      <c r="D166" s="1138"/>
      <c r="E166" s="1138">
        <f>D164-D162</f>
        <v>87842.811842456227</v>
      </c>
      <c r="F166" s="1131">
        <f>E166</f>
        <v>87842.811842456227</v>
      </c>
    </row>
    <row r="167" spans="3:17" s="1103" customFormat="1" hidden="1">
      <c r="D167" s="1138"/>
      <c r="E167" s="1138"/>
      <c r="F167" s="1143"/>
      <c r="G167" s="1131"/>
    </row>
    <row r="168" spans="3:17" s="1103" customFormat="1" hidden="1">
      <c r="D168" s="1143"/>
      <c r="E168" s="1107" t="s">
        <v>106</v>
      </c>
      <c r="F168" s="1144">
        <f>F166+F159</f>
        <v>1342740.1238775451</v>
      </c>
    </row>
    <row r="169" spans="3:17" s="1103" customFormat="1" hidden="1">
      <c r="C169" s="1103" t="s">
        <v>121</v>
      </c>
      <c r="D169" s="1143"/>
      <c r="E169" s="1143"/>
      <c r="F169" s="1131">
        <f>F168*0.1</f>
        <v>134274.01238775451</v>
      </c>
    </row>
    <row r="170" spans="3:17" s="1103" customFormat="1" hidden="1">
      <c r="D170" s="1143"/>
      <c r="E170" s="1143"/>
      <c r="F170" s="1131"/>
    </row>
    <row r="171" spans="3:17" s="1103" customFormat="1" ht="15.75" hidden="1" thickBot="1">
      <c r="D171" s="1104"/>
      <c r="E171" s="1104" t="s">
        <v>111</v>
      </c>
      <c r="F171" s="1134">
        <f>F169+F168</f>
        <v>1477014.1362652997</v>
      </c>
      <c r="G171" s="1106"/>
    </row>
    <row r="172" spans="3:17" s="1103" customFormat="1" hidden="1"/>
    <row r="173" spans="3:17" s="1103" customFormat="1" hidden="1"/>
    <row r="174" spans="3:17" s="1103" customFormat="1" hidden="1"/>
    <row r="175" spans="3:17" s="1103" customFormat="1" hidden="1"/>
    <row r="176" spans="3:17" s="1103" customFormat="1" hidden="1"/>
    <row r="177" s="1103" customFormat="1" hidden="1"/>
    <row r="178" s="1103" customFormat="1" hidden="1"/>
    <row r="179" s="1103" customFormat="1" hidden="1"/>
    <row r="180" s="1103" customFormat="1" hidden="1"/>
    <row r="181" s="1103" customFormat="1" hidden="1"/>
    <row r="182" s="1103" customFormat="1" hidden="1"/>
    <row r="183" s="1103" customFormat="1" hidden="1"/>
    <row r="184" s="1103" customFormat="1" hidden="1"/>
    <row r="185" s="1103" customFormat="1" hidden="1"/>
    <row r="186" s="1103" customFormat="1" hidden="1"/>
    <row r="187" s="1103" customFormat="1" hidden="1"/>
    <row r="188" s="1103" customFormat="1" hidden="1"/>
    <row r="189" s="1103" customFormat="1" hidden="1"/>
    <row r="190" s="1103" customFormat="1" hidden="1"/>
    <row r="191" s="1103" customFormat="1" hidden="1"/>
    <row r="192" s="1103" customFormat="1" hidden="1"/>
    <row r="193" s="1103" customFormat="1" hidden="1"/>
    <row r="194" s="1103" customFormat="1" hidden="1"/>
    <row r="195" s="1103" customFormat="1" hidden="1"/>
    <row r="196" s="1103" customFormat="1" hidden="1"/>
    <row r="197" s="1103" customFormat="1" hidden="1"/>
    <row r="198" s="1103" customFormat="1" hidden="1"/>
    <row r="199" s="1103" customFormat="1" hidden="1"/>
    <row r="200" s="1103" customFormat="1" hidden="1"/>
    <row r="201" s="1103" customFormat="1" hidden="1"/>
    <row r="202" s="1103" customFormat="1" hidden="1"/>
    <row r="203" s="1103" customFormat="1" hidden="1"/>
    <row r="204" s="1103" customFormat="1" hidden="1"/>
    <row r="205" s="1103" customFormat="1" hidden="1"/>
    <row r="206" s="1103" customFormat="1" hidden="1"/>
    <row r="207" s="1103" customFormat="1" hidden="1"/>
    <row r="208" s="1103" customFormat="1" hidden="1"/>
    <row r="209" s="1103" customFormat="1" hidden="1"/>
    <row r="210" s="1103" customFormat="1" hidden="1"/>
    <row r="211" s="1103" customFormat="1" hidden="1"/>
    <row r="212" s="1103" customFormat="1" hidden="1"/>
    <row r="213" s="1103" customFormat="1" hidden="1"/>
    <row r="214" s="1103" customFormat="1" hidden="1"/>
    <row r="215" s="1103" customFormat="1" hidden="1"/>
    <row r="216" s="1103" customFormat="1" hidden="1"/>
    <row r="217" s="1103" customFormat="1" hidden="1"/>
    <row r="218" s="1103" customFormat="1" hidden="1"/>
    <row r="219" s="1103" customFormat="1" hidden="1"/>
    <row r="220" s="1103" customFormat="1" hidden="1"/>
    <row r="221" s="1103" customFormat="1" hidden="1"/>
    <row r="222" s="1103" customFormat="1" hidden="1"/>
    <row r="223" s="1103" customFormat="1" hidden="1"/>
    <row r="224" s="1103" customFormat="1" hidden="1"/>
    <row r="225" s="1103" customFormat="1" hidden="1"/>
    <row r="226" s="1103" customFormat="1" hidden="1"/>
    <row r="227" s="1103" customFormat="1" hidden="1"/>
    <row r="228" s="1103" customFormat="1" hidden="1"/>
    <row r="229" s="1103" customFormat="1" hidden="1"/>
    <row r="230" s="1103" customFormat="1" hidden="1"/>
    <row r="231" s="1103" customFormat="1" hidden="1"/>
    <row r="232" s="1103" customFormat="1" hidden="1"/>
    <row r="233" s="1103" customFormat="1" hidden="1"/>
    <row r="234" s="1103" customFormat="1" hidden="1"/>
    <row r="235" s="1103" customFormat="1" hidden="1"/>
    <row r="236" s="1103" customFormat="1" hidden="1"/>
    <row r="237" s="1103" customFormat="1" hidden="1"/>
    <row r="238" s="1103" customFormat="1" hidden="1"/>
    <row r="239" s="1103" customFormat="1" hidden="1"/>
    <row r="240" s="1103" customFormat="1" hidden="1"/>
    <row r="241" s="1103" customFormat="1" hidden="1"/>
    <row r="242" s="1103" customFormat="1" hidden="1"/>
    <row r="243" s="1103" customFormat="1" hidden="1"/>
    <row r="244" s="1103" customFormat="1" hidden="1"/>
    <row r="245" s="1103" customFormat="1" hidden="1"/>
    <row r="246" s="1103" customFormat="1" hidden="1"/>
    <row r="247" s="1103" customFormat="1" hidden="1"/>
    <row r="248" s="1103" customFormat="1" hidden="1"/>
    <row r="249" s="1103" customFormat="1"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9" hidden="1" outlineLevel="1"/>
    <row r="320" hidden="1" outlineLevel="1"/>
    <row r="321" spans="1:6" hidden="1" outlineLevel="1"/>
    <row r="322" spans="1:6" hidden="1" outlineLevel="1"/>
    <row r="323" spans="1:6" hidden="1" outlineLevel="1">
      <c r="A323" s="1058" t="s">
        <v>122</v>
      </c>
    </row>
    <row r="324" spans="1:6" hidden="1" outlineLevel="1">
      <c r="A324" s="1148" t="s">
        <v>123</v>
      </c>
      <c r="B324" s="1148" t="s">
        <v>124</v>
      </c>
      <c r="C324" s="1148"/>
    </row>
    <row r="325" spans="1:6" hidden="1" outlineLevel="1">
      <c r="A325" s="1148">
        <v>13859</v>
      </c>
      <c r="B325" s="1148">
        <v>16239.3</v>
      </c>
      <c r="C325" s="1066">
        <f>B325/A325</f>
        <v>1.1717512086009092</v>
      </c>
    </row>
    <row r="326" spans="1:6" hidden="1" outlineLevel="1">
      <c r="A326" s="1149" t="s">
        <v>125</v>
      </c>
      <c r="B326" s="1150"/>
      <c r="C326" s="1149"/>
    </row>
    <row r="327" spans="1:6" hidden="1" outlineLevel="1">
      <c r="A327" s="1148" t="s">
        <v>123</v>
      </c>
      <c r="B327" s="1148" t="s">
        <v>126</v>
      </c>
      <c r="C327" s="1066"/>
      <c r="D327" s="1054" t="s">
        <v>127</v>
      </c>
    </row>
    <row r="328" spans="1:6" hidden="1" outlineLevel="1">
      <c r="A328" s="1148">
        <f>13859/162.393</f>
        <v>85.342348500243233</v>
      </c>
      <c r="B328" s="1148">
        <v>137.80000000000001</v>
      </c>
      <c r="C328" s="1066">
        <f>B328/A328</f>
        <v>1.614673165452053</v>
      </c>
    </row>
    <row r="329" spans="1:6" hidden="1" outlineLevel="1"/>
    <row r="330" spans="1:6" hidden="1" outlineLevel="1">
      <c r="A330" s="1149" t="s">
        <v>125</v>
      </c>
      <c r="B330" s="1150"/>
      <c r="C330" s="1149"/>
    </row>
    <row r="331" spans="1:6" hidden="1" outlineLevel="1">
      <c r="A331" s="1148" t="s">
        <v>123</v>
      </c>
      <c r="B331" s="1148" t="s">
        <v>126</v>
      </c>
      <c r="C331" s="1066"/>
      <c r="D331" s="1054" t="s">
        <v>128</v>
      </c>
    </row>
    <row r="332" spans="1:6" hidden="1" outlineLevel="1">
      <c r="A332" s="1148">
        <f>1253.9/13.38730672</f>
        <v>93.663350382996242</v>
      </c>
      <c r="B332" s="1148">
        <v>116.6</v>
      </c>
      <c r="C332" s="1066">
        <f>B332/A332</f>
        <v>1.2448839329707311</v>
      </c>
    </row>
    <row r="333" spans="1:6" collapsed="1"/>
    <row r="334" spans="1:6">
      <c r="F334" s="1166">
        <f>+F46*0.05</f>
        <v>0</v>
      </c>
    </row>
    <row r="337" spans="1:20">
      <c r="I337" s="1151" t="s">
        <v>129</v>
      </c>
    </row>
    <row r="338" spans="1:20" ht="38.25" customHeight="1">
      <c r="A338" s="1066" t="s">
        <v>4</v>
      </c>
      <c r="B338" s="1152" t="s">
        <v>5</v>
      </c>
      <c r="C338" s="1152" t="s">
        <v>1</v>
      </c>
      <c r="D338" s="1152" t="s">
        <v>130</v>
      </c>
      <c r="E338" s="1152" t="s">
        <v>131</v>
      </c>
      <c r="F338" s="1153" t="s">
        <v>132</v>
      </c>
      <c r="G338" s="1152" t="s">
        <v>133</v>
      </c>
      <c r="H338" s="1152" t="s">
        <v>69</v>
      </c>
      <c r="I338" s="1152" t="s">
        <v>131</v>
      </c>
    </row>
    <row r="339" spans="1:20" ht="195">
      <c r="A339" s="1148">
        <v>1</v>
      </c>
      <c r="B339" s="1154" t="str">
        <f>+C4</f>
        <v>Engineer, Procure, Construct and Commission a 50 to 100 kW thermal Waste-to-Energy Test Facility at Eskom Research, Testing and Innovation Centre</v>
      </c>
      <c r="C339" s="1148">
        <v>1</v>
      </c>
      <c r="D339" s="1155">
        <f>E8</f>
        <v>0</v>
      </c>
      <c r="E339" s="1155">
        <f>+C339*D339</f>
        <v>0</v>
      </c>
      <c r="F339" s="1155">
        <f>F37</f>
        <v>0</v>
      </c>
      <c r="G339" s="1155">
        <f>E44</f>
        <v>0</v>
      </c>
      <c r="H339" s="1155">
        <f>F47</f>
        <v>0</v>
      </c>
      <c r="I339" s="1155">
        <f>F339+G339+H339</f>
        <v>0</v>
      </c>
    </row>
    <row r="340" spans="1:20">
      <c r="A340" s="1148"/>
      <c r="B340" s="1148"/>
      <c r="C340" s="1148"/>
      <c r="D340" s="1155"/>
      <c r="E340" s="1155"/>
      <c r="F340" s="1155"/>
      <c r="G340" s="1155"/>
      <c r="H340" s="1155"/>
      <c r="I340" s="1155"/>
    </row>
    <row r="342" spans="1:20" hidden="1" outlineLevel="1">
      <c r="I342" s="1093">
        <f>+I339-F49</f>
        <v>0</v>
      </c>
    </row>
    <row r="343" spans="1:20" hidden="1" outlineLevel="1">
      <c r="I343" s="1054">
        <v>3146839.87</v>
      </c>
    </row>
    <row r="344" spans="1:20" hidden="1" outlineLevel="1"/>
    <row r="345" spans="1:20" hidden="1" outlineLevel="1">
      <c r="I345" s="1156">
        <v>1.0948221919021877</v>
      </c>
    </row>
    <row r="346" spans="1:20" hidden="1" outlineLevel="1">
      <c r="I346" s="1157">
        <f>+I339/I345</f>
        <v>0</v>
      </c>
    </row>
    <row r="347" spans="1:20" hidden="1" outlineLevel="1">
      <c r="B347" s="1058" t="s">
        <v>134</v>
      </c>
      <c r="I347" s="1157">
        <f>+I346-I343</f>
        <v>-3146839.87</v>
      </c>
    </row>
    <row r="348" spans="1:20" hidden="1" outlineLevel="1"/>
    <row r="349" spans="1:20" hidden="1" outlineLevel="1">
      <c r="A349" s="1079"/>
      <c r="B349" s="1060"/>
      <c r="C349" s="1079"/>
      <c r="D349" s="1061"/>
      <c r="E349" s="1061"/>
      <c r="F349" s="1061"/>
      <c r="N349" s="1072"/>
      <c r="P349" s="1080"/>
      <c r="Q349" s="1080"/>
      <c r="S349" s="1072"/>
      <c r="T349" s="1074"/>
    </row>
    <row r="350" spans="1:20" hidden="1" outlineLevel="1">
      <c r="B350" s="1063"/>
      <c r="C350" s="1081"/>
      <c r="D350" s="1082"/>
      <c r="E350" s="1062" t="s">
        <v>106</v>
      </c>
      <c r="F350" s="1064">
        <v>112546.8</v>
      </c>
      <c r="K350" s="1083"/>
      <c r="P350" s="1072"/>
      <c r="Q350" s="1072"/>
      <c r="S350" s="1072"/>
      <c r="T350" s="1074"/>
    </row>
    <row r="351" spans="1:20" hidden="1" outlineLevel="1">
      <c r="B351" s="1063"/>
      <c r="C351" s="1084"/>
      <c r="D351" s="1082"/>
      <c r="E351" s="1062"/>
      <c r="F351" s="1064"/>
      <c r="P351" s="1072"/>
      <c r="Q351" s="1072"/>
      <c r="S351" s="1072"/>
      <c r="T351" s="1074"/>
    </row>
    <row r="352" spans="1:20" hidden="1" outlineLevel="1">
      <c r="B352" s="1054" t="s">
        <v>135</v>
      </c>
      <c r="C352" s="1085"/>
      <c r="D352" s="1086"/>
      <c r="E352" s="1062"/>
      <c r="F352" s="1062">
        <f>F350</f>
        <v>112546.8</v>
      </c>
      <c r="P352" s="1072"/>
      <c r="Q352" s="1072"/>
      <c r="S352" s="1072"/>
      <c r="T352" s="1074"/>
    </row>
    <row r="353" spans="2:20" hidden="1" outlineLevel="1">
      <c r="B353" s="1054" t="s">
        <v>136</v>
      </c>
      <c r="D353" s="1058"/>
      <c r="E353" s="1087"/>
      <c r="F353" s="1088">
        <f>F352*17.0261/14.3955-F352</f>
        <v>20566.538993435432</v>
      </c>
      <c r="P353" s="1072"/>
      <c r="Q353" s="1072"/>
      <c r="S353" s="1072"/>
      <c r="T353" s="1074"/>
    </row>
    <row r="354" spans="2:20" ht="15.75" hidden="1" outlineLevel="1" thickBot="1">
      <c r="C354" s="1058"/>
      <c r="D354" s="1058"/>
      <c r="E354" s="1078"/>
      <c r="F354" s="1089">
        <f>F352+F353</f>
        <v>133113.33899343543</v>
      </c>
      <c r="G354" s="1058"/>
      <c r="P354" s="1072"/>
      <c r="Q354" s="1072"/>
      <c r="S354" s="1072"/>
      <c r="T354" s="1074"/>
    </row>
    <row r="355" spans="2:20" ht="15.75" hidden="1" outlineLevel="1" thickTop="1">
      <c r="E355" s="1083"/>
      <c r="F355" s="1087"/>
      <c r="P355" s="1072"/>
      <c r="Q355" s="1072"/>
      <c r="S355" s="1072"/>
      <c r="T355" s="1090"/>
    </row>
    <row r="356" spans="2:20" hidden="1" outlineLevel="1">
      <c r="C356" s="1054" t="s">
        <v>115</v>
      </c>
      <c r="E356" s="1083"/>
      <c r="F356" s="1087">
        <f>5.1/1.9</f>
        <v>2.6842105263157894</v>
      </c>
      <c r="P356" s="1072"/>
      <c r="Q356" s="1072"/>
      <c r="S356" s="1091"/>
    </row>
    <row r="357" spans="2:20" ht="32.25" hidden="1" customHeight="1" outlineLevel="1">
      <c r="C357" s="1092">
        <v>41653</v>
      </c>
      <c r="D357" s="1093">
        <f>F354</f>
        <v>133113.33899343543</v>
      </c>
      <c r="E357" s="1093"/>
      <c r="F357" s="1087"/>
      <c r="G357" s="1054">
        <f>9*12</f>
        <v>108</v>
      </c>
      <c r="P357" s="1072"/>
      <c r="Q357" s="1072"/>
    </row>
    <row r="358" spans="2:20" hidden="1" outlineLevel="1">
      <c r="C358" s="1092">
        <v>44617</v>
      </c>
      <c r="D358" s="1093">
        <f>D357*1.459</f>
        <v>194212.36159142232</v>
      </c>
      <c r="E358" s="1094">
        <f>0.051/12*108</f>
        <v>0.45899999999999996</v>
      </c>
      <c r="F358" s="1087"/>
      <c r="P358" s="1072"/>
      <c r="Q358" s="1072"/>
    </row>
    <row r="359" spans="2:20" ht="15.75" hidden="1" outlineLevel="1" thickBot="1">
      <c r="C359" s="1095"/>
      <c r="D359" s="1096">
        <f>D357*(1+E358)</f>
        <v>194212.36159142232</v>
      </c>
      <c r="E359" s="1093"/>
      <c r="F359" s="1087"/>
      <c r="P359" s="1072"/>
      <c r="Q359" s="1072"/>
    </row>
    <row r="360" spans="2:20" ht="15.75" hidden="1" outlineLevel="1" thickTop="1">
      <c r="C360" s="1093"/>
      <c r="D360" s="1093"/>
      <c r="E360" s="1078"/>
      <c r="F360" s="1087"/>
    </row>
    <row r="361" spans="2:20" hidden="1" outlineLevel="1">
      <c r="C361" s="1077" t="s">
        <v>109</v>
      </c>
      <c r="D361" s="1093"/>
      <c r="E361" s="1093">
        <f>D359-D357</f>
        <v>61099.022597986885</v>
      </c>
      <c r="F361" s="1087">
        <f>E361</f>
        <v>61099.022597986885</v>
      </c>
    </row>
    <row r="362" spans="2:20" hidden="1" outlineLevel="1">
      <c r="D362" s="1093"/>
      <c r="E362" s="1093"/>
      <c r="F362" s="1097"/>
      <c r="G362" s="1087"/>
    </row>
    <row r="363" spans="2:20" hidden="1" outlineLevel="1">
      <c r="D363" s="1097"/>
      <c r="E363" s="1062" t="s">
        <v>106</v>
      </c>
      <c r="F363" s="1098">
        <f>F361+F354</f>
        <v>194212.36159142232</v>
      </c>
    </row>
    <row r="364" spans="2:20" hidden="1" outlineLevel="1">
      <c r="C364" s="1099" t="s">
        <v>137</v>
      </c>
      <c r="D364" s="1097"/>
      <c r="E364" s="1097"/>
      <c r="F364" s="1100">
        <f>F363*0.06</f>
        <v>11652.741695485338</v>
      </c>
    </row>
    <row r="365" spans="2:20" hidden="1" outlineLevel="1">
      <c r="D365" s="1097"/>
      <c r="E365" s="1097"/>
      <c r="F365" s="1087"/>
    </row>
    <row r="366" spans="2:20" ht="15.75" hidden="1" outlineLevel="1" thickBot="1">
      <c r="D366" s="1101"/>
      <c r="E366" s="1101" t="s">
        <v>111</v>
      </c>
      <c r="F366" s="1089">
        <f>F364+F363</f>
        <v>205865.10328690766</v>
      </c>
      <c r="G366" s="1058"/>
    </row>
    <row r="367" spans="2:20" ht="15.75" hidden="1" outlineLevel="1" thickTop="1">
      <c r="D367" s="1101"/>
      <c r="E367" s="1101"/>
      <c r="F367" s="1102"/>
      <c r="G367" s="1058"/>
    </row>
    <row r="368" spans="2:20" s="1103" customFormat="1" hidden="1" outlineLevel="1">
      <c r="D368" s="1104"/>
      <c r="E368" s="1104"/>
      <c r="F368" s="1105"/>
      <c r="G368" s="1106"/>
    </row>
    <row r="369" spans="1:20" s="1103" customFormat="1" hidden="1" outlineLevel="1">
      <c r="D369" s="1104"/>
      <c r="E369" s="1104"/>
      <c r="F369" s="1105"/>
      <c r="G369" s="1106"/>
    </row>
    <row r="370" spans="1:20" s="1103" customFormat="1" hidden="1" outlineLevel="1">
      <c r="D370" s="1104"/>
      <c r="E370" s="1104"/>
      <c r="F370" s="1107"/>
      <c r="G370" s="1106"/>
    </row>
    <row r="371" spans="1:20" s="1103" customFormat="1" hidden="1" outlineLevel="1">
      <c r="A371" s="1108"/>
      <c r="B371" s="1108" t="s">
        <v>103</v>
      </c>
      <c r="C371" s="1108" t="s">
        <v>5</v>
      </c>
      <c r="D371" s="1108" t="s">
        <v>1</v>
      </c>
      <c r="E371" s="1108" t="s">
        <v>104</v>
      </c>
      <c r="F371" s="1109" t="s">
        <v>105</v>
      </c>
      <c r="G371" s="1106"/>
      <c r="H371" s="1110"/>
    </row>
    <row r="372" spans="1:20" s="1103" customFormat="1" hidden="1" outlineLevel="1">
      <c r="A372" s="1111"/>
      <c r="B372" s="1112"/>
      <c r="C372" s="1113" t="s">
        <v>112</v>
      </c>
      <c r="D372" s="1114">
        <v>1</v>
      </c>
      <c r="E372" s="1115">
        <v>210000</v>
      </c>
      <c r="F372" s="1116">
        <f>E372*D372</f>
        <v>210000</v>
      </c>
      <c r="N372" s="1117"/>
      <c r="O372" s="1117"/>
      <c r="P372" s="1118"/>
      <c r="Q372" s="1118"/>
      <c r="S372" s="1117"/>
      <c r="T372" s="1119"/>
    </row>
    <row r="373" spans="1:20" s="1103" customFormat="1" hidden="1" outlineLevel="1">
      <c r="A373" s="1120"/>
      <c r="B373" s="1121"/>
      <c r="C373" s="1120"/>
      <c r="D373" s="1122"/>
      <c r="E373" s="1122"/>
      <c r="F373" s="1122"/>
      <c r="N373" s="1117"/>
      <c r="P373" s="1123"/>
      <c r="Q373" s="1123"/>
      <c r="S373" s="1117"/>
      <c r="T373" s="1119"/>
    </row>
    <row r="374" spans="1:20" s="1103" customFormat="1" hidden="1" outlineLevel="1">
      <c r="B374" s="1124"/>
      <c r="C374" s="1125"/>
      <c r="D374" s="1126"/>
      <c r="E374" s="1107" t="s">
        <v>106</v>
      </c>
      <c r="F374" s="1127">
        <f>SUM(F372:F373)</f>
        <v>210000</v>
      </c>
      <c r="K374" s="1128"/>
      <c r="P374" s="1117"/>
      <c r="Q374" s="1117"/>
      <c r="S374" s="1117"/>
      <c r="T374" s="1119"/>
    </row>
    <row r="375" spans="1:20" s="1103" customFormat="1" hidden="1" outlineLevel="1">
      <c r="B375" s="1124"/>
      <c r="C375" s="1125"/>
      <c r="D375" s="1126"/>
      <c r="E375" s="1107"/>
      <c r="F375" s="1127"/>
      <c r="P375" s="1117"/>
      <c r="Q375" s="1117"/>
      <c r="S375" s="1117"/>
      <c r="T375" s="1119"/>
    </row>
    <row r="376" spans="1:20" s="1103" customFormat="1" hidden="1" outlineLevel="1">
      <c r="B376" s="1103" t="s">
        <v>113</v>
      </c>
      <c r="C376" s="1129"/>
      <c r="D376" s="1130"/>
      <c r="E376" s="1107"/>
      <c r="F376" s="1107">
        <f>F374</f>
        <v>210000</v>
      </c>
      <c r="P376" s="1117"/>
      <c r="Q376" s="1117"/>
      <c r="S376" s="1117"/>
      <c r="T376" s="1119"/>
    </row>
    <row r="377" spans="1:20" s="1103" customFormat="1" hidden="1" outlineLevel="1">
      <c r="B377" s="1103" t="s">
        <v>114</v>
      </c>
      <c r="E377" s="1131"/>
      <c r="F377" s="1132">
        <f>F376*10.586/10.1229-F376</f>
        <v>9607.0296061405388</v>
      </c>
      <c r="P377" s="1117"/>
      <c r="Q377" s="1117"/>
      <c r="S377" s="1117"/>
      <c r="T377" s="1119"/>
    </row>
    <row r="378" spans="1:20" s="1103" customFormat="1" ht="15.75" hidden="1" outlineLevel="1" thickBot="1">
      <c r="E378" s="1133"/>
      <c r="F378" s="1134">
        <f>F376+F377</f>
        <v>219607.02960614054</v>
      </c>
      <c r="G378" s="1106"/>
      <c r="P378" s="1117"/>
      <c r="Q378" s="1117"/>
      <c r="S378" s="1117"/>
      <c r="T378" s="1119"/>
    </row>
    <row r="379" spans="1:20" s="1103" customFormat="1" hidden="1" outlineLevel="1">
      <c r="E379" s="1128"/>
      <c r="F379" s="1131"/>
      <c r="P379" s="1117"/>
      <c r="Q379" s="1117"/>
      <c r="S379" s="1117"/>
      <c r="T379" s="1135"/>
    </row>
    <row r="380" spans="1:20" s="1103" customFormat="1" hidden="1" outlineLevel="1">
      <c r="C380" s="1103" t="s">
        <v>115</v>
      </c>
      <c r="E380" s="1128"/>
      <c r="F380" s="1131"/>
      <c r="P380" s="1117"/>
      <c r="Q380" s="1117"/>
      <c r="S380" s="1136"/>
    </row>
    <row r="381" spans="1:20" s="1103" customFormat="1" ht="32.25" hidden="1" customHeight="1" outlineLevel="1">
      <c r="C381" s="1137">
        <v>39855</v>
      </c>
      <c r="D381" s="1138">
        <f>F378</f>
        <v>219607.02960614054</v>
      </c>
      <c r="E381" s="1138"/>
      <c r="F381" s="1131"/>
      <c r="P381" s="1117"/>
      <c r="Q381" s="1117"/>
    </row>
    <row r="382" spans="1:20" s="1103" customFormat="1" hidden="1" outlineLevel="1">
      <c r="C382" s="1137">
        <f>+C381+16</f>
        <v>39871</v>
      </c>
      <c r="D382" s="1138">
        <f>D381*1.03</f>
        <v>226195.24049432477</v>
      </c>
      <c r="E382" s="1139">
        <f>0.07/12*12</f>
        <v>7.0000000000000007E-2</v>
      </c>
      <c r="F382" s="1131"/>
      <c r="P382" s="1117"/>
      <c r="Q382" s="1117"/>
    </row>
    <row r="383" spans="1:20" s="1103" customFormat="1" ht="15.75" hidden="1" outlineLevel="1" thickBot="1">
      <c r="C383" s="1140"/>
      <c r="D383" s="1141">
        <f>D381*(1+E382)</f>
        <v>234979.5216785704</v>
      </c>
      <c r="E383" s="1138"/>
      <c r="F383" s="1131"/>
      <c r="P383" s="1117"/>
      <c r="Q383" s="1117"/>
    </row>
    <row r="384" spans="1:20" s="1103" customFormat="1" hidden="1" outlineLevel="1">
      <c r="C384" s="1138"/>
      <c r="D384" s="1138"/>
      <c r="E384" s="1133"/>
      <c r="F384" s="1131"/>
    </row>
    <row r="385" spans="1:20" s="1103" customFormat="1" hidden="1" outlineLevel="1">
      <c r="C385" s="1142" t="s">
        <v>109</v>
      </c>
      <c r="D385" s="1138"/>
      <c r="E385" s="1138">
        <f>D383-D381</f>
        <v>15372.492072429857</v>
      </c>
      <c r="F385" s="1131">
        <f>E385</f>
        <v>15372.492072429857</v>
      </c>
    </row>
    <row r="386" spans="1:20" s="1103" customFormat="1" hidden="1" outlineLevel="1">
      <c r="D386" s="1138"/>
      <c r="E386" s="1138"/>
      <c r="F386" s="1143"/>
      <c r="G386" s="1131"/>
    </row>
    <row r="387" spans="1:20" s="1103" customFormat="1" hidden="1" outlineLevel="1">
      <c r="D387" s="1143"/>
      <c r="E387" s="1107" t="s">
        <v>106</v>
      </c>
      <c r="F387" s="1144">
        <f>F385+F378</f>
        <v>234979.5216785704</v>
      </c>
    </row>
    <row r="388" spans="1:20" s="1103" customFormat="1" hidden="1" outlineLevel="1">
      <c r="C388" s="1103" t="s">
        <v>116</v>
      </c>
      <c r="D388" s="1143"/>
      <c r="E388" s="1143"/>
      <c r="F388" s="1131">
        <f>F387*0.1</f>
        <v>23497.952167857042</v>
      </c>
    </row>
    <row r="389" spans="1:20" s="1103" customFormat="1" hidden="1" outlineLevel="1">
      <c r="D389" s="1143"/>
      <c r="E389" s="1143"/>
      <c r="F389" s="1131"/>
    </row>
    <row r="390" spans="1:20" s="1103" customFormat="1" ht="15.75" hidden="1" outlineLevel="1" thickBot="1">
      <c r="D390" s="1104"/>
      <c r="E390" s="1104" t="s">
        <v>111</v>
      </c>
      <c r="F390" s="1134">
        <f>F388+F387</f>
        <v>258477.47384642743</v>
      </c>
      <c r="G390" s="1106"/>
    </row>
    <row r="391" spans="1:20" s="1103" customFormat="1" hidden="1" outlineLevel="1">
      <c r="D391" s="1104"/>
      <c r="E391" s="1104"/>
      <c r="F391" s="1107"/>
      <c r="G391" s="1106"/>
    </row>
    <row r="392" spans="1:20" s="1103" customFormat="1" hidden="1" outlineLevel="1">
      <c r="D392" s="1104"/>
      <c r="E392" s="1104"/>
      <c r="F392" s="1107"/>
      <c r="G392" s="1106"/>
    </row>
    <row r="393" spans="1:20" s="1103" customFormat="1" hidden="1" outlineLevel="1">
      <c r="D393" s="1104"/>
      <c r="E393" s="1104"/>
      <c r="F393" s="1107"/>
      <c r="G393" s="1106"/>
    </row>
    <row r="394" spans="1:20" s="1103" customFormat="1" hidden="1" outlineLevel="1">
      <c r="D394" s="1104"/>
      <c r="E394" s="1104"/>
      <c r="F394" s="1107"/>
      <c r="G394" s="1106"/>
    </row>
    <row r="395" spans="1:20" s="1103" customFormat="1" hidden="1" outlineLevel="1">
      <c r="A395" s="1108"/>
      <c r="B395" s="1108" t="s">
        <v>103</v>
      </c>
      <c r="C395" s="1108" t="s">
        <v>5</v>
      </c>
      <c r="D395" s="1108" t="s">
        <v>1</v>
      </c>
      <c r="E395" s="1108" t="s">
        <v>104</v>
      </c>
      <c r="F395" s="1109" t="s">
        <v>105</v>
      </c>
      <c r="G395" s="1106"/>
      <c r="H395" s="1110"/>
    </row>
    <row r="396" spans="1:20" s="1103" customFormat="1" hidden="1" outlineLevel="1">
      <c r="A396" s="1111"/>
      <c r="B396" s="1112"/>
      <c r="C396" s="1113" t="s">
        <v>117</v>
      </c>
      <c r="D396" s="1114">
        <v>1</v>
      </c>
      <c r="E396" s="1115">
        <v>1800000</v>
      </c>
      <c r="F396" s="1116">
        <f>E396*D396</f>
        <v>1800000</v>
      </c>
      <c r="N396" s="1117"/>
      <c r="O396" s="1117"/>
      <c r="P396" s="1118"/>
      <c r="Q396" s="1118"/>
      <c r="S396" s="1117"/>
      <c r="T396" s="1119"/>
    </row>
    <row r="397" spans="1:20" s="1103" customFormat="1" hidden="1" outlineLevel="1">
      <c r="A397" s="1120"/>
      <c r="B397" s="1121"/>
      <c r="C397" s="1120"/>
      <c r="D397" s="1122"/>
      <c r="E397" s="1122"/>
      <c r="F397" s="1122"/>
      <c r="N397" s="1117"/>
      <c r="P397" s="1123"/>
      <c r="Q397" s="1123"/>
      <c r="S397" s="1117"/>
      <c r="T397" s="1119"/>
    </row>
    <row r="398" spans="1:20" s="1103" customFormat="1" hidden="1" outlineLevel="1">
      <c r="B398" s="1124"/>
      <c r="C398" s="1125"/>
      <c r="D398" s="1126"/>
      <c r="E398" s="1107" t="s">
        <v>106</v>
      </c>
      <c r="F398" s="1127">
        <f>SUM(F396:F397)</f>
        <v>1800000</v>
      </c>
      <c r="K398" s="1128"/>
      <c r="P398" s="1117"/>
      <c r="Q398" s="1117"/>
      <c r="S398" s="1117"/>
      <c r="T398" s="1119"/>
    </row>
    <row r="399" spans="1:20" s="1103" customFormat="1" hidden="1" outlineLevel="1">
      <c r="B399" s="1124"/>
      <c r="C399" s="1125"/>
      <c r="D399" s="1126"/>
      <c r="E399" s="1107"/>
      <c r="F399" s="1127"/>
      <c r="P399" s="1117"/>
      <c r="Q399" s="1117"/>
      <c r="S399" s="1117"/>
      <c r="T399" s="1119"/>
    </row>
    <row r="400" spans="1:20" s="1103" customFormat="1" hidden="1" outlineLevel="1">
      <c r="B400" s="1103" t="s">
        <v>113</v>
      </c>
      <c r="C400" s="1129"/>
      <c r="D400" s="1130"/>
      <c r="E400" s="1107"/>
      <c r="F400" s="1107">
        <f>F398</f>
        <v>1800000</v>
      </c>
      <c r="P400" s="1117"/>
      <c r="Q400" s="1117"/>
      <c r="S400" s="1117"/>
      <c r="T400" s="1119"/>
    </row>
    <row r="401" spans="2:20" s="1103" customFormat="1" hidden="1" outlineLevel="1">
      <c r="B401" s="1103" t="s">
        <v>114</v>
      </c>
      <c r="E401" s="1131"/>
      <c r="F401" s="1132">
        <f>F400*10.586/10.1229-F400</f>
        <v>82345.968052633107</v>
      </c>
      <c r="P401" s="1117"/>
      <c r="Q401" s="1117"/>
      <c r="S401" s="1117"/>
      <c r="T401" s="1119"/>
    </row>
    <row r="402" spans="2:20" s="1103" customFormat="1" ht="15.75" hidden="1" outlineLevel="1" thickBot="1">
      <c r="E402" s="1133"/>
      <c r="F402" s="1134">
        <f>F400+F401</f>
        <v>1882345.9680526331</v>
      </c>
      <c r="G402" s="1106"/>
      <c r="P402" s="1117"/>
      <c r="Q402" s="1117"/>
      <c r="S402" s="1117"/>
      <c r="T402" s="1119"/>
    </row>
    <row r="403" spans="2:20" s="1103" customFormat="1" hidden="1" outlineLevel="1">
      <c r="E403" s="1128"/>
      <c r="F403" s="1131"/>
      <c r="P403" s="1117"/>
      <c r="Q403" s="1117"/>
      <c r="S403" s="1117"/>
      <c r="T403" s="1135"/>
    </row>
    <row r="404" spans="2:20" s="1103" customFormat="1" hidden="1" outlineLevel="1">
      <c r="C404" s="1103" t="s">
        <v>115</v>
      </c>
      <c r="E404" s="1128"/>
      <c r="F404" s="1131"/>
      <c r="P404" s="1117"/>
      <c r="Q404" s="1117"/>
      <c r="S404" s="1136"/>
    </row>
    <row r="405" spans="2:20" s="1103" customFormat="1" ht="32.25" hidden="1" customHeight="1" outlineLevel="1">
      <c r="C405" s="1137">
        <v>39855</v>
      </c>
      <c r="D405" s="1138">
        <f>F402</f>
        <v>1882345.9680526331</v>
      </c>
      <c r="E405" s="1138"/>
      <c r="F405" s="1131"/>
      <c r="P405" s="1117"/>
      <c r="Q405" s="1117"/>
    </row>
    <row r="406" spans="2:20" s="1103" customFormat="1" hidden="1" outlineLevel="1">
      <c r="C406" s="1137">
        <f>+C405+16</f>
        <v>39871</v>
      </c>
      <c r="D406" s="1138">
        <f>D405*1.03</f>
        <v>1938816.3470942122</v>
      </c>
      <c r="E406" s="1139">
        <f>0.07/12*12</f>
        <v>7.0000000000000007E-2</v>
      </c>
      <c r="F406" s="1131"/>
      <c r="P406" s="1117"/>
      <c r="Q406" s="1117"/>
    </row>
    <row r="407" spans="2:20" s="1103" customFormat="1" ht="15.75" hidden="1" outlineLevel="1" thickBot="1">
      <c r="C407" s="1140"/>
      <c r="D407" s="1141">
        <f>D405*(1+E406)</f>
        <v>2014110.1858163176</v>
      </c>
      <c r="E407" s="1138"/>
      <c r="F407" s="1131"/>
      <c r="P407" s="1117"/>
      <c r="Q407" s="1117"/>
    </row>
    <row r="408" spans="2:20" s="1103" customFormat="1" hidden="1" outlineLevel="1">
      <c r="C408" s="1138"/>
      <c r="D408" s="1138"/>
      <c r="E408" s="1133"/>
      <c r="F408" s="1131"/>
    </row>
    <row r="409" spans="2:20" s="1103" customFormat="1" hidden="1" outlineLevel="1">
      <c r="C409" s="1142" t="s">
        <v>109</v>
      </c>
      <c r="D409" s="1138"/>
      <c r="E409" s="1138">
        <f>D407-D405</f>
        <v>131764.21776368446</v>
      </c>
      <c r="F409" s="1131">
        <f>E409</f>
        <v>131764.21776368446</v>
      </c>
    </row>
    <row r="410" spans="2:20" s="1103" customFormat="1" hidden="1" outlineLevel="1">
      <c r="D410" s="1138"/>
      <c r="E410" s="1138"/>
      <c r="F410" s="1143"/>
      <c r="G410" s="1131"/>
    </row>
    <row r="411" spans="2:20" s="1103" customFormat="1" hidden="1" outlineLevel="1">
      <c r="D411" s="1143"/>
      <c r="E411" s="1107" t="s">
        <v>106</v>
      </c>
      <c r="F411" s="1144">
        <f>F409+F402</f>
        <v>2014110.1858163176</v>
      </c>
    </row>
    <row r="412" spans="2:20" s="1103" customFormat="1" hidden="1" outlineLevel="1">
      <c r="C412" s="1103" t="s">
        <v>116</v>
      </c>
      <c r="D412" s="1143"/>
      <c r="E412" s="1143"/>
      <c r="F412" s="1131">
        <f>F411*0.1</f>
        <v>201411.01858163177</v>
      </c>
    </row>
    <row r="413" spans="2:20" s="1103" customFormat="1" hidden="1" outlineLevel="1">
      <c r="D413" s="1143"/>
      <c r="E413" s="1143"/>
      <c r="F413" s="1131"/>
    </row>
    <row r="414" spans="2:20" s="1103" customFormat="1" ht="15.75" hidden="1" outlineLevel="1" thickBot="1">
      <c r="D414" s="1104"/>
      <c r="E414" s="1104" t="s">
        <v>111</v>
      </c>
      <c r="F414" s="1134">
        <f>F412+F411</f>
        <v>2215521.2043979494</v>
      </c>
      <c r="G414" s="1106"/>
    </row>
    <row r="415" spans="2:20" s="1103" customFormat="1" hidden="1" outlineLevel="1">
      <c r="D415" s="1104"/>
      <c r="E415" s="1104"/>
      <c r="F415" s="1107"/>
      <c r="G415" s="1106"/>
    </row>
    <row r="416" spans="2:20" s="1103" customFormat="1" hidden="1" outlineLevel="1">
      <c r="D416" s="1104"/>
      <c r="E416" s="1104"/>
      <c r="F416" s="1107"/>
      <c r="G416" s="1106"/>
    </row>
    <row r="417" spans="1:20" s="1103" customFormat="1" hidden="1" outlineLevel="1">
      <c r="D417" s="1104"/>
      <c r="E417" s="1104"/>
      <c r="F417" s="1107"/>
      <c r="G417" s="1106"/>
    </row>
    <row r="418" spans="1:20" s="1103" customFormat="1" hidden="1" outlineLevel="1">
      <c r="D418" s="1104"/>
      <c r="E418" s="1104"/>
      <c r="F418" s="1107"/>
      <c r="G418" s="1106"/>
    </row>
    <row r="419" spans="1:20" s="1103" customFormat="1" hidden="1" outlineLevel="1">
      <c r="A419" s="1108"/>
      <c r="B419" s="1108" t="s">
        <v>103</v>
      </c>
      <c r="C419" s="1108" t="s">
        <v>5</v>
      </c>
      <c r="D419" s="1108" t="s">
        <v>1</v>
      </c>
      <c r="E419" s="1108" t="s">
        <v>104</v>
      </c>
      <c r="F419" s="1109" t="s">
        <v>105</v>
      </c>
      <c r="G419" s="1106"/>
      <c r="H419" s="1110"/>
    </row>
    <row r="420" spans="1:20" s="1103" customFormat="1" hidden="1" outlineLevel="1">
      <c r="A420" s="1111"/>
      <c r="B420" s="1112"/>
      <c r="C420" s="1113" t="s">
        <v>118</v>
      </c>
      <c r="D420" s="1114">
        <v>1</v>
      </c>
      <c r="E420" s="1115">
        <v>190000</v>
      </c>
      <c r="F420" s="1116">
        <f>E420*D420</f>
        <v>190000</v>
      </c>
      <c r="N420" s="1117"/>
      <c r="O420" s="1117"/>
      <c r="P420" s="1118"/>
      <c r="Q420" s="1118"/>
      <c r="S420" s="1117"/>
      <c r="T420" s="1119"/>
    </row>
    <row r="421" spans="1:20" s="1103" customFormat="1" hidden="1" outlineLevel="1">
      <c r="A421" s="1120"/>
      <c r="B421" s="1121"/>
      <c r="C421" s="1120"/>
      <c r="D421" s="1122"/>
      <c r="E421" s="1122"/>
      <c r="F421" s="1122"/>
      <c r="N421" s="1117"/>
      <c r="P421" s="1123"/>
      <c r="Q421" s="1123"/>
      <c r="S421" s="1117"/>
      <c r="T421" s="1119"/>
    </row>
    <row r="422" spans="1:20" s="1103" customFormat="1" hidden="1" outlineLevel="1">
      <c r="B422" s="1124"/>
      <c r="C422" s="1125"/>
      <c r="D422" s="1126"/>
      <c r="E422" s="1107" t="s">
        <v>106</v>
      </c>
      <c r="F422" s="1127">
        <f>SUM(F420:F421)</f>
        <v>190000</v>
      </c>
      <c r="K422" s="1128"/>
      <c r="P422" s="1117"/>
      <c r="Q422" s="1117"/>
      <c r="S422" s="1117"/>
      <c r="T422" s="1119"/>
    </row>
    <row r="423" spans="1:20" s="1103" customFormat="1" hidden="1" outlineLevel="1">
      <c r="B423" s="1124"/>
      <c r="C423" s="1125"/>
      <c r="D423" s="1126"/>
      <c r="E423" s="1107"/>
      <c r="F423" s="1127"/>
      <c r="P423" s="1117"/>
      <c r="Q423" s="1117"/>
      <c r="S423" s="1117"/>
      <c r="T423" s="1119"/>
    </row>
    <row r="424" spans="1:20" s="1103" customFormat="1" hidden="1" outlineLevel="1">
      <c r="B424" s="1103" t="s">
        <v>113</v>
      </c>
      <c r="C424" s="1129"/>
      <c r="D424" s="1130"/>
      <c r="E424" s="1107"/>
      <c r="F424" s="1107">
        <f>F422</f>
        <v>190000</v>
      </c>
      <c r="P424" s="1117"/>
      <c r="Q424" s="1117"/>
      <c r="S424" s="1117"/>
      <c r="T424" s="1119"/>
    </row>
    <row r="425" spans="1:20" s="1103" customFormat="1" hidden="1" outlineLevel="1">
      <c r="B425" s="1103" t="s">
        <v>114</v>
      </c>
      <c r="E425" s="1131"/>
      <c r="F425" s="1132">
        <f>F424*10.586/10.1229-F424</f>
        <v>8692.0744055557298</v>
      </c>
      <c r="P425" s="1117"/>
      <c r="Q425" s="1117"/>
      <c r="S425" s="1117"/>
      <c r="T425" s="1119"/>
    </row>
    <row r="426" spans="1:20" s="1103" customFormat="1" ht="15.75" hidden="1" outlineLevel="1" thickBot="1">
      <c r="E426" s="1133"/>
      <c r="F426" s="1134">
        <f>F424+F425</f>
        <v>198692.07440555573</v>
      </c>
      <c r="G426" s="1106"/>
      <c r="P426" s="1117"/>
      <c r="Q426" s="1117"/>
      <c r="S426" s="1117"/>
      <c r="T426" s="1119"/>
    </row>
    <row r="427" spans="1:20" s="1103" customFormat="1" hidden="1" outlineLevel="1">
      <c r="E427" s="1128"/>
      <c r="F427" s="1131"/>
      <c r="P427" s="1117"/>
      <c r="Q427" s="1117"/>
      <c r="S427" s="1117"/>
      <c r="T427" s="1135"/>
    </row>
    <row r="428" spans="1:20" s="1103" customFormat="1" hidden="1" outlineLevel="1">
      <c r="C428" s="1103" t="s">
        <v>115</v>
      </c>
      <c r="E428" s="1128"/>
      <c r="F428" s="1131"/>
      <c r="P428" s="1117"/>
      <c r="Q428" s="1117"/>
      <c r="S428" s="1136"/>
    </row>
    <row r="429" spans="1:20" s="1103" customFormat="1" ht="32.25" hidden="1" customHeight="1" outlineLevel="1">
      <c r="C429" s="1137">
        <v>39855</v>
      </c>
      <c r="D429" s="1138">
        <f>F426</f>
        <v>198692.07440555573</v>
      </c>
      <c r="E429" s="1138"/>
      <c r="F429" s="1131"/>
      <c r="P429" s="1117"/>
      <c r="Q429" s="1117"/>
    </row>
    <row r="430" spans="1:20" s="1103" customFormat="1" hidden="1" outlineLevel="1">
      <c r="C430" s="1137">
        <f>+C429+16</f>
        <v>39871</v>
      </c>
      <c r="D430" s="1138">
        <f>D429*1.03</f>
        <v>204652.83663772242</v>
      </c>
      <c r="E430" s="1139">
        <f>0.07/12*12</f>
        <v>7.0000000000000007E-2</v>
      </c>
      <c r="F430" s="1131"/>
      <c r="P430" s="1117"/>
      <c r="Q430" s="1117"/>
    </row>
    <row r="431" spans="1:20" s="1103" customFormat="1" ht="15.75" hidden="1" outlineLevel="1" thickBot="1">
      <c r="C431" s="1140"/>
      <c r="D431" s="1141">
        <f>D429*(1+E430)</f>
        <v>212600.51961394463</v>
      </c>
      <c r="E431" s="1138"/>
      <c r="F431" s="1131"/>
      <c r="P431" s="1117"/>
      <c r="Q431" s="1117"/>
    </row>
    <row r="432" spans="1:20" s="1103" customFormat="1" hidden="1" outlineLevel="1">
      <c r="C432" s="1138"/>
      <c r="D432" s="1138"/>
      <c r="E432" s="1133"/>
      <c r="F432" s="1131"/>
    </row>
    <row r="433" spans="1:20" s="1103" customFormat="1" hidden="1" outlineLevel="1">
      <c r="C433" s="1142" t="s">
        <v>109</v>
      </c>
      <c r="D433" s="1138"/>
      <c r="E433" s="1138">
        <f>D431-D429</f>
        <v>13908.445208388905</v>
      </c>
      <c r="F433" s="1131">
        <f>E433</f>
        <v>13908.445208388905</v>
      </c>
    </row>
    <row r="434" spans="1:20" s="1103" customFormat="1" hidden="1" outlineLevel="1">
      <c r="D434" s="1138"/>
      <c r="E434" s="1138"/>
      <c r="F434" s="1143"/>
      <c r="G434" s="1131"/>
    </row>
    <row r="435" spans="1:20" s="1103" customFormat="1" hidden="1" outlineLevel="1">
      <c r="D435" s="1143"/>
      <c r="E435" s="1107" t="s">
        <v>106</v>
      </c>
      <c r="F435" s="1144">
        <f>F433+F426</f>
        <v>212600.51961394463</v>
      </c>
    </row>
    <row r="436" spans="1:20" s="1103" customFormat="1" hidden="1" outlineLevel="1">
      <c r="C436" s="1103" t="s">
        <v>116</v>
      </c>
      <c r="D436" s="1143"/>
      <c r="E436" s="1143"/>
      <c r="F436" s="1131">
        <f>F435*0.1</f>
        <v>21260.051961394463</v>
      </c>
    </row>
    <row r="437" spans="1:20" s="1103" customFormat="1" hidden="1" outlineLevel="1">
      <c r="D437" s="1143"/>
      <c r="E437" s="1143"/>
      <c r="F437" s="1131"/>
    </row>
    <row r="438" spans="1:20" s="1103" customFormat="1" ht="15.75" hidden="1" outlineLevel="1" thickBot="1">
      <c r="D438" s="1104"/>
      <c r="E438" s="1104" t="s">
        <v>111</v>
      </c>
      <c r="F438" s="1134">
        <f>F436+F435</f>
        <v>233860.5715753391</v>
      </c>
      <c r="G438" s="1106"/>
    </row>
    <row r="439" spans="1:20" s="1103" customFormat="1" hidden="1" outlineLevel="1">
      <c r="D439" s="1104"/>
      <c r="E439" s="1104"/>
      <c r="F439" s="1107"/>
      <c r="G439" s="1106"/>
    </row>
    <row r="440" spans="1:20" s="1103" customFormat="1" hidden="1" outlineLevel="1">
      <c r="D440" s="1104"/>
      <c r="E440" s="1104"/>
      <c r="F440" s="1107"/>
      <c r="G440" s="1106"/>
    </row>
    <row r="441" spans="1:20" s="1103" customFormat="1" hidden="1" outlineLevel="1">
      <c r="D441" s="1104"/>
      <c r="E441" s="1104"/>
      <c r="F441" s="1107"/>
      <c r="G441" s="1106"/>
    </row>
    <row r="442" spans="1:20" s="1103" customFormat="1" hidden="1" outlineLevel="1">
      <c r="D442" s="1104"/>
      <c r="E442" s="1104"/>
      <c r="F442" s="1107"/>
      <c r="G442" s="1106"/>
    </row>
    <row r="443" spans="1:20" s="1103" customFormat="1" hidden="1" outlineLevel="1">
      <c r="A443" s="1108"/>
      <c r="B443" s="1108" t="s">
        <v>103</v>
      </c>
      <c r="C443" s="1108" t="s">
        <v>5</v>
      </c>
      <c r="D443" s="1108" t="s">
        <v>1</v>
      </c>
      <c r="E443" s="1108" t="s">
        <v>104</v>
      </c>
      <c r="F443" s="1109" t="s">
        <v>105</v>
      </c>
      <c r="G443" s="1106"/>
      <c r="H443" s="1110"/>
    </row>
    <row r="444" spans="1:20" s="1103" customFormat="1" hidden="1" outlineLevel="1">
      <c r="A444" s="1111"/>
      <c r="B444" s="1112"/>
      <c r="C444" s="1113" t="s">
        <v>119</v>
      </c>
      <c r="D444" s="1114">
        <v>1</v>
      </c>
      <c r="E444" s="1115">
        <v>1400000</v>
      </c>
      <c r="F444" s="1116">
        <f>E444*D444</f>
        <v>1400000</v>
      </c>
      <c r="N444" s="1117"/>
      <c r="O444" s="1117"/>
      <c r="P444" s="1118"/>
      <c r="Q444" s="1118"/>
      <c r="S444" s="1117"/>
      <c r="T444" s="1119"/>
    </row>
    <row r="445" spans="1:20" s="1103" customFormat="1" hidden="1" outlineLevel="1">
      <c r="A445" s="1120"/>
      <c r="B445" s="1121"/>
      <c r="C445" s="1120"/>
      <c r="D445" s="1122"/>
      <c r="E445" s="1122"/>
      <c r="F445" s="1122"/>
      <c r="N445" s="1117"/>
      <c r="P445" s="1123"/>
      <c r="Q445" s="1123"/>
      <c r="S445" s="1117"/>
      <c r="T445" s="1119"/>
    </row>
    <row r="446" spans="1:20" s="1103" customFormat="1" hidden="1" outlineLevel="1">
      <c r="B446" s="1124"/>
      <c r="C446" s="1125"/>
      <c r="D446" s="1126"/>
      <c r="E446" s="1107" t="s">
        <v>106</v>
      </c>
      <c r="F446" s="1127">
        <f>SUM(F444:F445)</f>
        <v>1400000</v>
      </c>
      <c r="K446" s="1128"/>
      <c r="P446" s="1117"/>
      <c r="Q446" s="1117"/>
      <c r="S446" s="1117"/>
      <c r="T446" s="1119"/>
    </row>
    <row r="447" spans="1:20" s="1103" customFormat="1" hidden="1" outlineLevel="1">
      <c r="B447" s="1124"/>
      <c r="C447" s="1125"/>
      <c r="D447" s="1126"/>
      <c r="E447" s="1107"/>
      <c r="F447" s="1127"/>
      <c r="P447" s="1117"/>
      <c r="Q447" s="1117"/>
      <c r="S447" s="1117"/>
      <c r="T447" s="1119"/>
    </row>
    <row r="448" spans="1:20" s="1103" customFormat="1" hidden="1" outlineLevel="1">
      <c r="B448" s="1103" t="s">
        <v>113</v>
      </c>
      <c r="C448" s="1129"/>
      <c r="D448" s="1130"/>
      <c r="E448" s="1107"/>
      <c r="F448" s="1107">
        <f>F446</f>
        <v>1400000</v>
      </c>
      <c r="P448" s="1117"/>
      <c r="Q448" s="1117"/>
      <c r="S448" s="1117"/>
      <c r="T448" s="1119"/>
    </row>
    <row r="449" spans="2:20" s="1103" customFormat="1" hidden="1" outlineLevel="1">
      <c r="B449" s="1103" t="s">
        <v>114</v>
      </c>
      <c r="E449" s="1131"/>
      <c r="F449" s="1132">
        <f>F448*10.586/10.1229-F448</f>
        <v>64046.864040937042</v>
      </c>
      <c r="P449" s="1117"/>
      <c r="Q449" s="1117"/>
      <c r="S449" s="1117"/>
      <c r="T449" s="1119"/>
    </row>
    <row r="450" spans="2:20" s="1103" customFormat="1" ht="15.75" hidden="1" outlineLevel="1" thickBot="1">
      <c r="E450" s="1133"/>
      <c r="F450" s="1134">
        <f>F448+F449</f>
        <v>1464046.864040937</v>
      </c>
      <c r="G450" s="1106"/>
      <c r="P450" s="1117"/>
      <c r="Q450" s="1117"/>
      <c r="S450" s="1117"/>
      <c r="T450" s="1119"/>
    </row>
    <row r="451" spans="2:20" s="1103" customFormat="1" hidden="1" outlineLevel="1">
      <c r="E451" s="1128"/>
      <c r="F451" s="1131"/>
      <c r="P451" s="1117"/>
      <c r="Q451" s="1117"/>
      <c r="S451" s="1117"/>
      <c r="T451" s="1135"/>
    </row>
    <row r="452" spans="2:20" s="1103" customFormat="1" hidden="1" outlineLevel="1">
      <c r="C452" s="1103" t="s">
        <v>115</v>
      </c>
      <c r="E452" s="1128"/>
      <c r="F452" s="1131"/>
      <c r="P452" s="1117"/>
      <c r="Q452" s="1117"/>
      <c r="S452" s="1136"/>
    </row>
    <row r="453" spans="2:20" s="1103" customFormat="1" ht="32.25" hidden="1" customHeight="1" outlineLevel="1">
      <c r="C453" s="1137">
        <v>39855</v>
      </c>
      <c r="D453" s="1138">
        <f>F450</f>
        <v>1464046.864040937</v>
      </c>
      <c r="E453" s="1138"/>
      <c r="F453" s="1131"/>
      <c r="P453" s="1117"/>
      <c r="Q453" s="1117"/>
    </row>
    <row r="454" spans="2:20" s="1103" customFormat="1" hidden="1" outlineLevel="1">
      <c r="C454" s="1137">
        <f>+C453+16</f>
        <v>39871</v>
      </c>
      <c r="D454" s="1138">
        <f>D453*1.03</f>
        <v>1507968.2699621653</v>
      </c>
      <c r="E454" s="1139">
        <f>0.07/12*12</f>
        <v>7.0000000000000007E-2</v>
      </c>
      <c r="F454" s="1131"/>
      <c r="P454" s="1117"/>
      <c r="Q454" s="1117"/>
    </row>
    <row r="455" spans="2:20" s="1103" customFormat="1" ht="15.75" hidden="1" outlineLevel="1" thickBot="1">
      <c r="C455" s="1140"/>
      <c r="D455" s="1141">
        <f>D453*(1+E454)</f>
        <v>1566530.1445238027</v>
      </c>
      <c r="E455" s="1138"/>
      <c r="F455" s="1131"/>
      <c r="P455" s="1117"/>
      <c r="Q455" s="1117"/>
    </row>
    <row r="456" spans="2:20" s="1103" customFormat="1" hidden="1" outlineLevel="1">
      <c r="C456" s="1138"/>
      <c r="D456" s="1138"/>
      <c r="E456" s="1133"/>
      <c r="F456" s="1131"/>
    </row>
    <row r="457" spans="2:20" s="1103" customFormat="1" hidden="1" outlineLevel="1">
      <c r="C457" s="1142" t="s">
        <v>109</v>
      </c>
      <c r="D457" s="1138"/>
      <c r="E457" s="1138">
        <f>D455-D453</f>
        <v>102483.28048286564</v>
      </c>
      <c r="F457" s="1131">
        <f>E457</f>
        <v>102483.28048286564</v>
      </c>
    </row>
    <row r="458" spans="2:20" s="1103" customFormat="1" hidden="1" outlineLevel="1">
      <c r="D458" s="1138"/>
      <c r="E458" s="1138"/>
      <c r="F458" s="1143"/>
      <c r="G458" s="1131"/>
    </row>
    <row r="459" spans="2:20" s="1103" customFormat="1" hidden="1" outlineLevel="1">
      <c r="D459" s="1143"/>
      <c r="E459" s="1107" t="s">
        <v>106</v>
      </c>
      <c r="F459" s="1144">
        <f>F457+F450</f>
        <v>1566530.1445238027</v>
      </c>
    </row>
    <row r="460" spans="2:20" s="1103" customFormat="1" hidden="1" outlineLevel="1">
      <c r="C460" s="1103" t="s">
        <v>116</v>
      </c>
      <c r="D460" s="1143"/>
      <c r="E460" s="1143"/>
      <c r="F460" s="1131">
        <f>F459*0.1</f>
        <v>156653.01445238027</v>
      </c>
    </row>
    <row r="461" spans="2:20" s="1103" customFormat="1" hidden="1" outlineLevel="1">
      <c r="D461" s="1143"/>
      <c r="E461" s="1143"/>
      <c r="F461" s="1131"/>
    </row>
    <row r="462" spans="2:20" s="1103" customFormat="1" ht="15.75" hidden="1" outlineLevel="1" thickBot="1">
      <c r="D462" s="1104"/>
      <c r="E462" s="1104" t="s">
        <v>111</v>
      </c>
      <c r="F462" s="1134">
        <f>F460+F459</f>
        <v>1723183.158976183</v>
      </c>
      <c r="G462" s="1106"/>
    </row>
    <row r="463" spans="2:20" s="1103" customFormat="1" hidden="1" outlineLevel="1">
      <c r="D463" s="1104"/>
      <c r="E463" s="1104"/>
      <c r="F463" s="1107"/>
      <c r="G463" s="1106"/>
    </row>
    <row r="464" spans="2:20" s="1103" customFormat="1" hidden="1" outlineLevel="1">
      <c r="D464" s="1104"/>
      <c r="E464" s="1104"/>
      <c r="F464" s="1107"/>
      <c r="G464" s="1106"/>
    </row>
    <row r="465" spans="1:20" s="1103" customFormat="1" hidden="1" outlineLevel="1">
      <c r="D465" s="1104"/>
      <c r="E465" s="1104"/>
      <c r="F465" s="1107"/>
      <c r="G465" s="1106"/>
    </row>
    <row r="466" spans="1:20" s="1103" customFormat="1" hidden="1" outlineLevel="1">
      <c r="D466" s="1104"/>
      <c r="E466" s="1104"/>
      <c r="F466" s="1107"/>
      <c r="G466" s="1106"/>
    </row>
    <row r="467" spans="1:20" s="1103" customFormat="1" hidden="1" outlineLevel="1">
      <c r="D467" s="1104"/>
      <c r="E467" s="1104"/>
      <c r="F467" s="1107"/>
      <c r="G467" s="1106"/>
    </row>
    <row r="468" spans="1:20" s="1103" customFormat="1" hidden="1" outlineLevel="1"/>
    <row r="469" spans="1:20" s="1103" customFormat="1" hidden="1" outlineLevel="1">
      <c r="A469" s="1108"/>
      <c r="B469" s="1108" t="s">
        <v>103</v>
      </c>
      <c r="C469" s="1108" t="s">
        <v>5</v>
      </c>
      <c r="D469" s="1108" t="s">
        <v>1</v>
      </c>
      <c r="E469" s="1108" t="s">
        <v>104</v>
      </c>
      <c r="F469" s="1109" t="s">
        <v>105</v>
      </c>
      <c r="G469" s="1106"/>
      <c r="N469" s="1117"/>
      <c r="O469" s="1117"/>
      <c r="P469" s="1118"/>
      <c r="Q469" s="1118"/>
      <c r="S469" s="1117"/>
      <c r="T469" s="1119"/>
    </row>
    <row r="470" spans="1:20" s="1103" customFormat="1" hidden="1" outlineLevel="1">
      <c r="A470" s="1111"/>
      <c r="B470" s="1112"/>
      <c r="C470" s="1145" t="s">
        <v>120</v>
      </c>
      <c r="D470" s="1114">
        <v>1</v>
      </c>
      <c r="E470" s="1115">
        <v>1200000</v>
      </c>
      <c r="F470" s="1116">
        <f>E470*D470</f>
        <v>1200000</v>
      </c>
      <c r="N470" s="1117"/>
      <c r="P470" s="1123"/>
      <c r="Q470" s="1123"/>
      <c r="S470" s="1117"/>
      <c r="T470" s="1119"/>
    </row>
    <row r="471" spans="1:20" s="1103" customFormat="1" hidden="1" outlineLevel="1">
      <c r="A471" s="1120"/>
      <c r="B471" s="1121"/>
      <c r="C471" s="1120"/>
      <c r="D471" s="1126"/>
      <c r="E471" s="1122"/>
      <c r="F471" s="1122"/>
      <c r="K471" s="1128"/>
      <c r="P471" s="1117"/>
      <c r="Q471" s="1117"/>
      <c r="S471" s="1117"/>
      <c r="T471" s="1119"/>
    </row>
    <row r="472" spans="1:20" s="1103" customFormat="1" hidden="1" outlineLevel="1">
      <c r="B472" s="1124"/>
      <c r="C472" s="1125"/>
      <c r="D472" s="1126"/>
      <c r="E472" s="1107" t="s">
        <v>106</v>
      </c>
      <c r="F472" s="1127">
        <f>SUM(F470:F471)</f>
        <v>1200000</v>
      </c>
      <c r="P472" s="1117"/>
      <c r="Q472" s="1117"/>
      <c r="S472" s="1117"/>
      <c r="T472" s="1119"/>
    </row>
    <row r="473" spans="1:20" s="1103" customFormat="1" hidden="1" outlineLevel="1">
      <c r="B473" s="1124"/>
      <c r="C473" s="1125"/>
      <c r="D473" s="1143"/>
      <c r="E473" s="1107"/>
      <c r="F473" s="1127"/>
      <c r="P473" s="1117"/>
      <c r="Q473" s="1117"/>
      <c r="S473" s="1117"/>
      <c r="T473" s="1119"/>
    </row>
    <row r="474" spans="1:20" s="1103" customFormat="1" hidden="1" outlineLevel="1">
      <c r="B474" s="1103" t="s">
        <v>113</v>
      </c>
      <c r="C474" s="1129"/>
      <c r="D474" s="1130"/>
      <c r="E474" s="1107"/>
      <c r="F474" s="1107">
        <f>F472</f>
        <v>1200000</v>
      </c>
      <c r="P474" s="1117"/>
      <c r="Q474" s="1117"/>
      <c r="S474" s="1117"/>
      <c r="T474" s="1119"/>
    </row>
    <row r="475" spans="1:20" s="1103" customFormat="1" hidden="1" outlineLevel="1">
      <c r="B475" s="1103" t="s">
        <v>114</v>
      </c>
      <c r="E475" s="1131"/>
      <c r="F475" s="1146">
        <f>F474*10.586/10.1229-F474</f>
        <v>54897.312035088893</v>
      </c>
      <c r="P475" s="1117"/>
      <c r="Q475" s="1117"/>
      <c r="S475" s="1117"/>
      <c r="T475" s="1119"/>
    </row>
    <row r="476" spans="1:20" s="1103" customFormat="1" ht="15.75" hidden="1" outlineLevel="1" thickBot="1">
      <c r="E476" s="1133"/>
      <c r="F476" s="1147">
        <f>F474+F475</f>
        <v>1254897.3120350889</v>
      </c>
      <c r="G476" s="1106"/>
      <c r="P476" s="1117"/>
      <c r="Q476" s="1117"/>
      <c r="S476" s="1117"/>
      <c r="T476" s="1135"/>
    </row>
    <row r="477" spans="1:20" s="1103" customFormat="1" hidden="1" outlineLevel="1">
      <c r="E477" s="1128"/>
      <c r="F477" s="1131"/>
      <c r="P477" s="1117"/>
      <c r="Q477" s="1117"/>
      <c r="S477" s="1136"/>
    </row>
    <row r="478" spans="1:20" s="1103" customFormat="1" ht="32.25" hidden="1" customHeight="1" outlineLevel="1">
      <c r="C478" s="1103" t="s">
        <v>115</v>
      </c>
      <c r="E478" s="1128"/>
      <c r="F478" s="1131"/>
      <c r="P478" s="1117"/>
      <c r="Q478" s="1117"/>
    </row>
    <row r="479" spans="1:20" s="1103" customFormat="1" hidden="1" outlineLevel="1">
      <c r="C479" s="1137">
        <v>39227</v>
      </c>
      <c r="D479" s="1138">
        <f>F476</f>
        <v>1254897.3120350889</v>
      </c>
      <c r="E479" s="1138"/>
      <c r="F479" s="1131"/>
      <c r="P479" s="1117"/>
      <c r="Q479" s="1117"/>
    </row>
    <row r="480" spans="1:20" s="1103" customFormat="1" hidden="1" outlineLevel="1">
      <c r="C480" s="1137">
        <f>+C479+31+30+31+30+31+30+31+30+31+30+31+30+31+8</f>
        <v>39632</v>
      </c>
      <c r="D480" s="1138">
        <f>D479*1.03</f>
        <v>1292544.2313961417</v>
      </c>
      <c r="E480" s="1139">
        <f>0.07/12*12</f>
        <v>7.0000000000000007E-2</v>
      </c>
      <c r="F480" s="1131"/>
      <c r="P480" s="1117"/>
      <c r="Q480" s="1117"/>
    </row>
    <row r="481" spans="3:7" s="1103" customFormat="1" ht="15.75" hidden="1" outlineLevel="1" thickBot="1">
      <c r="C481" s="1140"/>
      <c r="D481" s="1141">
        <f>D479*(1+E480)</f>
        <v>1342740.1238775451</v>
      </c>
      <c r="E481" s="1138"/>
      <c r="F481" s="1131"/>
    </row>
    <row r="482" spans="3:7" s="1103" customFormat="1" hidden="1" outlineLevel="1">
      <c r="C482" s="1138"/>
      <c r="D482" s="1138"/>
      <c r="E482" s="1133"/>
      <c r="F482" s="1131"/>
    </row>
    <row r="483" spans="3:7" s="1103" customFormat="1" hidden="1" outlineLevel="1">
      <c r="C483" s="1142" t="s">
        <v>109</v>
      </c>
      <c r="D483" s="1138"/>
      <c r="E483" s="1138">
        <f>D481-D479</f>
        <v>87842.811842456227</v>
      </c>
      <c r="F483" s="1131">
        <f>E483</f>
        <v>87842.811842456227</v>
      </c>
    </row>
    <row r="484" spans="3:7" s="1103" customFormat="1" hidden="1" outlineLevel="1">
      <c r="D484" s="1138"/>
      <c r="E484" s="1138"/>
      <c r="F484" s="1143"/>
      <c r="G484" s="1131"/>
    </row>
    <row r="485" spans="3:7" s="1103" customFormat="1" hidden="1" outlineLevel="1">
      <c r="D485" s="1143"/>
      <c r="E485" s="1107" t="s">
        <v>106</v>
      </c>
      <c r="F485" s="1144">
        <f>F483+F476</f>
        <v>1342740.1238775451</v>
      </c>
    </row>
    <row r="486" spans="3:7" s="1103" customFormat="1" hidden="1" outlineLevel="1">
      <c r="C486" s="1103" t="s">
        <v>121</v>
      </c>
      <c r="D486" s="1143"/>
      <c r="E486" s="1143"/>
      <c r="F486" s="1131">
        <f>F485*0.1</f>
        <v>134274.01238775451</v>
      </c>
    </row>
    <row r="487" spans="3:7" s="1103" customFormat="1" hidden="1" outlineLevel="1">
      <c r="D487" s="1143"/>
      <c r="E487" s="1143"/>
      <c r="F487" s="1131"/>
    </row>
    <row r="488" spans="3:7" s="1103" customFormat="1" ht="15.75" hidden="1" outlineLevel="1" thickBot="1">
      <c r="D488" s="1104"/>
      <c r="E488" s="1104" t="s">
        <v>111</v>
      </c>
      <c r="F488" s="1134">
        <f>F486+F485</f>
        <v>1477014.1362652997</v>
      </c>
      <c r="G488" s="1106"/>
    </row>
    <row r="489" spans="3:7" s="1103" customFormat="1" hidden="1" outlineLevel="1"/>
    <row r="490" spans="3:7" s="1103" customFormat="1" hidden="1" outlineLevel="1"/>
    <row r="491" spans="3:7" s="1103" customFormat="1" hidden="1" outlineLevel="1"/>
    <row r="492" spans="3:7" s="1103" customFormat="1" hidden="1" outlineLevel="1"/>
    <row r="493" spans="3:7" s="1103" customFormat="1" hidden="1" outlineLevel="1"/>
    <row r="494" spans="3:7" s="1103" customFormat="1" hidden="1" outlineLevel="1"/>
    <row r="495" spans="3:7" s="1103" customFormat="1" hidden="1" outlineLevel="1"/>
    <row r="496" spans="3:7" s="1103" customFormat="1" hidden="1" outlineLevel="1"/>
    <row r="497" s="1103" customFormat="1" hidden="1" outlineLevel="1"/>
    <row r="498" s="1103" customFormat="1" hidden="1" outlineLevel="1"/>
    <row r="499" s="1103" customFormat="1" hidden="1" outlineLevel="1"/>
    <row r="500" s="1103" customFormat="1" hidden="1" outlineLevel="1"/>
    <row r="501" s="1103" customFormat="1" hidden="1" outlineLevel="1"/>
    <row r="502" s="1103" customFormat="1" hidden="1" outlineLevel="1"/>
    <row r="503" s="1103" customFormat="1" hidden="1" outlineLevel="1"/>
    <row r="504" s="1103" customFormat="1" hidden="1" outlineLevel="1"/>
    <row r="505" s="1103" customFormat="1" hidden="1" outlineLevel="1"/>
    <row r="506" s="1103" customFormat="1" hidden="1" outlineLevel="1"/>
    <row r="507" s="1103" customFormat="1" hidden="1" outlineLevel="1"/>
    <row r="508" s="1103" customFormat="1" hidden="1" outlineLevel="1"/>
    <row r="509" s="1103" customFormat="1" hidden="1" outlineLevel="1"/>
    <row r="510" s="1103" customFormat="1" hidden="1" outlineLevel="1"/>
    <row r="511" s="1103" customFormat="1" hidden="1" outlineLevel="1"/>
    <row r="512" s="1103" customFormat="1" hidden="1" outlineLevel="1"/>
    <row r="513" s="1103" customFormat="1" hidden="1" outlineLevel="1"/>
    <row r="514" s="1103" customFormat="1" hidden="1" outlineLevel="1"/>
    <row r="515" s="1103" customFormat="1" hidden="1" outlineLevel="1"/>
    <row r="516" s="1103" customFormat="1" hidden="1" outlineLevel="1"/>
    <row r="517" s="1103" customFormat="1" hidden="1" outlineLevel="1"/>
    <row r="518" s="1103" customFormat="1" hidden="1" outlineLevel="1"/>
    <row r="519" s="1103" customFormat="1" hidden="1" outlineLevel="1"/>
    <row r="520" s="1103" customFormat="1" hidden="1" outlineLevel="1"/>
    <row r="521" s="1103" customFormat="1" hidden="1" outlineLevel="1"/>
    <row r="522" s="1103" customFormat="1" hidden="1" outlineLevel="1"/>
    <row r="523" s="1103" customFormat="1" hidden="1" outlineLevel="1"/>
    <row r="524" s="1103" customFormat="1" hidden="1" outlineLevel="1"/>
    <row r="525" s="1103" customFormat="1" hidden="1" outlineLevel="1"/>
    <row r="526" s="1103" customFormat="1" hidden="1" outlineLevel="1"/>
    <row r="527" s="1103" customFormat="1" hidden="1" outlineLevel="1"/>
    <row r="528" s="1103" customFormat="1" hidden="1" outlineLevel="1"/>
    <row r="529" s="1103" customFormat="1" hidden="1" outlineLevel="1"/>
    <row r="530" s="1103" customFormat="1" hidden="1" outlineLevel="1"/>
    <row r="531" s="1103" customFormat="1" hidden="1" outlineLevel="1"/>
    <row r="532" s="1103" customFormat="1" hidden="1" outlineLevel="1"/>
    <row r="533" s="1103" customFormat="1" hidden="1" outlineLevel="1"/>
    <row r="534" s="1103" customFormat="1" hidden="1" outlineLevel="1"/>
    <row r="535" s="1103" customFormat="1" hidden="1" outlineLevel="1"/>
    <row r="536" s="1103" customFormat="1" hidden="1" outlineLevel="1"/>
    <row r="537" s="1103" customFormat="1" hidden="1" outlineLevel="1"/>
    <row r="538" s="1103" customFormat="1" hidden="1" outlineLevel="1"/>
    <row r="539" s="1103" customFormat="1" hidden="1" outlineLevel="1"/>
    <row r="540" s="1103" customFormat="1" hidden="1" outlineLevel="1"/>
    <row r="541" s="1103" customFormat="1" hidden="1" outlineLevel="1"/>
    <row r="542" s="1103" customFormat="1" hidden="1" outlineLevel="1"/>
    <row r="543" s="1103" customFormat="1" hidden="1" outlineLevel="1"/>
    <row r="544" s="1103" customFormat="1" hidden="1" outlineLevel="1"/>
    <row r="545" s="1103" customFormat="1" hidden="1" outlineLevel="1"/>
    <row r="546" s="1103" customFormat="1" hidden="1" outlineLevel="1"/>
    <row r="547" s="1103" customFormat="1" hidden="1" outlineLevel="1"/>
    <row r="548" s="1103" customFormat="1" hidden="1" outlineLevel="1"/>
    <row r="549" s="1103" customFormat="1" hidden="1" outlineLevel="1"/>
    <row r="550" s="1103" customFormat="1" hidden="1" outlineLevel="1"/>
    <row r="551" s="1103" customFormat="1" hidden="1" outlineLevel="1"/>
    <row r="552" s="1103" customFormat="1" hidden="1" outlineLevel="1"/>
    <row r="553" s="1103" customFormat="1" hidden="1" outlineLevel="1"/>
    <row r="554" s="1103" customFormat="1" hidden="1" outlineLevel="1"/>
    <row r="555" s="1103" customFormat="1" hidden="1" outlineLevel="1"/>
    <row r="556" s="1103" customFormat="1" hidden="1" outlineLevel="1"/>
    <row r="557" s="1103" customFormat="1" hidden="1" outlineLevel="1"/>
    <row r="558" s="1103" customFormat="1" hidden="1" outlineLevel="1"/>
    <row r="559" s="1103" customFormat="1" hidden="1" outlineLevel="1"/>
    <row r="560" s="1103" customFormat="1" hidden="1" outlineLevel="1"/>
    <row r="561" s="1103" customFormat="1" hidden="1" outlineLevel="1"/>
    <row r="562" s="1103" customFormat="1" hidden="1" outlineLevel="1"/>
    <row r="563" s="1103" customFormat="1" hidden="1" outlineLevel="1"/>
    <row r="564" s="1103" customFormat="1" hidden="1" outlineLevel="1"/>
    <row r="565" s="1103" customFormat="1" hidden="1" outlineLevel="1"/>
    <row r="566" s="1103" customFormat="1" hidden="1" outlineLevel="1"/>
    <row r="567" hidden="1" outlineLevel="1"/>
    <row r="568" hidden="1" outlineLevel="1"/>
    <row r="569" hidden="1" outlineLevel="1"/>
    <row r="570" hidden="1" outlineLevel="1"/>
    <row r="571" hidden="1" outlineLevel="1"/>
    <row r="572" hidden="1" outlineLevel="1"/>
    <row r="573" hidden="1" outlineLevel="1"/>
    <row r="574" hidden="1" outlineLevel="1"/>
    <row r="575" hidden="1" outlineLevel="1"/>
    <row r="576" hidden="1" outlineLevel="1"/>
    <row r="577" hidden="1" outlineLevel="1"/>
    <row r="578" hidden="1" outlineLevel="1"/>
    <row r="579" hidden="1" outlineLevel="1"/>
    <row r="580" hidden="1" outlineLevel="1"/>
    <row r="581" hidden="1" outlineLevel="1"/>
    <row r="582" hidden="1" outlineLevel="1"/>
    <row r="583" hidden="1" outlineLevel="1"/>
    <row r="584" hidden="1" outlineLevel="1"/>
    <row r="585" hidden="1" outlineLevel="1"/>
    <row r="586" hidden="1" outlineLevel="1"/>
    <row r="587" hidden="1" outlineLevel="1"/>
    <row r="588" hidden="1" outlineLevel="1"/>
    <row r="589" hidden="1" outlineLevel="1"/>
    <row r="590" hidden="1" outlineLevel="1"/>
    <row r="591" hidden="1" outlineLevel="1"/>
    <row r="592" hidden="1" outlineLevel="1"/>
    <row r="593" hidden="1" outlineLevel="1"/>
    <row r="594" hidden="1" outlineLevel="1"/>
    <row r="595" hidden="1" outlineLevel="1"/>
    <row r="596" hidden="1" outlineLevel="1"/>
    <row r="597" hidden="1" outlineLevel="1"/>
    <row r="598" hidden="1" outlineLevel="1"/>
    <row r="599" hidden="1" outlineLevel="1"/>
    <row r="600" hidden="1" outlineLevel="1"/>
    <row r="601" hidden="1" outlineLevel="1"/>
    <row r="602" hidden="1" outlineLevel="1"/>
    <row r="603" hidden="1" outlineLevel="1"/>
    <row r="604" hidden="1" outlineLevel="1"/>
    <row r="605" hidden="1" outlineLevel="1"/>
    <row r="606" hidden="1" outlineLevel="1"/>
    <row r="607" hidden="1" outlineLevel="1"/>
    <row r="608" hidden="1" outlineLevel="1"/>
    <row r="609" hidden="1" outlineLevel="1"/>
    <row r="610" hidden="1" outlineLevel="1"/>
    <row r="611" hidden="1" outlineLevel="1"/>
    <row r="612" hidden="1" outlineLevel="1"/>
    <row r="613" hidden="1" outlineLevel="1"/>
    <row r="614" hidden="1" outlineLevel="1"/>
    <row r="615" hidden="1" outlineLevel="1"/>
    <row r="616" hidden="1" outlineLevel="1"/>
    <row r="617" hidden="1" outlineLevel="1"/>
    <row r="618" hidden="1" outlineLevel="1"/>
    <row r="619" hidden="1" outlineLevel="1"/>
    <row r="620" hidden="1" outlineLevel="1"/>
    <row r="621" hidden="1" outlineLevel="1"/>
    <row r="622" hidden="1" outlineLevel="1"/>
    <row r="623" hidden="1" outlineLevel="1"/>
    <row r="624" hidden="1" outlineLevel="1"/>
    <row r="625" spans="1:1" hidden="1" outlineLevel="1"/>
    <row r="626" spans="1:1" hidden="1" outlineLevel="1"/>
    <row r="627" spans="1:1" hidden="1" outlineLevel="1"/>
    <row r="628" spans="1:1" hidden="1" outlineLevel="1"/>
    <row r="629" spans="1:1" hidden="1" outlineLevel="1"/>
    <row r="630" spans="1:1" hidden="1" outlineLevel="1"/>
    <row r="631" spans="1:1" hidden="1" outlineLevel="1"/>
    <row r="632" spans="1:1" hidden="1" outlineLevel="1"/>
    <row r="633" spans="1:1" hidden="1" outlineLevel="1"/>
    <row r="634" spans="1:1" hidden="1" outlineLevel="1"/>
    <row r="635" spans="1:1" hidden="1" outlineLevel="1"/>
    <row r="636" spans="1:1" hidden="1" outlineLevel="2"/>
    <row r="637" spans="1:1" hidden="1" outlineLevel="2"/>
    <row r="638" spans="1:1" hidden="1" outlineLevel="2"/>
    <row r="639" spans="1:1" hidden="1" outlineLevel="2"/>
    <row r="640" spans="1:1" hidden="1" outlineLevel="2">
      <c r="A640" s="1058" t="s">
        <v>122</v>
      </c>
    </row>
    <row r="641" spans="1:9" hidden="1" outlineLevel="2">
      <c r="A641" s="1148" t="s">
        <v>123</v>
      </c>
      <c r="B641" s="1148" t="s">
        <v>124</v>
      </c>
      <c r="C641" s="1148"/>
    </row>
    <row r="642" spans="1:9" hidden="1" outlineLevel="2">
      <c r="A642" s="1148">
        <v>13859</v>
      </c>
      <c r="B642" s="1148">
        <v>16239.3</v>
      </c>
      <c r="C642" s="1066">
        <f>B642/A642</f>
        <v>1.1717512086009092</v>
      </c>
    </row>
    <row r="643" spans="1:9" hidden="1" outlineLevel="2">
      <c r="A643" s="1149" t="s">
        <v>125</v>
      </c>
      <c r="B643" s="1150"/>
      <c r="C643" s="1149"/>
    </row>
    <row r="644" spans="1:9" hidden="1" outlineLevel="2">
      <c r="A644" s="1148" t="s">
        <v>123</v>
      </c>
      <c r="B644" s="1148" t="s">
        <v>126</v>
      </c>
      <c r="C644" s="1066"/>
      <c r="D644" s="1054" t="s">
        <v>127</v>
      </c>
    </row>
    <row r="645" spans="1:9" hidden="1" outlineLevel="2">
      <c r="A645" s="1148">
        <f>13859/162.393</f>
        <v>85.342348500243233</v>
      </c>
      <c r="B645" s="1148">
        <v>137.80000000000001</v>
      </c>
      <c r="C645" s="1066">
        <f>B645/A645</f>
        <v>1.614673165452053</v>
      </c>
    </row>
    <row r="646" spans="1:9" hidden="1" outlineLevel="2"/>
    <row r="647" spans="1:9" hidden="1" outlineLevel="2">
      <c r="A647" s="1149" t="s">
        <v>125</v>
      </c>
      <c r="B647" s="1150"/>
      <c r="C647" s="1149"/>
    </row>
    <row r="648" spans="1:9" hidden="1" outlineLevel="2">
      <c r="A648" s="1148" t="s">
        <v>123</v>
      </c>
      <c r="B648" s="1148" t="s">
        <v>126</v>
      </c>
      <c r="C648" s="1066"/>
      <c r="D648" s="1054" t="s">
        <v>128</v>
      </c>
    </row>
    <row r="649" spans="1:9" hidden="1" outlineLevel="2">
      <c r="A649" s="1148">
        <f>1253.9/13.38730672</f>
        <v>93.663350382996242</v>
      </c>
      <c r="B649" s="1148">
        <v>116.6</v>
      </c>
      <c r="C649" s="1066">
        <f>B649/A649</f>
        <v>1.2448839329707311</v>
      </c>
    </row>
    <row r="650" spans="1:9" ht="15.75" hidden="1" outlineLevel="1" collapsed="1">
      <c r="A650"/>
    </row>
    <row r="651" spans="1:9" hidden="1" outlineLevel="1"/>
    <row r="652" spans="1:9" hidden="1" outlineLevel="1"/>
    <row r="653" spans="1:9" hidden="1" outlineLevel="1"/>
    <row r="654" spans="1:9" hidden="1" outlineLevel="1">
      <c r="I654" s="1151" t="s">
        <v>129</v>
      </c>
    </row>
    <row r="655" spans="1:9" ht="38.25" hidden="1" customHeight="1" outlineLevel="1">
      <c r="A655" s="1066" t="s">
        <v>4</v>
      </c>
      <c r="B655" s="1152" t="s">
        <v>5</v>
      </c>
      <c r="C655" s="1152" t="s">
        <v>1</v>
      </c>
      <c r="D655" s="1152" t="s">
        <v>130</v>
      </c>
      <c r="E655" s="1152" t="s">
        <v>131</v>
      </c>
      <c r="F655" s="1153" t="s">
        <v>132</v>
      </c>
      <c r="G655" s="1152" t="s">
        <v>133</v>
      </c>
      <c r="H655" s="1152" t="s">
        <v>69</v>
      </c>
      <c r="I655" s="1152" t="s">
        <v>131</v>
      </c>
    </row>
    <row r="656" spans="1:9" hidden="1" outlineLevel="1">
      <c r="A656" s="1148">
        <v>1</v>
      </c>
      <c r="B656" s="1154">
        <f>+C284</f>
        <v>0</v>
      </c>
      <c r="C656" s="1148">
        <v>1</v>
      </c>
      <c r="D656" s="1155">
        <f>E288</f>
        <v>0</v>
      </c>
      <c r="E656" s="1155">
        <f>+C656*D656</f>
        <v>0</v>
      </c>
      <c r="F656" s="1155">
        <f>F354</f>
        <v>133113.33899343543</v>
      </c>
      <c r="G656" s="1155">
        <f>E361</f>
        <v>61099.022597986885</v>
      </c>
      <c r="H656" s="1155">
        <f>F364</f>
        <v>11652.741695485338</v>
      </c>
      <c r="I656" s="1155">
        <f>F656+G656+H656</f>
        <v>205865.10328690766</v>
      </c>
    </row>
    <row r="657" spans="1:9" hidden="1" outlineLevel="1">
      <c r="A657" s="1148"/>
      <c r="B657" s="1148"/>
      <c r="C657" s="1148"/>
      <c r="D657" s="1155"/>
      <c r="E657" s="1155"/>
      <c r="F657" s="1155"/>
      <c r="G657" s="1155"/>
      <c r="H657" s="1155"/>
      <c r="I657" s="1155"/>
    </row>
    <row r="658" spans="1:9" hidden="1" outlineLevel="1"/>
    <row r="659" spans="1:9" hidden="1" outlineLevel="1"/>
    <row r="660" spans="1:9" hidden="1" outlineLevel="1"/>
    <row r="661" spans="1:9" hidden="1" outlineLevel="1"/>
    <row r="662" spans="1:9" hidden="1" outlineLevel="1"/>
    <row r="663" spans="1:9" hidden="1" outlineLevel="1"/>
    <row r="664" spans="1:9" hidden="1" outlineLevel="1"/>
    <row r="665" spans="1:9" hidden="1" outlineLevel="1"/>
    <row r="666" spans="1:9" hidden="1" outlineLevel="1"/>
    <row r="667" spans="1:9" hidden="1" outlineLevel="1"/>
    <row r="668" spans="1:9" hidden="1" outlineLevel="1"/>
    <row r="669" spans="1:9" hidden="1" outlineLevel="1"/>
    <row r="670" spans="1:9" hidden="1" outlineLevel="1"/>
    <row r="671" spans="1:9" hidden="1" outlineLevel="1"/>
    <row r="672" spans="1:9" hidden="1" outlineLevel="1"/>
    <row r="673" hidden="1" outlineLevel="1"/>
    <row r="674" hidden="1" outlineLevel="1"/>
    <row r="675" hidden="1" outlineLevel="1"/>
    <row r="676" hidden="1" outlineLevel="1"/>
    <row r="677" hidden="1" outlineLevel="1"/>
    <row r="678" hidden="1" outlineLevel="1"/>
    <row r="679" hidden="1" outlineLevel="1"/>
    <row r="680" hidden="1" outlineLevel="1"/>
    <row r="681" hidden="1" outlineLevel="1"/>
    <row r="682" hidden="1" outlineLevel="1"/>
    <row r="683" hidden="1" outlineLevel="1"/>
    <row r="684" hidden="1" outlineLevel="1"/>
    <row r="685" hidden="1" outlineLevel="1"/>
    <row r="686" hidden="1" outlineLevel="1"/>
    <row r="687" hidden="1" outlineLevel="1"/>
    <row r="688" hidden="1" outlineLevel="1"/>
    <row r="689" hidden="1" outlineLevel="1"/>
    <row r="690" hidden="1" outlineLevel="1"/>
    <row r="691" hidden="1" outlineLevel="1"/>
    <row r="692" hidden="1" outlineLevel="1"/>
    <row r="693" hidden="1" outlineLevel="1"/>
    <row r="694" hidden="1" outlineLevel="1"/>
    <row r="695" hidden="1" outlineLevel="1"/>
    <row r="696" hidden="1" outlineLevel="1"/>
    <row r="697" hidden="1" outlineLevel="1"/>
    <row r="698" hidden="1" outlineLevel="1"/>
    <row r="699" hidden="1" outlineLevel="1"/>
    <row r="700" hidden="1" outlineLevel="1"/>
    <row r="701" hidden="1" outlineLevel="1"/>
    <row r="702" hidden="1" outlineLevel="1"/>
    <row r="703" hidden="1" outlineLevel="1"/>
    <row r="704" hidden="1" outlineLevel="1"/>
    <row r="705" hidden="1" outlineLevel="1"/>
    <row r="706" hidden="1" outlineLevel="1"/>
    <row r="707" hidden="1" outlineLevel="1"/>
    <row r="708" hidden="1" outlineLevel="1"/>
    <row r="709" hidden="1" outlineLevel="1"/>
    <row r="710" hidden="1" outlineLevel="1"/>
    <row r="711" hidden="1" outlineLevel="1"/>
    <row r="712" hidden="1" outlineLevel="1"/>
    <row r="713" hidden="1" outlineLevel="1"/>
    <row r="714" hidden="1" outlineLevel="1"/>
    <row r="715" hidden="1" outlineLevel="1"/>
    <row r="716" hidden="1" outlineLevel="1"/>
    <row r="717" hidden="1" outlineLevel="1"/>
    <row r="718" hidden="1" outlineLevel="1"/>
    <row r="719" collapsed="1"/>
    <row r="723" spans="6:6">
      <c r="F723" s="1054">
        <f>1/18.42</f>
        <v>5.4288816503800214E-2</v>
      </c>
    </row>
    <row r="724" spans="6:6">
      <c r="F724" s="1054">
        <f>+F723*(1+5.6%*(31*8/360)/(1+5.5%)*(31*8/360))</f>
        <v>5.5656369929097047E-2</v>
      </c>
    </row>
    <row r="725" spans="6:6">
      <c r="F725" s="1166">
        <f>+F46*F724</f>
        <v>0</v>
      </c>
    </row>
  </sheetData>
  <mergeCells count="2">
    <mergeCell ref="H2:K2"/>
    <mergeCell ref="C6:D6"/>
  </mergeCells>
  <hyperlinks>
    <hyperlink ref="F39" r:id="rId1" display="https://www.usinflationcalculator.com/inflation/current-inflation-rates/" xr:uid="{DA0C96CE-EE60-4657-B1AB-AB9E34AEA63F}"/>
  </hyperlinks>
  <pageMargins left="0.19685039370078741" right="0.19685039370078741" top="0.19685039370078741" bottom="0.19685039370078741" header="0.31496062992125984" footer="0.31496062992125984"/>
  <pageSetup paperSize="9" scale="32" orientation="portrait"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D0E0C-DAD2-4979-9AB8-89B803255A47}">
  <sheetPr>
    <tabColor rgb="FFFFFF00"/>
    <pageSetUpPr fitToPage="1"/>
  </sheetPr>
  <dimension ref="A1:AY70"/>
  <sheetViews>
    <sheetView view="pageBreakPreview" topLeftCell="A33" zoomScale="85" zoomScaleNormal="100" zoomScaleSheetLayoutView="85" workbookViewId="0">
      <pane xSplit="3" topLeftCell="D1" activePane="topRight" state="frozen"/>
      <selection activeCell="I35" sqref="I35"/>
      <selection pane="topRight" activeCell="H20" sqref="H20"/>
    </sheetView>
  </sheetViews>
  <sheetFormatPr defaultColWidth="8.7109375" defaultRowHeight="12.75" outlineLevelRow="1" outlineLevelCol="1"/>
  <cols>
    <col min="1" max="1" width="4.7109375" style="216" customWidth="1"/>
    <col min="2" max="2" width="9.140625" style="216" customWidth="1"/>
    <col min="3" max="3" width="28.85546875" style="216" customWidth="1"/>
    <col min="4" max="4" width="16.85546875" style="334" bestFit="1" customWidth="1"/>
    <col min="5" max="5" width="0.85546875" style="216" customWidth="1"/>
    <col min="6" max="6" width="15" style="331" customWidth="1"/>
    <col min="7" max="7" width="0.7109375" style="331" customWidth="1"/>
    <col min="8" max="8" width="18.5703125" style="248" bestFit="1" customWidth="1"/>
    <col min="9" max="9" width="0.7109375" style="248" customWidth="1"/>
    <col min="10" max="10" width="18.5703125" style="248" bestFit="1" customWidth="1"/>
    <col min="11" max="11" width="0.7109375" style="248" customWidth="1"/>
    <col min="12" max="12" width="17" style="248" customWidth="1"/>
    <col min="13" max="13" width="0.7109375" style="248" customWidth="1"/>
    <col min="14" max="14" width="16.28515625" style="248" customWidth="1"/>
    <col min="15" max="15" width="0.7109375" style="248" customWidth="1"/>
    <col min="16" max="16" width="16.140625" style="248" customWidth="1"/>
    <col min="17" max="17" width="0.7109375" style="248" customWidth="1"/>
    <col min="18" max="18" width="17.5703125" style="248" customWidth="1"/>
    <col min="19" max="19" width="0.7109375" style="248" customWidth="1"/>
    <col min="20" max="20" width="16.5703125" style="248" customWidth="1"/>
    <col min="21" max="21" width="0.7109375" style="248" customWidth="1"/>
    <col min="22" max="22" width="15.140625" style="248" customWidth="1"/>
    <col min="23" max="23" width="0.7109375" style="248" customWidth="1"/>
    <col min="24" max="24" width="15.7109375" style="248" hidden="1" customWidth="1"/>
    <col min="25" max="25" width="0.7109375" style="248" hidden="1" customWidth="1"/>
    <col min="26" max="26" width="15.7109375" style="248" hidden="1" customWidth="1" outlineLevel="1"/>
    <col min="27" max="27" width="0.7109375" style="331" hidden="1" customWidth="1" outlineLevel="1"/>
    <col min="28" max="28" width="15.28515625" style="248" hidden="1" customWidth="1" collapsed="1"/>
    <col min="29" max="29" width="0.7109375" style="248" hidden="1" customWidth="1"/>
    <col min="30" max="30" width="18.5703125" style="248" hidden="1" customWidth="1"/>
    <col min="31" max="31" width="0.7109375" style="248" hidden="1" customWidth="1"/>
    <col min="32" max="32" width="13.7109375" style="250" hidden="1" customWidth="1"/>
    <col min="33" max="33" width="0.7109375" style="248" hidden="1" customWidth="1"/>
    <col min="34" max="34" width="13.7109375" style="250" hidden="1" customWidth="1" outlineLevel="1"/>
    <col min="35" max="35" width="0.7109375" style="248" hidden="1" customWidth="1" outlineLevel="1"/>
    <col min="36" max="36" width="13.7109375" style="250" hidden="1" customWidth="1" outlineLevel="1"/>
    <col min="37" max="37" width="15.28515625" style="248" hidden="1" customWidth="1" outlineLevel="1" collapsed="1"/>
    <col min="38" max="38" width="0.7109375" style="248" hidden="1" customWidth="1" outlineLevel="1"/>
    <col min="39" max="39" width="13.7109375" style="248" hidden="1" customWidth="1" outlineLevel="1"/>
    <col min="40" max="40" width="0.7109375" style="248" hidden="1" customWidth="1" outlineLevel="1"/>
    <col min="41" max="41" width="13.7109375" style="250" hidden="1" customWidth="1" outlineLevel="1"/>
    <col min="42" max="42" width="0.7109375" style="248" hidden="1" customWidth="1" outlineLevel="1"/>
    <col min="43" max="43" width="13.7109375" style="250" hidden="1" customWidth="1" outlineLevel="1"/>
    <col min="44" max="44" width="0.7109375" style="248" customWidth="1" collapsed="1"/>
    <col min="45" max="45" width="8.85546875" style="250" customWidth="1"/>
    <col min="46" max="46" width="23.28515625" style="248" customWidth="1"/>
    <col min="47" max="47" width="10.7109375" style="248" customWidth="1"/>
    <col min="48" max="48" width="19" style="248" customWidth="1"/>
    <col min="49" max="16384" width="8.7109375" style="248"/>
  </cols>
  <sheetData>
    <row r="1" spans="1:51">
      <c r="A1" s="107" t="str">
        <f>+'SUMMARY (2)'!A1</f>
        <v>Engineer, Procure, Construct and Commission a 50 to 100 kW thermal Waste-to-Energy Test Facility at Eskom Research, Testing and Innovation Centre</v>
      </c>
      <c r="B1" s="107"/>
      <c r="C1" s="108"/>
      <c r="D1" s="108"/>
      <c r="E1" s="108"/>
      <c r="F1" s="246"/>
      <c r="G1" s="246"/>
      <c r="H1" s="247"/>
      <c r="J1" s="247"/>
      <c r="K1" s="247"/>
      <c r="L1" s="247"/>
      <c r="M1" s="247"/>
      <c r="N1" s="247"/>
      <c r="O1" s="247"/>
      <c r="P1" s="249"/>
      <c r="Q1" s="247"/>
      <c r="R1" s="249"/>
      <c r="S1" s="247"/>
      <c r="T1" s="247"/>
      <c r="U1" s="247"/>
      <c r="V1" s="247"/>
      <c r="W1" s="247"/>
      <c r="X1" s="247"/>
      <c r="Y1" s="247"/>
      <c r="Z1" s="247"/>
      <c r="AA1" s="246"/>
      <c r="AB1" s="247"/>
      <c r="AC1" s="247"/>
      <c r="AD1" s="247"/>
      <c r="AE1" s="247"/>
      <c r="AF1" s="249"/>
      <c r="AG1" s="247"/>
      <c r="AH1" s="249"/>
      <c r="AI1" s="247"/>
      <c r="AJ1" s="249"/>
      <c r="AK1" s="247"/>
      <c r="AL1" s="247"/>
      <c r="AM1" s="247"/>
      <c r="AN1" s="247"/>
      <c r="AO1" s="249"/>
      <c r="AP1" s="247"/>
      <c r="AQ1" s="249"/>
      <c r="AR1" s="247"/>
    </row>
    <row r="2" spans="1:51">
      <c r="A2" s="107" t="str">
        <f>+'SUMMARY (2)'!A2</f>
        <v>Revision  Rev 0</v>
      </c>
      <c r="B2" s="107"/>
      <c r="C2" s="108"/>
      <c r="D2" s="108"/>
      <c r="E2" s="108"/>
      <c r="F2" s="246"/>
      <c r="G2" s="246"/>
      <c r="H2" s="247"/>
      <c r="J2" s="247"/>
      <c r="K2" s="247"/>
      <c r="L2" s="247"/>
      <c r="M2" s="247"/>
      <c r="N2" s="247"/>
      <c r="O2" s="247"/>
      <c r="P2" s="247"/>
      <c r="Q2" s="247"/>
      <c r="R2" s="249"/>
      <c r="S2" s="247"/>
      <c r="T2" s="247"/>
      <c r="U2" s="247"/>
      <c r="V2" s="247"/>
      <c r="W2" s="247"/>
      <c r="X2" s="247"/>
      <c r="Y2" s="247"/>
      <c r="Z2" s="247"/>
      <c r="AA2" s="246"/>
      <c r="AB2" s="247"/>
      <c r="AC2" s="247"/>
      <c r="AD2" s="247"/>
      <c r="AE2" s="247"/>
      <c r="AF2" s="249"/>
      <c r="AG2" s="247"/>
      <c r="AH2" s="249"/>
      <c r="AI2" s="247"/>
      <c r="AJ2" s="249"/>
      <c r="AK2" s="247"/>
      <c r="AL2" s="247"/>
      <c r="AM2" s="247"/>
      <c r="AN2" s="247"/>
      <c r="AO2" s="249"/>
      <c r="AP2" s="247"/>
      <c r="AQ2" s="249"/>
      <c r="AR2" s="247"/>
    </row>
    <row r="3" spans="1:51">
      <c r="A3" s="114"/>
      <c r="B3" s="107"/>
      <c r="C3" s="108"/>
      <c r="D3" s="108"/>
      <c r="E3" s="108"/>
      <c r="F3" s="246"/>
      <c r="G3" s="246"/>
      <c r="H3" s="247"/>
      <c r="J3" s="247"/>
      <c r="K3" s="247"/>
      <c r="L3" s="247"/>
      <c r="M3" s="247"/>
      <c r="N3" s="247"/>
      <c r="O3" s="247"/>
      <c r="P3" s="247"/>
      <c r="Q3" s="247"/>
      <c r="R3" s="247"/>
      <c r="S3" s="247"/>
      <c r="T3" s="247"/>
      <c r="U3" s="247"/>
      <c r="V3" s="247"/>
      <c r="W3" s="247"/>
      <c r="X3" s="247"/>
      <c r="Y3" s="247"/>
      <c r="Z3" s="247"/>
      <c r="AA3" s="246"/>
      <c r="AB3" s="247"/>
      <c r="AC3" s="247"/>
      <c r="AD3" s="247"/>
      <c r="AE3" s="247"/>
      <c r="AF3" s="249"/>
      <c r="AG3" s="247"/>
      <c r="AH3" s="249"/>
      <c r="AI3" s="247"/>
      <c r="AJ3" s="249"/>
      <c r="AK3" s="247"/>
      <c r="AL3" s="247"/>
      <c r="AM3" s="247"/>
      <c r="AN3" s="247"/>
      <c r="AO3" s="249"/>
      <c r="AP3" s="247"/>
      <c r="AQ3" s="249"/>
      <c r="AR3" s="247"/>
    </row>
    <row r="4" spans="1:51">
      <c r="A4" s="1537"/>
      <c r="B4" s="1537"/>
      <c r="C4" s="1537"/>
      <c r="D4" s="251"/>
      <c r="E4" s="251"/>
      <c r="F4" s="246"/>
      <c r="G4" s="246"/>
      <c r="H4" s="247"/>
      <c r="J4" s="247"/>
      <c r="K4" s="247"/>
      <c r="L4" s="247"/>
      <c r="M4" s="247"/>
      <c r="N4" s="247"/>
      <c r="O4" s="247"/>
      <c r="P4" s="247"/>
      <c r="Q4" s="247"/>
      <c r="R4" s="247"/>
      <c r="S4" s="247"/>
      <c r="T4" s="247"/>
      <c r="U4" s="247"/>
      <c r="V4" s="247"/>
      <c r="W4" s="247"/>
      <c r="X4" s="247"/>
      <c r="Y4" s="247"/>
      <c r="Z4" s="247"/>
      <c r="AA4" s="246"/>
      <c r="AB4" s="247"/>
      <c r="AC4" s="247"/>
      <c r="AD4" s="247"/>
      <c r="AE4" s="247"/>
      <c r="AF4" s="249"/>
      <c r="AG4" s="247"/>
      <c r="AH4" s="249"/>
      <c r="AI4" s="247"/>
      <c r="AJ4" s="249"/>
      <c r="AK4" s="247"/>
      <c r="AL4" s="247"/>
      <c r="AM4" s="247"/>
      <c r="AN4" s="247"/>
      <c r="AO4" s="249"/>
      <c r="AP4" s="247"/>
      <c r="AQ4" s="249"/>
      <c r="AR4" s="247"/>
    </row>
    <row r="5" spans="1:51" ht="13.5" thickBot="1">
      <c r="A5" s="116"/>
      <c r="B5" s="117"/>
      <c r="C5" s="118"/>
      <c r="D5" s="119"/>
      <c r="E5" s="118"/>
      <c r="F5" s="120"/>
      <c r="G5" s="120"/>
      <c r="H5" s="118"/>
      <c r="I5" s="121"/>
      <c r="J5" s="118"/>
      <c r="K5" s="118"/>
      <c r="L5" s="118"/>
      <c r="M5" s="118"/>
      <c r="N5" s="118"/>
      <c r="O5" s="118"/>
      <c r="P5" s="118"/>
      <c r="Q5" s="118"/>
      <c r="R5" s="118"/>
      <c r="S5" s="118"/>
      <c r="T5" s="115"/>
      <c r="U5" s="115"/>
      <c r="V5" s="118"/>
      <c r="W5" s="118"/>
      <c r="X5" s="118"/>
      <c r="Y5" s="118"/>
      <c r="Z5" s="118"/>
      <c r="AA5" s="120"/>
      <c r="AB5" s="115"/>
      <c r="AC5" s="118"/>
      <c r="AD5" s="118"/>
      <c r="AE5" s="118"/>
      <c r="AF5" s="118"/>
      <c r="AG5" s="118"/>
      <c r="AH5" s="118"/>
      <c r="AI5" s="118"/>
      <c r="AJ5" s="118"/>
      <c r="AK5" s="115"/>
      <c r="AL5" s="118"/>
      <c r="AM5" s="118"/>
      <c r="AN5" s="118"/>
      <c r="AO5" s="118"/>
      <c r="AP5" s="118"/>
      <c r="AQ5" s="118"/>
      <c r="AR5" s="118"/>
    </row>
    <row r="6" spans="1:51" s="250" customFormat="1" ht="6.6" customHeight="1">
      <c r="A6" s="122"/>
      <c r="B6" s="115"/>
      <c r="C6" s="115"/>
      <c r="D6" s="109"/>
      <c r="E6" s="124"/>
      <c r="F6" s="123"/>
      <c r="G6" s="252"/>
      <c r="H6" s="115"/>
      <c r="I6" s="124"/>
      <c r="J6" s="115"/>
      <c r="K6" s="115"/>
      <c r="L6" s="115"/>
      <c r="M6" s="115"/>
      <c r="N6" s="115"/>
      <c r="O6" s="115"/>
      <c r="P6" s="115"/>
      <c r="Q6" s="115"/>
      <c r="R6" s="115"/>
      <c r="S6" s="115"/>
      <c r="T6" s="253"/>
      <c r="U6" s="253"/>
      <c r="V6" s="115"/>
      <c r="W6" s="115"/>
      <c r="X6" s="115"/>
      <c r="Y6" s="115"/>
      <c r="Z6" s="115"/>
      <c r="AA6" s="123"/>
      <c r="AB6" s="253"/>
      <c r="AC6" s="115"/>
      <c r="AD6" s="115"/>
      <c r="AE6" s="115"/>
      <c r="AF6" s="115"/>
      <c r="AG6" s="115"/>
      <c r="AH6" s="115"/>
      <c r="AI6" s="115"/>
      <c r="AJ6" s="115"/>
      <c r="AK6" s="253"/>
      <c r="AL6" s="115"/>
      <c r="AM6" s="115"/>
      <c r="AN6" s="115"/>
      <c r="AO6" s="115"/>
      <c r="AP6" s="115"/>
      <c r="AQ6" s="115"/>
      <c r="AR6" s="115"/>
      <c r="AT6" s="248"/>
      <c r="AU6" s="248"/>
      <c r="AV6" s="248"/>
      <c r="AW6" s="248"/>
      <c r="AX6" s="248"/>
      <c r="AY6" s="248"/>
    </row>
    <row r="7" spans="1:51" s="250" customFormat="1" ht="21" customHeight="1">
      <c r="A7" s="254" t="s">
        <v>138</v>
      </c>
      <c r="B7" s="115"/>
      <c r="C7" s="115"/>
      <c r="D7" s="109"/>
      <c r="E7" s="124"/>
      <c r="F7" s="123"/>
      <c r="G7" s="252"/>
      <c r="H7" s="115"/>
      <c r="I7" s="124"/>
      <c r="J7" s="115"/>
      <c r="K7" s="115"/>
      <c r="L7" s="115"/>
      <c r="M7" s="115"/>
      <c r="N7" s="115"/>
      <c r="O7" s="115"/>
      <c r="P7" s="115"/>
      <c r="Q7" s="115"/>
      <c r="R7" s="248"/>
      <c r="S7" s="248"/>
      <c r="T7" s="248"/>
      <c r="U7" s="248"/>
      <c r="Z7" s="115"/>
      <c r="AA7" s="123"/>
      <c r="AB7" s="248"/>
      <c r="AC7" s="248"/>
      <c r="AK7" s="248"/>
      <c r="AL7" s="248"/>
    </row>
    <row r="8" spans="1:51" s="250" customFormat="1" ht="6.6" customHeight="1">
      <c r="A8" s="122"/>
      <c r="B8" s="115"/>
      <c r="C8" s="115"/>
      <c r="D8" s="109"/>
      <c r="E8" s="124"/>
      <c r="F8" s="123"/>
      <c r="G8" s="252"/>
      <c r="H8" s="115"/>
      <c r="I8" s="124"/>
      <c r="J8" s="115"/>
      <c r="K8" s="115"/>
      <c r="L8" s="115"/>
      <c r="M8" s="115"/>
      <c r="N8" s="115"/>
      <c r="O8" s="115"/>
      <c r="P8" s="115"/>
      <c r="Q8" s="115"/>
      <c r="R8" s="248"/>
      <c r="S8" s="248"/>
      <c r="T8" s="248"/>
      <c r="U8" s="248"/>
      <c r="Z8" s="115"/>
      <c r="AA8" s="123"/>
      <c r="AB8" s="248"/>
      <c r="AC8" s="248"/>
      <c r="AK8" s="248"/>
      <c r="AL8" s="248"/>
    </row>
    <row r="9" spans="1:51" s="250" customFormat="1" ht="21.75" customHeight="1">
      <c r="A9" s="122"/>
      <c r="B9" s="115"/>
      <c r="C9" s="115"/>
      <c r="D9" s="109"/>
      <c r="E9" s="124"/>
      <c r="F9" s="123"/>
      <c r="G9" s="252"/>
      <c r="H9" s="1538" t="s">
        <v>82</v>
      </c>
      <c r="I9" s="1538"/>
      <c r="J9" s="1538"/>
      <c r="K9" s="1538"/>
      <c r="L9" s="1538"/>
      <c r="M9" s="1538"/>
      <c r="N9" s="1538"/>
      <c r="O9" s="1538"/>
      <c r="P9" s="1538"/>
      <c r="Q9" s="1538"/>
      <c r="R9" s="1538"/>
      <c r="S9" s="1538"/>
      <c r="T9" s="1538"/>
      <c r="U9" s="1538"/>
      <c r="V9" s="1538"/>
      <c r="W9" s="1538"/>
      <c r="X9" s="1539"/>
      <c r="Y9" s="255"/>
      <c r="Z9" s="1547" t="s">
        <v>83</v>
      </c>
      <c r="AA9" s="1538"/>
      <c r="AB9" s="1538"/>
      <c r="AC9" s="1538"/>
      <c r="AD9" s="1538"/>
      <c r="AE9" s="1538"/>
      <c r="AF9" s="1538"/>
      <c r="AG9" s="1538"/>
      <c r="AH9" s="1538"/>
      <c r="AI9" s="1538"/>
      <c r="AJ9" s="1538"/>
      <c r="AK9" s="1538"/>
      <c r="AL9" s="1538"/>
      <c r="AM9" s="1538"/>
      <c r="AN9" s="1538"/>
      <c r="AO9" s="1538"/>
      <c r="AP9" s="1538"/>
      <c r="AQ9" s="1538"/>
      <c r="AR9" s="256"/>
      <c r="AT9" s="250">
        <f>5310/4</f>
        <v>1327.5</v>
      </c>
    </row>
    <row r="10" spans="1:51" s="250" customFormat="1" ht="6.6" customHeight="1">
      <c r="A10" s="122"/>
      <c r="B10" s="115"/>
      <c r="C10" s="115"/>
      <c r="D10" s="109"/>
      <c r="E10" s="124"/>
      <c r="F10" s="123"/>
      <c r="G10" s="252"/>
      <c r="H10" s="115"/>
      <c r="I10" s="124"/>
      <c r="J10" s="115"/>
      <c r="K10" s="115"/>
      <c r="L10" s="115"/>
      <c r="M10" s="115"/>
      <c r="N10" s="115"/>
      <c r="O10" s="115"/>
      <c r="P10" s="115"/>
      <c r="Q10" s="115"/>
      <c r="R10" s="248"/>
      <c r="S10" s="248"/>
      <c r="T10" s="248"/>
      <c r="U10" s="248"/>
      <c r="Z10" s="115"/>
      <c r="AA10" s="123"/>
      <c r="AB10" s="248"/>
      <c r="AC10" s="248"/>
      <c r="AK10" s="248"/>
      <c r="AL10" s="248"/>
    </row>
    <row r="11" spans="1:51" s="250" customFormat="1" ht="6.6" customHeight="1">
      <c r="A11" s="122"/>
      <c r="B11" s="115"/>
      <c r="C11" s="115"/>
      <c r="D11" s="1530" t="s">
        <v>139</v>
      </c>
      <c r="E11" s="257"/>
      <c r="F11" s="1530" t="s">
        <v>140</v>
      </c>
      <c r="G11" s="123"/>
      <c r="H11" s="1530" t="str">
        <f>+BREAKDOWN!G19</f>
        <v>Project Manager</v>
      </c>
      <c r="I11" s="124"/>
      <c r="J11" s="1530" t="str">
        <f>BREAKDOWN!J19</f>
        <v>Architect</v>
      </c>
      <c r="K11" s="115"/>
      <c r="L11" s="1530" t="str">
        <f>BREAKDOWN!M19</f>
        <v>Quantity Surveyor</v>
      </c>
      <c r="M11" s="115"/>
      <c r="N11" s="1530" t="str">
        <f>BREAKDOWN!P19</f>
        <v>Structural Engineer</v>
      </c>
      <c r="O11" s="115"/>
      <c r="P11" s="1530" t="str">
        <f>BREAKDOWN!S19</f>
        <v>Civil Engineer</v>
      </c>
      <c r="Q11" s="115"/>
      <c r="R11" s="1530" t="str">
        <f>BREAKDOWN!V19</f>
        <v>Mechanical Engineer</v>
      </c>
      <c r="S11" s="115"/>
      <c r="T11" s="1530" t="str">
        <f>BREAKDOWN!Y19</f>
        <v>Electrical Engineer</v>
      </c>
      <c r="U11" s="115"/>
      <c r="V11" s="1530" t="str">
        <f>BREAKDOWN!AE19</f>
        <v>Fire Engineer</v>
      </c>
      <c r="W11" s="115"/>
      <c r="X11" s="1530" t="str">
        <f>BREAKDOWN!AH19</f>
        <v>Wet Services</v>
      </c>
      <c r="Y11" s="115"/>
      <c r="Z11" s="1530" t="str">
        <f>+'SUMMARY (2)'!Z10</f>
        <v>Project Manager</v>
      </c>
      <c r="AA11" s="123"/>
      <c r="AB11" s="1530" t="str">
        <f>BREAKDOWN!AB19</f>
        <v>Rational Fire Engineer</v>
      </c>
      <c r="AC11" s="115"/>
      <c r="AD11" s="1530" t="str">
        <f>BREAKDOWN!AK19</f>
        <v>Landscape Architect</v>
      </c>
      <c r="AE11" s="115"/>
      <c r="AF11" s="1530" t="str">
        <f>+'SUMMARY (2)'!AF10</f>
        <v>Safety Consultant</v>
      </c>
      <c r="AG11" s="115"/>
      <c r="AH11" s="1530" t="s">
        <v>85</v>
      </c>
      <c r="AI11" s="115"/>
      <c r="AJ11" s="1530" t="str">
        <f>+'SUMMARY (2)'!AJ10</f>
        <v>Green Consultant</v>
      </c>
      <c r="AK11" s="1530" t="str">
        <f>'SUMMARY (2)'!AL10</f>
        <v>Lift Consultant</v>
      </c>
      <c r="AL11" s="115"/>
      <c r="AM11" s="1530" t="str">
        <f>'SUMMARY (2)'!AN10</f>
        <v>Acoustic Consultant</v>
      </c>
      <c r="AN11" s="115"/>
      <c r="AO11" s="1530" t="str">
        <f>'SUMMARY (2)'!AP10</f>
        <v xml:space="preserve">Services Co-ordination </v>
      </c>
      <c r="AP11" s="115"/>
      <c r="AQ11" s="1530" t="str">
        <f>'SUMMARY (2)'!AR10</f>
        <v>Tenant Co-ordinator</v>
      </c>
      <c r="AR11" s="115"/>
      <c r="AT11" s="248"/>
      <c r="AU11" s="248"/>
      <c r="AV11" s="248"/>
      <c r="AW11" s="248"/>
      <c r="AX11" s="248"/>
      <c r="AY11" s="248"/>
    </row>
    <row r="12" spans="1:51" s="250" customFormat="1" ht="6.6" customHeight="1">
      <c r="A12" s="122"/>
      <c r="B12" s="115"/>
      <c r="C12" s="115"/>
      <c r="D12" s="1531"/>
      <c r="E12" s="257"/>
      <c r="F12" s="1531"/>
      <c r="G12" s="123"/>
      <c r="H12" s="1531"/>
      <c r="I12" s="124"/>
      <c r="J12" s="1531"/>
      <c r="K12" s="115"/>
      <c r="L12" s="1531"/>
      <c r="M12" s="115"/>
      <c r="N12" s="1531"/>
      <c r="O12" s="115"/>
      <c r="P12" s="1531"/>
      <c r="Q12" s="115"/>
      <c r="R12" s="1531"/>
      <c r="S12" s="115"/>
      <c r="T12" s="1531"/>
      <c r="U12" s="115"/>
      <c r="V12" s="1531"/>
      <c r="W12" s="115"/>
      <c r="X12" s="1531"/>
      <c r="Y12" s="115"/>
      <c r="Z12" s="1531"/>
      <c r="AA12" s="123"/>
      <c r="AB12" s="1531"/>
      <c r="AC12" s="115"/>
      <c r="AD12" s="1531"/>
      <c r="AE12" s="115"/>
      <c r="AF12" s="1531"/>
      <c r="AG12" s="115"/>
      <c r="AH12" s="1531"/>
      <c r="AI12" s="115"/>
      <c r="AJ12" s="1531"/>
      <c r="AK12" s="1531"/>
      <c r="AL12" s="115"/>
      <c r="AM12" s="1531"/>
      <c r="AN12" s="115"/>
      <c r="AO12" s="1531"/>
      <c r="AP12" s="115"/>
      <c r="AQ12" s="1531"/>
      <c r="AR12" s="115"/>
      <c r="AT12" s="248"/>
      <c r="AU12" s="248"/>
      <c r="AV12" s="248"/>
      <c r="AW12" s="248"/>
      <c r="AX12" s="248"/>
      <c r="AY12" s="248"/>
    </row>
    <row r="13" spans="1:51">
      <c r="A13" s="122"/>
      <c r="B13" s="115"/>
      <c r="C13" s="115"/>
      <c r="D13" s="1532"/>
      <c r="E13" s="257"/>
      <c r="F13" s="1532"/>
      <c r="G13" s="123"/>
      <c r="H13" s="1532"/>
      <c r="I13" s="128"/>
      <c r="J13" s="1532"/>
      <c r="K13" s="129"/>
      <c r="L13" s="1532"/>
      <c r="M13" s="115"/>
      <c r="N13" s="1532"/>
      <c r="O13" s="115"/>
      <c r="P13" s="1532"/>
      <c r="Q13" s="115"/>
      <c r="R13" s="1532"/>
      <c r="S13" s="115"/>
      <c r="T13" s="1532"/>
      <c r="U13" s="115"/>
      <c r="V13" s="1532"/>
      <c r="W13" s="115"/>
      <c r="X13" s="1532"/>
      <c r="Y13" s="115"/>
      <c r="Z13" s="1532"/>
      <c r="AA13" s="130"/>
      <c r="AB13" s="1532"/>
      <c r="AC13" s="115"/>
      <c r="AD13" s="1532"/>
      <c r="AE13" s="115"/>
      <c r="AF13" s="1532"/>
      <c r="AG13" s="115"/>
      <c r="AH13" s="1532"/>
      <c r="AI13" s="115"/>
      <c r="AJ13" s="1532"/>
      <c r="AK13" s="1532"/>
      <c r="AL13" s="115"/>
      <c r="AM13" s="1532"/>
      <c r="AN13" s="115"/>
      <c r="AO13" s="1532"/>
      <c r="AP13" s="115"/>
      <c r="AQ13" s="1532"/>
      <c r="AR13" s="115"/>
    </row>
    <row r="14" spans="1:51">
      <c r="A14" s="131"/>
      <c r="B14" s="132"/>
      <c r="C14" s="132"/>
      <c r="D14" s="258"/>
      <c r="E14" s="259"/>
      <c r="F14" s="260"/>
      <c r="G14" s="261"/>
      <c r="H14" s="262"/>
      <c r="I14" s="263"/>
      <c r="J14" s="262"/>
      <c r="K14" s="264"/>
      <c r="L14" s="262"/>
      <c r="M14" s="264"/>
      <c r="N14" s="262"/>
      <c r="O14" s="264"/>
      <c r="P14" s="262"/>
      <c r="Q14" s="264"/>
      <c r="R14" s="262"/>
      <c r="S14" s="264"/>
      <c r="T14" s="262"/>
      <c r="U14" s="247"/>
      <c r="V14" s="262"/>
      <c r="W14" s="264"/>
      <c r="X14" s="262"/>
      <c r="Y14" s="264"/>
      <c r="Z14" s="265"/>
      <c r="AA14" s="266"/>
      <c r="AB14" s="265"/>
      <c r="AC14" s="267"/>
      <c r="AD14" s="265"/>
      <c r="AE14" s="267"/>
      <c r="AF14" s="265"/>
      <c r="AG14" s="267"/>
      <c r="AH14" s="265"/>
      <c r="AI14" s="267"/>
      <c r="AJ14" s="265"/>
      <c r="AK14" s="265"/>
      <c r="AL14" s="267"/>
      <c r="AM14" s="265"/>
      <c r="AN14" s="267"/>
      <c r="AO14" s="265"/>
      <c r="AP14" s="267"/>
      <c r="AQ14" s="265"/>
      <c r="AR14" s="267"/>
    </row>
    <row r="15" spans="1:51" hidden="1" outlineLevel="1">
      <c r="A15" s="268" t="s">
        <v>141</v>
      </c>
      <c r="B15" s="212"/>
      <c r="C15" s="212"/>
      <c r="D15" s="269"/>
      <c r="E15" s="270"/>
      <c r="F15" s="271"/>
      <c r="G15" s="246"/>
      <c r="H15" s="272"/>
      <c r="J15" s="272"/>
      <c r="K15" s="247"/>
      <c r="L15" s="272"/>
      <c r="M15" s="247"/>
      <c r="N15" s="272"/>
      <c r="O15" s="247"/>
      <c r="P15" s="272"/>
      <c r="Q15" s="247"/>
      <c r="R15" s="272"/>
      <c r="S15" s="247"/>
      <c r="T15" s="272"/>
      <c r="U15" s="247"/>
      <c r="V15" s="272"/>
      <c r="W15" s="247"/>
      <c r="X15" s="272"/>
      <c r="Y15" s="247"/>
      <c r="Z15" s="273"/>
      <c r="AA15" s="274"/>
      <c r="AB15" s="273"/>
      <c r="AC15" s="275"/>
      <c r="AD15" s="273"/>
      <c r="AE15" s="275"/>
      <c r="AF15" s="273"/>
      <c r="AG15" s="275"/>
      <c r="AH15" s="273"/>
      <c r="AI15" s="275"/>
      <c r="AJ15" s="273"/>
      <c r="AK15" s="273"/>
      <c r="AL15" s="275"/>
      <c r="AM15" s="273"/>
      <c r="AN15" s="275"/>
      <c r="AO15" s="273"/>
      <c r="AP15" s="275"/>
      <c r="AQ15" s="273"/>
      <c r="AR15" s="275"/>
    </row>
    <row r="16" spans="1:51" hidden="1" outlineLevel="1">
      <c r="A16" s="276"/>
      <c r="B16" s="212"/>
      <c r="C16" s="212"/>
      <c r="D16" s="269"/>
      <c r="E16" s="270"/>
      <c r="F16" s="271"/>
      <c r="G16" s="246"/>
      <c r="H16" s="272"/>
      <c r="J16" s="272"/>
      <c r="K16" s="247"/>
      <c r="L16" s="272"/>
      <c r="M16" s="247"/>
      <c r="N16" s="272"/>
      <c r="O16" s="247"/>
      <c r="P16" s="272"/>
      <c r="Q16" s="247"/>
      <c r="R16" s="272"/>
      <c r="S16" s="247"/>
      <c r="T16" s="272"/>
      <c r="U16" s="247"/>
      <c r="V16" s="272"/>
      <c r="W16" s="247"/>
      <c r="X16" s="272"/>
      <c r="Y16" s="247"/>
      <c r="Z16" s="273"/>
      <c r="AA16" s="274"/>
      <c r="AB16" s="273"/>
      <c r="AC16" s="275"/>
      <c r="AD16" s="273"/>
      <c r="AE16" s="275"/>
      <c r="AF16" s="273"/>
      <c r="AG16" s="275"/>
      <c r="AH16" s="273"/>
      <c r="AI16" s="275"/>
      <c r="AJ16" s="273"/>
      <c r="AK16" s="273"/>
      <c r="AL16" s="275"/>
      <c r="AM16" s="273"/>
      <c r="AN16" s="275"/>
      <c r="AO16" s="273"/>
      <c r="AP16" s="275"/>
      <c r="AQ16" s="273"/>
      <c r="AR16" s="275"/>
    </row>
    <row r="17" spans="1:48" s="285" customFormat="1" collapsed="1">
      <c r="A17" s="277"/>
      <c r="B17" s="278" t="s">
        <v>142</v>
      </c>
      <c r="C17" s="278" t="s">
        <v>143</v>
      </c>
      <c r="D17" s="279" t="e">
        <f>SUM(H17:AQ17)</f>
        <v>#DIV/0!</v>
      </c>
      <c r="E17" s="280"/>
      <c r="F17" s="281" t="e">
        <f>D17</f>
        <v>#DIV/0!</v>
      </c>
      <c r="G17" s="282"/>
      <c r="H17" s="283" t="e">
        <f>+PM!E49</f>
        <v>#DIV/0!</v>
      </c>
      <c r="I17" s="280"/>
      <c r="J17" s="283" t="e">
        <f>ROUND(ARCH!E61,2)</f>
        <v>#DIV/0!</v>
      </c>
      <c r="K17" s="280"/>
      <c r="L17" s="283" t="e">
        <f>ROUND(QS!E151,2)</f>
        <v>#DIV/0!</v>
      </c>
      <c r="M17" s="280"/>
      <c r="N17" s="283" t="e">
        <f>ROUND(STRUC!E118,2)</f>
        <v>#DIV/0!</v>
      </c>
      <c r="O17" s="280"/>
      <c r="P17" s="283" t="e">
        <f>ROUND(CIVIL!E118,2)</f>
        <v>#DIV/0!</v>
      </c>
      <c r="Q17" s="280"/>
      <c r="R17" s="283" t="e">
        <f>MECH!E82</f>
        <v>#DIV/0!</v>
      </c>
      <c r="S17" s="280"/>
      <c r="T17" s="283" t="e">
        <f>ELEC!E80</f>
        <v>#DIV/0!</v>
      </c>
      <c r="U17" s="280"/>
      <c r="V17" s="283" t="e">
        <f>+FIRE!E80</f>
        <v>#DIV/0!</v>
      </c>
      <c r="W17" s="280"/>
      <c r="X17" s="283">
        <v>0</v>
      </c>
      <c r="Y17" s="280"/>
      <c r="Z17" s="283">
        <f>+'SUMMARY (2)'!$Z$20*10%</f>
        <v>0</v>
      </c>
      <c r="AA17" s="282"/>
      <c r="AB17" s="283">
        <f>+AT17*5%</f>
        <v>0</v>
      </c>
      <c r="AC17" s="280"/>
      <c r="AD17" s="283">
        <v>0</v>
      </c>
      <c r="AE17" s="280"/>
      <c r="AF17" s="283">
        <v>0</v>
      </c>
      <c r="AG17" s="280"/>
      <c r="AH17" s="283">
        <v>0</v>
      </c>
      <c r="AI17" s="280"/>
      <c r="AJ17" s="283">
        <v>0</v>
      </c>
      <c r="AK17" s="283">
        <f>+BC17*5%</f>
        <v>0</v>
      </c>
      <c r="AL17" s="280"/>
      <c r="AM17" s="283">
        <v>0</v>
      </c>
      <c r="AN17" s="280"/>
      <c r="AO17" s="283">
        <v>0</v>
      </c>
      <c r="AP17" s="280"/>
      <c r="AQ17" s="283">
        <v>0</v>
      </c>
      <c r="AR17" s="280"/>
      <c r="AS17" s="284"/>
      <c r="AT17" s="285">
        <f>+'SUMMARY (2)'!AB24</f>
        <v>0</v>
      </c>
      <c r="AV17" s="286"/>
    </row>
    <row r="18" spans="1:48" s="285" customFormat="1">
      <c r="A18" s="277"/>
      <c r="B18" s="278" t="s">
        <v>144</v>
      </c>
      <c r="C18" s="278" t="s">
        <v>145</v>
      </c>
      <c r="D18" s="279" t="e">
        <f t="shared" ref="D18:D22" si="0">SUM(H18:AQ18)</f>
        <v>#DIV/0!</v>
      </c>
      <c r="E18" s="280"/>
      <c r="F18" s="281" t="e">
        <f>F17+D18</f>
        <v>#DIV/0!</v>
      </c>
      <c r="G18" s="282"/>
      <c r="H18" s="283" t="e">
        <f>+PM!E50</f>
        <v>#DIV/0!</v>
      </c>
      <c r="I18" s="280"/>
      <c r="J18" s="283" t="e">
        <f>ROUND(ARCH!E62,2)</f>
        <v>#DIV/0!</v>
      </c>
      <c r="K18" s="280"/>
      <c r="L18" s="283" t="e">
        <f>ROUND(QS!E152,2)</f>
        <v>#DIV/0!</v>
      </c>
      <c r="M18" s="280"/>
      <c r="N18" s="283" t="e">
        <f>ROUND(STRUC!E119,2)</f>
        <v>#DIV/0!</v>
      </c>
      <c r="O18" s="280"/>
      <c r="P18" s="283" t="e">
        <f>CIVIL!E119</f>
        <v>#DIV/0!</v>
      </c>
      <c r="Q18" s="280"/>
      <c r="R18" s="283" t="e">
        <f>MECH!E83</f>
        <v>#DIV/0!</v>
      </c>
      <c r="S18" s="280"/>
      <c r="T18" s="283" t="e">
        <f>ELEC!E81</f>
        <v>#DIV/0!</v>
      </c>
      <c r="U18" s="280"/>
      <c r="V18" s="283" t="e">
        <f>+FIRE!E81</f>
        <v>#DIV/0!</v>
      </c>
      <c r="W18" s="280"/>
      <c r="X18" s="283">
        <v>0</v>
      </c>
      <c r="Y18" s="280"/>
      <c r="Z18" s="283">
        <f>+'SUMMARY (2)'!$Z$20*10%</f>
        <v>0</v>
      </c>
      <c r="AA18" s="282"/>
      <c r="AB18" s="283">
        <f>+AT17*15%</f>
        <v>0</v>
      </c>
      <c r="AC18" s="280"/>
      <c r="AD18" s="283">
        <v>0</v>
      </c>
      <c r="AE18" s="280"/>
      <c r="AF18" s="283">
        <v>0</v>
      </c>
      <c r="AG18" s="280"/>
      <c r="AH18" s="283">
        <f>+'SUMMARY (2)'!AH20*40%</f>
        <v>0</v>
      </c>
      <c r="AI18" s="280"/>
      <c r="AJ18" s="283">
        <v>0</v>
      </c>
      <c r="AK18" s="283">
        <f>'SUMMARY (2)'!AL14*40%</f>
        <v>0</v>
      </c>
      <c r="AL18" s="280"/>
      <c r="AM18" s="283">
        <f>'SUMMARY (2)'!AN20*50%</f>
        <v>0</v>
      </c>
      <c r="AN18" s="280"/>
      <c r="AO18" s="283">
        <f>'SUMMARY (2)'!AP20*50%</f>
        <v>0</v>
      </c>
      <c r="AP18" s="280"/>
      <c r="AQ18" s="283">
        <f>'SUMMARY (2)'!AR20*50%</f>
        <v>0</v>
      </c>
      <c r="AR18" s="280"/>
      <c r="AS18" s="284"/>
    </row>
    <row r="19" spans="1:48">
      <c r="A19" s="139"/>
      <c r="B19" s="287" t="s">
        <v>146</v>
      </c>
      <c r="C19" s="287" t="s">
        <v>147</v>
      </c>
      <c r="D19" s="279" t="e">
        <f t="shared" si="0"/>
        <v>#DIV/0!</v>
      </c>
      <c r="E19" s="275"/>
      <c r="F19" s="288" t="e">
        <f>F18+D19</f>
        <v>#DIV/0!</v>
      </c>
      <c r="G19" s="274"/>
      <c r="H19" s="283" t="e">
        <f>+PM!E51</f>
        <v>#DIV/0!</v>
      </c>
      <c r="I19" s="289"/>
      <c r="J19" s="273" t="e">
        <f>ROUND(ARCH!E63,2)</f>
        <v>#DIV/0!</v>
      </c>
      <c r="K19" s="290"/>
      <c r="L19" s="273" t="e">
        <f>ROUND(QS!E153,2)</f>
        <v>#DIV/0!</v>
      </c>
      <c r="M19" s="290"/>
      <c r="N19" s="273" t="e">
        <f>ROUND(STRUC!E120,2)</f>
        <v>#DIV/0!</v>
      </c>
      <c r="O19" s="290"/>
      <c r="P19" s="273" t="e">
        <f>ROUND(CIVIL!E120,2)</f>
        <v>#DIV/0!</v>
      </c>
      <c r="Q19" s="290"/>
      <c r="R19" s="273" t="e">
        <f>ROUND(MECH!E84,2)*50%</f>
        <v>#DIV/0!</v>
      </c>
      <c r="S19" s="290"/>
      <c r="T19" s="273" t="e">
        <f>ROUND(ELEC!E82,2)*50%</f>
        <v>#DIV/0!</v>
      </c>
      <c r="U19" s="290"/>
      <c r="V19" s="273" t="e">
        <f>+FIRE!E82*50%</f>
        <v>#DIV/0!</v>
      </c>
      <c r="W19" s="290"/>
      <c r="X19" s="273">
        <v>0</v>
      </c>
      <c r="Y19" s="290"/>
      <c r="Z19" s="283">
        <f>+'SUMMARY (2)'!$Z$20*25%</f>
        <v>0</v>
      </c>
      <c r="AA19" s="291"/>
      <c r="AB19" s="283">
        <f>+AT17*40%</f>
        <v>0</v>
      </c>
      <c r="AC19" s="290"/>
      <c r="AD19" s="273">
        <v>0</v>
      </c>
      <c r="AE19" s="290"/>
      <c r="AF19" s="273">
        <v>0</v>
      </c>
      <c r="AG19" s="290"/>
      <c r="AH19" s="273">
        <f>+'SUMMARY (2)'!AH20*40%</f>
        <v>0</v>
      </c>
      <c r="AI19" s="290"/>
      <c r="AJ19" s="273">
        <f>'SUMMARY (2)'!AJ20</f>
        <v>0</v>
      </c>
      <c r="AK19" s="283">
        <f>'SUMMARY (2)'!AL14*40%</f>
        <v>0</v>
      </c>
      <c r="AL19" s="290"/>
      <c r="AM19" s="273">
        <f>'SUMMARY (2)'!AN20*50%</f>
        <v>0</v>
      </c>
      <c r="AN19" s="290"/>
      <c r="AO19" s="273">
        <f>'SUMMARY (2)'!AP20*50%</f>
        <v>0</v>
      </c>
      <c r="AP19" s="290"/>
      <c r="AQ19" s="273">
        <f>'SUMMARY (2)'!AR20*50%</f>
        <v>0</v>
      </c>
      <c r="AR19" s="290"/>
      <c r="AS19" s="250">
        <f>35+40</f>
        <v>75</v>
      </c>
    </row>
    <row r="20" spans="1:48" ht="15">
      <c r="A20" s="139"/>
      <c r="B20" s="287" t="s">
        <v>148</v>
      </c>
      <c r="C20" s="287" t="s">
        <v>149</v>
      </c>
      <c r="D20" s="279" t="e">
        <f t="shared" si="0"/>
        <v>#DIV/0!</v>
      </c>
      <c r="E20" s="275"/>
      <c r="F20" s="288" t="e">
        <f>F19+D20</f>
        <v>#DIV/0!</v>
      </c>
      <c r="G20" s="274"/>
      <c r="H20" s="283" t="e">
        <f>+PM!E52</f>
        <v>#DIV/0!</v>
      </c>
      <c r="I20" s="280"/>
      <c r="J20" s="273" t="e">
        <f>+ROUND(ARCH!E64+ARCH!E65,2)</f>
        <v>#DIV/0!</v>
      </c>
      <c r="K20" s="275"/>
      <c r="L20" s="273" t="e">
        <f>ROUND(QS!E154,2)</f>
        <v>#DIV/0!</v>
      </c>
      <c r="M20" s="275"/>
      <c r="N20" s="273" t="e">
        <f>ROUND(STRUC!E121,2)</f>
        <v>#DIV/0!</v>
      </c>
      <c r="O20" s="275"/>
      <c r="P20" s="273" t="e">
        <f>ROUND(CIVIL!E121,2)</f>
        <v>#DIV/0!</v>
      </c>
      <c r="Q20" s="275"/>
      <c r="R20" s="292" t="e">
        <f>+MECH!E84*50%</f>
        <v>#DIV/0!</v>
      </c>
      <c r="S20" s="293"/>
      <c r="T20" s="292" t="e">
        <f>+ELEC!E82*50%</f>
        <v>#DIV/0!</v>
      </c>
      <c r="U20" s="294"/>
      <c r="V20" s="292" t="e">
        <f>+FIRE!E82*50%</f>
        <v>#DIV/0!</v>
      </c>
      <c r="W20" s="293"/>
      <c r="X20" s="292">
        <v>0</v>
      </c>
      <c r="Y20" s="275"/>
      <c r="Z20" s="283">
        <f>+'SUMMARY (2)'!$Z$20*10%</f>
        <v>0</v>
      </c>
      <c r="AA20" s="274"/>
      <c r="AB20" s="283">
        <f>+AT17*0%</f>
        <v>0</v>
      </c>
      <c r="AC20" s="275"/>
      <c r="AD20" s="273">
        <v>0</v>
      </c>
      <c r="AE20" s="275"/>
      <c r="AF20" s="273">
        <v>0</v>
      </c>
      <c r="AG20" s="275"/>
      <c r="AH20" s="273">
        <v>0</v>
      </c>
      <c r="AI20" s="275"/>
      <c r="AJ20" s="273">
        <v>0</v>
      </c>
      <c r="AK20" s="283">
        <f>+BC17*0%</f>
        <v>0</v>
      </c>
      <c r="AL20" s="275"/>
      <c r="AM20" s="273">
        <v>0</v>
      </c>
      <c r="AN20" s="275"/>
      <c r="AO20" s="273">
        <v>0</v>
      </c>
      <c r="AP20" s="275"/>
      <c r="AQ20" s="273">
        <v>0</v>
      </c>
      <c r="AR20" s="275"/>
    </row>
    <row r="21" spans="1:48" ht="15">
      <c r="A21" s="139"/>
      <c r="B21" s="287" t="s">
        <v>150</v>
      </c>
      <c r="C21" s="287" t="s">
        <v>151</v>
      </c>
      <c r="D21" s="279" t="e">
        <f t="shared" si="0"/>
        <v>#DIV/0!</v>
      </c>
      <c r="E21" s="275"/>
      <c r="F21" s="288" t="e">
        <f>F20+D21</f>
        <v>#DIV/0!</v>
      </c>
      <c r="G21" s="274"/>
      <c r="H21" s="283" t="e">
        <f>+PM!E53</f>
        <v>#DIV/0!</v>
      </c>
      <c r="I21" s="280"/>
      <c r="J21" s="273" t="e">
        <f>+ROUND(ARCH!E66,2)</f>
        <v>#DIV/0!</v>
      </c>
      <c r="K21" s="275"/>
      <c r="L21" s="273" t="e">
        <f>ROUND(QS!E155,2)</f>
        <v>#DIV/0!</v>
      </c>
      <c r="M21" s="275"/>
      <c r="N21" s="273" t="e">
        <f>ROUND(STRUC!E122,2)</f>
        <v>#DIV/0!</v>
      </c>
      <c r="O21" s="275"/>
      <c r="P21" s="273" t="e">
        <f>ROUND(CIVIL!E122,2)</f>
        <v>#DIV/0!</v>
      </c>
      <c r="Q21" s="275"/>
      <c r="R21" s="273" t="e">
        <f>ROUND(MECH!E86,2)</f>
        <v>#DIV/0!</v>
      </c>
      <c r="S21" s="295"/>
      <c r="T21" s="296" t="e">
        <f>ROUND(ELEC!E84,2)</f>
        <v>#DIV/0!</v>
      </c>
      <c r="U21" s="275"/>
      <c r="V21" s="273" t="e">
        <f>+FIRE!E84</f>
        <v>#DIV/0!</v>
      </c>
      <c r="W21" s="275"/>
      <c r="X21" s="273">
        <v>0</v>
      </c>
      <c r="Y21" s="275"/>
      <c r="Z21" s="283">
        <f>+'SUMMARY (2)'!$Z$20*40%</f>
        <v>0</v>
      </c>
      <c r="AA21" s="274"/>
      <c r="AB21" s="283">
        <f>+AT17*35%</f>
        <v>0</v>
      </c>
      <c r="AC21" s="275"/>
      <c r="AD21" s="273">
        <f>+'SUMMARY (2)'!AD24*95%</f>
        <v>0</v>
      </c>
      <c r="AE21" s="275"/>
      <c r="AF21" s="273">
        <f>+'SUMMARY (2)'!AF24*95%</f>
        <v>0</v>
      </c>
      <c r="AG21" s="275"/>
      <c r="AH21" s="273">
        <f>'SUMMARY (2)'!AH14*20%</f>
        <v>0</v>
      </c>
      <c r="AI21" s="275"/>
      <c r="AJ21" s="273">
        <v>0</v>
      </c>
      <c r="AK21" s="283">
        <f>'SUMMARY (2)'!AL14*20%</f>
        <v>0</v>
      </c>
      <c r="AL21" s="275"/>
      <c r="AM21" s="273">
        <f>+'SUMMARY (2)'!AM14*95%</f>
        <v>0</v>
      </c>
      <c r="AN21" s="275"/>
      <c r="AO21" s="273">
        <f>+'SUMMARY (2)'!AO14*95%</f>
        <v>0</v>
      </c>
      <c r="AP21" s="275"/>
      <c r="AQ21" s="273">
        <f>'SUMMARY (2)'!AQ14*20%</f>
        <v>0</v>
      </c>
      <c r="AR21" s="275"/>
    </row>
    <row r="22" spans="1:48" ht="15">
      <c r="A22" s="139"/>
      <c r="B22" s="287" t="s">
        <v>152</v>
      </c>
      <c r="C22" s="287" t="s">
        <v>153</v>
      </c>
      <c r="D22" s="279" t="e">
        <f t="shared" si="0"/>
        <v>#DIV/0!</v>
      </c>
      <c r="E22" s="275"/>
      <c r="F22" s="288" t="e">
        <f>F21+D22</f>
        <v>#DIV/0!</v>
      </c>
      <c r="G22" s="274"/>
      <c r="H22" s="283" t="e">
        <f>+PM!E54</f>
        <v>#DIV/0!</v>
      </c>
      <c r="I22" s="280"/>
      <c r="J22" s="283" t="e">
        <f>+ROUND(ARCH!E67,2)</f>
        <v>#DIV/0!</v>
      </c>
      <c r="K22" s="280"/>
      <c r="L22" s="283" t="e">
        <f>ROUND(QS!E156,2)</f>
        <v>#DIV/0!</v>
      </c>
      <c r="M22" s="280"/>
      <c r="N22" s="283" t="e">
        <f>ROUND(STRUC!E123,2)</f>
        <v>#DIV/0!</v>
      </c>
      <c r="O22" s="280"/>
      <c r="P22" s="283" t="e">
        <f>ROUND(CIVIL!E123,2)</f>
        <v>#DIV/0!</v>
      </c>
      <c r="Q22" s="280"/>
      <c r="R22" s="297" t="e">
        <f>ROUND(MECH!E87,2)</f>
        <v>#DIV/0!</v>
      </c>
      <c r="S22" s="295"/>
      <c r="T22" s="296" t="e">
        <f>ROUND(ELEC!E85,2)</f>
        <v>#DIV/0!</v>
      </c>
      <c r="U22" s="275"/>
      <c r="V22" s="273" t="e">
        <f>+FIRE!E85</f>
        <v>#DIV/0!</v>
      </c>
      <c r="W22" s="275"/>
      <c r="X22" s="273">
        <v>0</v>
      </c>
      <c r="Y22" s="275"/>
      <c r="Z22" s="283">
        <f>+'SUMMARY (2)'!$Z$20*5%</f>
        <v>0</v>
      </c>
      <c r="AA22" s="274"/>
      <c r="AB22" s="283">
        <f>+AT17*5%</f>
        <v>0</v>
      </c>
      <c r="AC22" s="275"/>
      <c r="AD22" s="273">
        <f>+'SUMMARY (2)'!AD24*5%</f>
        <v>0</v>
      </c>
      <c r="AE22" s="275"/>
      <c r="AF22" s="273">
        <f>+'SUMMARY (2)'!AF24*5%</f>
        <v>0</v>
      </c>
      <c r="AG22" s="275"/>
      <c r="AH22" s="273">
        <v>0</v>
      </c>
      <c r="AI22" s="275"/>
      <c r="AJ22" s="273">
        <v>0</v>
      </c>
      <c r="AK22" s="283">
        <f>+BC17*5%</f>
        <v>0</v>
      </c>
      <c r="AL22" s="275"/>
      <c r="AM22" s="273">
        <f>+'SUMMARY (2)'!AM14*5%</f>
        <v>0</v>
      </c>
      <c r="AN22" s="275"/>
      <c r="AO22" s="273">
        <f>+'SUMMARY (2)'!AO14*5%</f>
        <v>0</v>
      </c>
      <c r="AP22" s="275"/>
      <c r="AQ22" s="273">
        <v>0</v>
      </c>
      <c r="AR22" s="275"/>
    </row>
    <row r="23" spans="1:48" ht="13.5" thickBot="1">
      <c r="A23" s="139"/>
      <c r="B23" s="212"/>
      <c r="C23" s="298"/>
      <c r="D23" s="299" t="e">
        <f>SUM(D17:D22)</f>
        <v>#DIV/0!</v>
      </c>
      <c r="E23" s="300"/>
      <c r="F23" s="301" t="e">
        <f>IF(F22=D23," ","ERROR")</f>
        <v>#DIV/0!</v>
      </c>
      <c r="G23" s="302"/>
      <c r="H23" s="303" t="e">
        <f>SUM(H17:H22)</f>
        <v>#DIV/0!</v>
      </c>
      <c r="I23" s="304"/>
      <c r="J23" s="303" t="e">
        <f>SUM(J17:J22)</f>
        <v>#DIV/0!</v>
      </c>
      <c r="K23" s="304"/>
      <c r="L23" s="303" t="e">
        <f>SUM(L17:L22)</f>
        <v>#DIV/0!</v>
      </c>
      <c r="M23" s="304"/>
      <c r="N23" s="303" t="e">
        <f>SUM(N17:N22)</f>
        <v>#DIV/0!</v>
      </c>
      <c r="O23" s="304"/>
      <c r="P23" s="303" t="e">
        <f>SUM(P17:P22)</f>
        <v>#DIV/0!</v>
      </c>
      <c r="Q23" s="304"/>
      <c r="R23" s="303" t="e">
        <f>SUM(R17:R22)</f>
        <v>#DIV/0!</v>
      </c>
      <c r="S23" s="300"/>
      <c r="T23" s="303" t="e">
        <f>SUM(T17:T22)</f>
        <v>#DIV/0!</v>
      </c>
      <c r="U23" s="300"/>
      <c r="V23" s="299" t="e">
        <f>SUM(V17:V22)</f>
        <v>#DIV/0!</v>
      </c>
      <c r="W23" s="300"/>
      <c r="X23" s="299">
        <f>SUM(X17:X22)</f>
        <v>0</v>
      </c>
      <c r="Y23" s="275"/>
      <c r="Z23" s="299">
        <f>SUM(Z17:Z22)</f>
        <v>0</v>
      </c>
      <c r="AA23" s="302"/>
      <c r="AB23" s="305">
        <f>SUM(AB17:AB22)</f>
        <v>0</v>
      </c>
      <c r="AC23" s="302"/>
      <c r="AD23" s="305">
        <f>SUM(AD17:AD22)</f>
        <v>0</v>
      </c>
      <c r="AE23" s="302"/>
      <c r="AF23" s="305">
        <f>SUM(AF17:AF22)</f>
        <v>0</v>
      </c>
      <c r="AG23" s="302"/>
      <c r="AH23" s="305">
        <f>SUM(AH17:AH22)</f>
        <v>0</v>
      </c>
      <c r="AI23" s="302"/>
      <c r="AJ23" s="305">
        <f>SUM(AJ17:AJ22)</f>
        <v>0</v>
      </c>
      <c r="AK23" s="305">
        <f>SUM(AK17:AK22)</f>
        <v>0</v>
      </c>
      <c r="AL23" s="302"/>
      <c r="AM23" s="305">
        <f>SUM(AM17:AM22)</f>
        <v>0</v>
      </c>
      <c r="AN23" s="302"/>
      <c r="AO23" s="305">
        <f>SUM(AO17:AO22)</f>
        <v>0</v>
      </c>
      <c r="AP23" s="302"/>
      <c r="AQ23" s="305">
        <f>SUM(AQ17:AQ22)</f>
        <v>0</v>
      </c>
      <c r="AR23" s="302"/>
      <c r="AT23" s="306" t="e">
        <f>+D23-'SUMMARY (2)'!F24</f>
        <v>#DIV/0!</v>
      </c>
    </row>
    <row r="24" spans="1:48" ht="13.5" thickTop="1">
      <c r="A24" s="203"/>
      <c r="B24" s="204"/>
      <c r="C24" s="204"/>
      <c r="D24" s="307"/>
      <c r="E24" s="204"/>
      <c r="F24" s="308"/>
      <c r="G24" s="309"/>
      <c r="H24" s="310"/>
      <c r="I24" s="311"/>
      <c r="J24" s="310"/>
      <c r="K24" s="312"/>
      <c r="L24" s="310"/>
      <c r="M24" s="312"/>
      <c r="N24" s="310"/>
      <c r="O24" s="312"/>
      <c r="P24" s="310"/>
      <c r="Q24" s="312"/>
      <c r="R24" s="310"/>
      <c r="S24" s="312"/>
      <c r="T24" s="310"/>
      <c r="U24" s="247"/>
      <c r="V24" s="310"/>
      <c r="W24" s="312"/>
      <c r="X24" s="310"/>
      <c r="Y24" s="312"/>
      <c r="Z24" s="310"/>
      <c r="AA24" s="309"/>
      <c r="AB24" s="310"/>
      <c r="AC24" s="312"/>
      <c r="AD24" s="310"/>
      <c r="AE24" s="312"/>
      <c r="AF24" s="310"/>
      <c r="AG24" s="312"/>
      <c r="AH24" s="310"/>
      <c r="AI24" s="312"/>
      <c r="AJ24" s="310"/>
      <c r="AK24" s="310"/>
      <c r="AL24" s="312"/>
      <c r="AM24" s="310"/>
      <c r="AN24" s="312"/>
      <c r="AO24" s="310"/>
      <c r="AP24" s="312"/>
      <c r="AQ24" s="310"/>
      <c r="AR24" s="312"/>
    </row>
    <row r="25" spans="1:48">
      <c r="A25" s="211"/>
      <c r="B25" s="212"/>
      <c r="C25" s="212"/>
      <c r="D25" s="313"/>
      <c r="E25" s="212"/>
      <c r="F25" s="246"/>
      <c r="G25" s="246"/>
      <c r="H25" s="247"/>
      <c r="J25" s="247"/>
      <c r="K25" s="247"/>
      <c r="L25" s="247"/>
      <c r="M25" s="247"/>
      <c r="N25" s="247"/>
      <c r="O25" s="247"/>
      <c r="P25" s="247"/>
      <c r="Q25" s="247"/>
      <c r="R25" s="247"/>
      <c r="S25" s="247"/>
      <c r="T25" s="247"/>
      <c r="U25" s="247"/>
      <c r="V25" s="247"/>
      <c r="W25" s="247"/>
      <c r="X25" s="247"/>
      <c r="Y25" s="247"/>
      <c r="Z25" s="247"/>
      <c r="AA25" s="246"/>
      <c r="AB25" s="247"/>
      <c r="AC25" s="247"/>
      <c r="AD25" s="247"/>
      <c r="AE25" s="247"/>
      <c r="AF25" s="247"/>
      <c r="AG25" s="247"/>
      <c r="AH25" s="247"/>
      <c r="AI25" s="247"/>
      <c r="AJ25" s="247"/>
      <c r="AK25" s="247"/>
      <c r="AL25" s="247"/>
      <c r="AM25" s="247"/>
      <c r="AN25" s="247"/>
      <c r="AO25" s="247"/>
      <c r="AP25" s="247"/>
      <c r="AQ25" s="247"/>
      <c r="AR25" s="247"/>
      <c r="AT25" s="314"/>
    </row>
    <row r="26" spans="1:48">
      <c r="A26" s="211"/>
      <c r="B26" s="212"/>
      <c r="C26" s="212"/>
      <c r="D26" s="315"/>
      <c r="E26" s="212"/>
      <c r="F26" s="246"/>
      <c r="G26" s="246"/>
      <c r="H26" s="247"/>
      <c r="J26" s="247"/>
      <c r="K26" s="247"/>
      <c r="L26" s="247"/>
      <c r="M26" s="247"/>
      <c r="N26" s="247"/>
      <c r="O26" s="247"/>
      <c r="P26" s="247"/>
      <c r="Q26" s="247"/>
      <c r="R26" s="247"/>
      <c r="S26" s="247"/>
      <c r="T26" s="247"/>
      <c r="U26" s="247"/>
      <c r="V26" s="247"/>
      <c r="W26" s="247"/>
      <c r="X26" s="247"/>
      <c r="Y26" s="247"/>
      <c r="Z26" s="247"/>
      <c r="AA26" s="246"/>
      <c r="AB26" s="247"/>
      <c r="AC26" s="247"/>
      <c r="AD26" s="247"/>
      <c r="AE26" s="247"/>
      <c r="AF26" s="247"/>
      <c r="AG26" s="247"/>
      <c r="AH26" s="247"/>
      <c r="AI26" s="247"/>
      <c r="AJ26" s="247"/>
      <c r="AK26" s="247"/>
      <c r="AL26" s="247"/>
      <c r="AM26" s="247"/>
      <c r="AN26" s="247"/>
      <c r="AO26" s="247"/>
      <c r="AP26" s="247"/>
      <c r="AQ26" s="247"/>
      <c r="AR26" s="247"/>
    </row>
    <row r="27" spans="1:48">
      <c r="A27" s="211"/>
      <c r="B27" s="212"/>
      <c r="C27" s="212"/>
      <c r="D27" s="313"/>
      <c r="E27" s="212"/>
      <c r="F27" s="246"/>
      <c r="G27" s="246"/>
      <c r="H27" s="247"/>
      <c r="J27" s="247"/>
      <c r="K27" s="247"/>
      <c r="L27" s="247"/>
      <c r="M27" s="247"/>
      <c r="N27" s="247"/>
      <c r="O27" s="247"/>
      <c r="P27" s="247"/>
      <c r="Q27" s="247"/>
      <c r="R27" s="247"/>
      <c r="S27" s="247"/>
      <c r="T27" s="247"/>
      <c r="U27" s="247"/>
      <c r="V27" s="247"/>
      <c r="W27" s="247"/>
      <c r="X27" s="247"/>
      <c r="Y27" s="247"/>
      <c r="Z27" s="247"/>
      <c r="AA27" s="246"/>
      <c r="AB27" s="247"/>
      <c r="AC27" s="247"/>
      <c r="AD27" s="247"/>
      <c r="AE27" s="247"/>
      <c r="AF27" s="247"/>
      <c r="AG27" s="247"/>
      <c r="AH27" s="247"/>
      <c r="AI27" s="247"/>
      <c r="AJ27" s="247"/>
      <c r="AK27" s="247"/>
      <c r="AL27" s="247"/>
      <c r="AM27" s="247"/>
      <c r="AN27" s="247"/>
      <c r="AO27" s="247"/>
      <c r="AP27" s="247"/>
      <c r="AQ27" s="247"/>
      <c r="AR27" s="247"/>
      <c r="AT27" s="306" t="e">
        <f>+SUM(H23:AJ23)</f>
        <v>#DIV/0!</v>
      </c>
    </row>
    <row r="28" spans="1:48">
      <c r="A28" s="211"/>
      <c r="B28" s="212"/>
      <c r="C28" s="212"/>
      <c r="D28" s="313"/>
      <c r="E28" s="212"/>
      <c r="F28" s="246"/>
      <c r="G28" s="246"/>
      <c r="H28" s="247"/>
      <c r="J28" s="247"/>
      <c r="K28" s="247"/>
      <c r="L28" s="247"/>
      <c r="M28" s="247"/>
      <c r="N28" s="247"/>
      <c r="O28" s="247"/>
      <c r="P28" s="247"/>
      <c r="Q28" s="247"/>
      <c r="R28" s="247"/>
      <c r="S28" s="247"/>
      <c r="T28" s="247"/>
      <c r="U28" s="247"/>
      <c r="V28" s="247"/>
      <c r="W28" s="247"/>
      <c r="X28" s="247"/>
      <c r="Y28" s="247"/>
      <c r="Z28" s="247"/>
      <c r="AA28" s="246"/>
      <c r="AB28" s="247"/>
      <c r="AC28" s="247"/>
      <c r="AD28" s="247"/>
      <c r="AE28" s="247"/>
      <c r="AF28" s="247"/>
      <c r="AG28" s="247"/>
      <c r="AH28" s="247"/>
      <c r="AI28" s="247"/>
      <c r="AJ28" s="247"/>
      <c r="AK28" s="247"/>
      <c r="AL28" s="247"/>
      <c r="AM28" s="247"/>
      <c r="AN28" s="247"/>
      <c r="AO28" s="247"/>
      <c r="AP28" s="247"/>
      <c r="AQ28" s="247"/>
      <c r="AR28" s="247"/>
    </row>
    <row r="29" spans="1:48">
      <c r="A29" s="211"/>
      <c r="B29" s="212"/>
      <c r="C29" s="212"/>
      <c r="D29" s="313"/>
      <c r="E29" s="212"/>
      <c r="F29" s="246"/>
      <c r="G29" s="246"/>
      <c r="H29" s="247"/>
      <c r="J29" s="247"/>
      <c r="K29" s="247"/>
      <c r="L29" s="247"/>
      <c r="M29" s="247"/>
      <c r="N29" s="247"/>
      <c r="O29" s="247"/>
      <c r="P29" s="247"/>
      <c r="Q29" s="247"/>
      <c r="R29" s="247"/>
      <c r="S29" s="247"/>
      <c r="T29" s="247"/>
      <c r="U29" s="247"/>
      <c r="V29" s="247"/>
      <c r="W29" s="247"/>
      <c r="X29" s="247"/>
      <c r="Y29" s="247"/>
      <c r="Z29" s="247"/>
      <c r="AA29" s="246"/>
      <c r="AB29" s="247"/>
      <c r="AC29" s="247"/>
      <c r="AD29" s="247"/>
      <c r="AE29" s="247"/>
      <c r="AF29" s="247"/>
      <c r="AG29" s="247"/>
      <c r="AH29" s="247"/>
      <c r="AI29" s="247"/>
      <c r="AJ29" s="247"/>
      <c r="AK29" s="247"/>
      <c r="AL29" s="247"/>
      <c r="AM29" s="247"/>
      <c r="AN29" s="247"/>
      <c r="AO29" s="247"/>
      <c r="AP29" s="247"/>
      <c r="AQ29" s="247"/>
      <c r="AR29" s="247"/>
    </row>
    <row r="30" spans="1:48">
      <c r="A30" s="211"/>
      <c r="B30" s="212"/>
      <c r="C30" s="212"/>
      <c r="D30" s="313"/>
      <c r="E30" s="212"/>
      <c r="F30" s="246"/>
      <c r="G30" s="246"/>
      <c r="H30" s="247"/>
      <c r="J30" s="247"/>
      <c r="K30" s="247"/>
      <c r="L30" s="247"/>
      <c r="M30" s="247"/>
      <c r="N30" s="247"/>
      <c r="O30" s="247"/>
      <c r="P30" s="247"/>
      <c r="Q30" s="247"/>
      <c r="R30" s="247"/>
      <c r="S30" s="247"/>
      <c r="T30" s="247"/>
      <c r="U30" s="247"/>
      <c r="V30" s="247"/>
      <c r="W30" s="247"/>
      <c r="X30" s="247"/>
      <c r="Y30" s="247"/>
      <c r="Z30" s="247"/>
      <c r="AA30" s="246"/>
      <c r="AB30" s="247"/>
      <c r="AC30" s="247"/>
      <c r="AD30" s="247"/>
      <c r="AE30" s="247"/>
      <c r="AF30" s="247"/>
      <c r="AG30" s="247"/>
      <c r="AH30" s="247"/>
      <c r="AI30" s="247"/>
      <c r="AJ30" s="247"/>
      <c r="AK30" s="247"/>
      <c r="AL30" s="247"/>
      <c r="AM30" s="247"/>
      <c r="AN30" s="247"/>
      <c r="AO30" s="247"/>
      <c r="AP30" s="247"/>
      <c r="AQ30" s="247"/>
      <c r="AR30" s="247"/>
    </row>
    <row r="31" spans="1:48">
      <c r="A31" s="211"/>
      <c r="B31" s="212"/>
      <c r="C31" s="212"/>
      <c r="D31" s="313"/>
      <c r="E31" s="212"/>
      <c r="F31" s="246"/>
      <c r="G31" s="246"/>
      <c r="H31" s="247"/>
      <c r="J31" s="247"/>
      <c r="K31" s="247"/>
      <c r="L31" s="247"/>
      <c r="M31" s="247"/>
      <c r="N31" s="247"/>
      <c r="O31" s="247"/>
      <c r="P31" s="247"/>
      <c r="Q31" s="247"/>
      <c r="R31" s="247"/>
      <c r="S31" s="247"/>
      <c r="T31" s="247"/>
      <c r="U31" s="247"/>
      <c r="V31" s="247"/>
      <c r="W31" s="247"/>
      <c r="X31" s="247"/>
      <c r="Y31" s="247"/>
      <c r="Z31" s="247"/>
      <c r="AA31" s="246"/>
      <c r="AB31" s="247"/>
      <c r="AC31" s="247"/>
      <c r="AD31" s="247"/>
      <c r="AE31" s="247"/>
      <c r="AF31" s="247"/>
      <c r="AG31" s="247"/>
      <c r="AH31" s="247"/>
      <c r="AI31" s="247"/>
      <c r="AJ31" s="247"/>
      <c r="AK31" s="247"/>
      <c r="AL31" s="247"/>
      <c r="AM31" s="247"/>
      <c r="AN31" s="247"/>
      <c r="AO31" s="247"/>
      <c r="AP31" s="247"/>
      <c r="AQ31" s="247"/>
      <c r="AR31" s="247"/>
    </row>
    <row r="32" spans="1:48">
      <c r="A32" s="211"/>
      <c r="B32" s="212"/>
      <c r="C32" s="212"/>
      <c r="D32" s="313"/>
      <c r="E32" s="212"/>
      <c r="F32" s="246"/>
      <c r="G32" s="246"/>
      <c r="H32" s="247"/>
      <c r="J32" s="247"/>
      <c r="K32" s="247"/>
      <c r="L32" s="247"/>
      <c r="M32" s="247"/>
      <c r="N32" s="247"/>
      <c r="O32" s="247"/>
      <c r="P32" s="247"/>
      <c r="Q32" s="247"/>
      <c r="R32" s="247"/>
      <c r="S32" s="247"/>
      <c r="T32" s="247"/>
      <c r="U32" s="247"/>
      <c r="V32" s="247"/>
      <c r="W32" s="247"/>
      <c r="X32" s="247"/>
      <c r="Y32" s="247"/>
      <c r="Z32" s="247"/>
      <c r="AA32" s="246"/>
      <c r="AB32" s="247"/>
      <c r="AC32" s="247"/>
      <c r="AD32" s="247"/>
      <c r="AE32" s="247"/>
      <c r="AF32" s="247"/>
      <c r="AG32" s="247"/>
      <c r="AH32" s="247"/>
      <c r="AI32" s="247"/>
      <c r="AJ32" s="247"/>
      <c r="AK32" s="247"/>
      <c r="AL32" s="247"/>
      <c r="AM32" s="247"/>
      <c r="AN32" s="247"/>
      <c r="AO32" s="247"/>
      <c r="AP32" s="247"/>
      <c r="AQ32" s="247"/>
      <c r="AR32" s="247"/>
      <c r="AT32" s="316" t="e">
        <f>+AT27-D23</f>
        <v>#DIV/0!</v>
      </c>
    </row>
    <row r="33" spans="1:47">
      <c r="A33" s="211"/>
      <c r="B33" s="212"/>
      <c r="C33" s="212"/>
      <c r="D33" s="313"/>
      <c r="E33" s="212"/>
      <c r="F33" s="246"/>
      <c r="G33" s="246"/>
      <c r="H33" s="247"/>
      <c r="J33" s="247"/>
      <c r="K33" s="247"/>
      <c r="L33" s="247"/>
      <c r="M33" s="247"/>
      <c r="N33" s="247"/>
      <c r="O33" s="247"/>
      <c r="P33" s="247"/>
      <c r="Q33" s="247"/>
      <c r="R33" s="247"/>
      <c r="S33" s="247"/>
      <c r="T33" s="247"/>
      <c r="U33" s="247"/>
      <c r="V33" s="247"/>
      <c r="W33" s="247"/>
      <c r="X33" s="195"/>
      <c r="Y33" s="247"/>
      <c r="Z33" s="247"/>
      <c r="AA33" s="246"/>
      <c r="AB33" s="247"/>
      <c r="AC33" s="247"/>
      <c r="AD33" s="247"/>
      <c r="AE33" s="247"/>
      <c r="AF33" s="247"/>
      <c r="AG33" s="247"/>
      <c r="AH33" s="247"/>
      <c r="AI33" s="247"/>
      <c r="AJ33" s="247"/>
      <c r="AK33" s="247"/>
      <c r="AL33" s="247"/>
      <c r="AM33" s="247"/>
      <c r="AN33" s="247"/>
      <c r="AO33" s="247"/>
      <c r="AP33" s="247"/>
      <c r="AQ33" s="247"/>
      <c r="AR33" s="247"/>
    </row>
    <row r="34" spans="1:47">
      <c r="A34" s="211"/>
      <c r="B34" s="212"/>
      <c r="C34" s="212"/>
      <c r="D34" s="313"/>
      <c r="E34" s="212"/>
      <c r="F34" s="246"/>
      <c r="G34" s="246"/>
      <c r="H34" s="247"/>
      <c r="J34" s="247"/>
      <c r="K34" s="247"/>
      <c r="L34" s="247"/>
      <c r="M34" s="247"/>
      <c r="N34" s="247"/>
      <c r="O34" s="247"/>
      <c r="P34" s="247"/>
      <c r="Q34" s="247"/>
      <c r="R34" s="247"/>
      <c r="S34" s="247"/>
      <c r="T34" s="247"/>
      <c r="U34" s="247"/>
      <c r="V34" s="247"/>
      <c r="W34" s="247"/>
      <c r="X34" s="195"/>
      <c r="Y34" s="247"/>
      <c r="Z34" s="247"/>
      <c r="AA34" s="246"/>
      <c r="AB34" s="247"/>
      <c r="AC34" s="247"/>
      <c r="AD34" s="247"/>
      <c r="AE34" s="247"/>
      <c r="AF34" s="247"/>
      <c r="AG34" s="247"/>
      <c r="AH34" s="247"/>
      <c r="AI34" s="247"/>
      <c r="AJ34" s="247"/>
      <c r="AK34" s="247"/>
      <c r="AL34" s="247"/>
      <c r="AM34" s="247"/>
      <c r="AN34" s="247"/>
      <c r="AO34" s="247"/>
      <c r="AP34" s="247"/>
      <c r="AQ34" s="247"/>
      <c r="AR34" s="247"/>
    </row>
    <row r="35" spans="1:47">
      <c r="A35" s="211"/>
      <c r="B35" s="212"/>
      <c r="C35" s="212"/>
      <c r="D35" s="313"/>
      <c r="E35" s="212"/>
      <c r="F35" s="246"/>
      <c r="G35" s="246"/>
      <c r="H35" s="247"/>
      <c r="J35" s="247"/>
      <c r="K35" s="247"/>
      <c r="L35" s="247"/>
      <c r="M35" s="247"/>
      <c r="N35" s="247"/>
      <c r="O35" s="247"/>
      <c r="P35" s="247"/>
      <c r="Q35" s="247"/>
      <c r="R35" s="247"/>
      <c r="S35" s="247"/>
      <c r="T35" s="247"/>
      <c r="U35" s="247"/>
      <c r="V35" s="247"/>
      <c r="W35" s="247"/>
      <c r="X35" s="247"/>
      <c r="Y35" s="247"/>
      <c r="Z35" s="247"/>
      <c r="AA35" s="246"/>
      <c r="AB35" s="247"/>
      <c r="AC35" s="247"/>
      <c r="AD35" s="247"/>
      <c r="AE35" s="247"/>
      <c r="AF35" s="247"/>
      <c r="AG35" s="247"/>
      <c r="AH35" s="247"/>
      <c r="AI35" s="247"/>
      <c r="AJ35" s="247"/>
      <c r="AK35" s="247"/>
      <c r="AL35" s="247"/>
      <c r="AM35" s="247"/>
      <c r="AN35" s="247"/>
      <c r="AO35" s="247"/>
      <c r="AP35" s="247"/>
      <c r="AQ35" s="247"/>
      <c r="AR35" s="247"/>
    </row>
    <row r="36" spans="1:47">
      <c r="A36" s="211"/>
      <c r="B36" s="212"/>
      <c r="C36" s="212"/>
      <c r="D36" s="313"/>
      <c r="E36" s="212"/>
      <c r="F36" s="246"/>
      <c r="G36" s="246"/>
      <c r="H36" s="247"/>
      <c r="J36" s="247"/>
      <c r="K36" s="247"/>
      <c r="L36" s="247"/>
      <c r="M36" s="247"/>
      <c r="N36" s="247"/>
      <c r="O36" s="247"/>
      <c r="P36" s="247"/>
      <c r="Q36" s="247"/>
      <c r="R36" s="247"/>
      <c r="S36" s="247"/>
      <c r="T36" s="247"/>
      <c r="U36" s="247"/>
      <c r="V36" s="247"/>
      <c r="W36" s="247"/>
      <c r="X36" s="247"/>
      <c r="Y36" s="247"/>
      <c r="Z36" s="247"/>
      <c r="AA36" s="246"/>
      <c r="AB36" s="247"/>
      <c r="AC36" s="247"/>
      <c r="AD36" s="247"/>
      <c r="AE36" s="247"/>
      <c r="AF36" s="247"/>
      <c r="AG36" s="247"/>
      <c r="AH36" s="247"/>
      <c r="AI36" s="247"/>
      <c r="AJ36" s="247"/>
      <c r="AK36" s="247"/>
      <c r="AL36" s="247"/>
      <c r="AM36" s="247"/>
      <c r="AN36" s="247"/>
      <c r="AO36" s="247"/>
      <c r="AP36" s="247"/>
      <c r="AQ36" s="247"/>
      <c r="AR36" s="247"/>
    </row>
    <row r="37" spans="1:47">
      <c r="A37" s="211"/>
      <c r="B37" s="212"/>
      <c r="C37" s="212"/>
      <c r="D37" s="313"/>
      <c r="E37" s="212"/>
      <c r="F37" s="246"/>
      <c r="G37" s="246"/>
      <c r="H37" s="247"/>
      <c r="J37" s="247"/>
      <c r="K37" s="247"/>
      <c r="L37" s="247"/>
      <c r="M37" s="247"/>
      <c r="N37" s="247"/>
      <c r="O37" s="247"/>
      <c r="P37" s="247"/>
      <c r="Q37" s="247"/>
      <c r="R37" s="247"/>
      <c r="S37" s="247"/>
      <c r="T37" s="247"/>
      <c r="U37" s="247"/>
      <c r="V37" s="247"/>
      <c r="W37" s="247"/>
      <c r="X37" s="247"/>
      <c r="Y37" s="247"/>
      <c r="Z37" s="247"/>
      <c r="AA37" s="246"/>
      <c r="AB37" s="247"/>
      <c r="AC37" s="247"/>
      <c r="AD37" s="247"/>
      <c r="AE37" s="247"/>
      <c r="AF37" s="247"/>
      <c r="AG37" s="247"/>
      <c r="AH37" s="247"/>
      <c r="AI37" s="247"/>
      <c r="AJ37" s="247"/>
      <c r="AK37" s="247"/>
      <c r="AL37" s="247"/>
      <c r="AM37" s="247"/>
      <c r="AN37" s="247"/>
      <c r="AO37" s="247"/>
      <c r="AP37" s="247"/>
      <c r="AQ37" s="247"/>
      <c r="AR37" s="247"/>
      <c r="AU37" s="248">
        <v>0</v>
      </c>
    </row>
    <row r="38" spans="1:47">
      <c r="A38" s="211"/>
      <c r="B38" s="212"/>
      <c r="C38" s="212"/>
      <c r="D38" s="313"/>
      <c r="E38" s="212"/>
      <c r="F38" s="246"/>
      <c r="G38" s="246"/>
      <c r="H38" s="247"/>
      <c r="J38" s="247"/>
      <c r="K38" s="247"/>
      <c r="L38" s="247"/>
      <c r="M38" s="247"/>
      <c r="N38" s="247"/>
      <c r="O38" s="247"/>
      <c r="P38" s="247"/>
      <c r="Q38" s="247"/>
      <c r="R38" s="247"/>
      <c r="S38" s="247"/>
      <c r="T38" s="247"/>
      <c r="U38" s="247"/>
      <c r="V38" s="247"/>
      <c r="W38" s="247"/>
      <c r="X38" s="247"/>
      <c r="Y38" s="247"/>
      <c r="Z38" s="247"/>
      <c r="AA38" s="246"/>
      <c r="AB38" s="247"/>
      <c r="AC38" s="247"/>
      <c r="AD38" s="247"/>
      <c r="AE38" s="247"/>
      <c r="AF38" s="247"/>
      <c r="AG38" s="247"/>
      <c r="AH38" s="247"/>
      <c r="AI38" s="247"/>
      <c r="AJ38" s="247"/>
      <c r="AK38" s="247"/>
      <c r="AL38" s="247"/>
      <c r="AM38" s="247"/>
      <c r="AN38" s="247"/>
      <c r="AO38" s="247"/>
      <c r="AP38" s="247"/>
      <c r="AQ38" s="247"/>
      <c r="AR38" s="247"/>
    </row>
    <row r="39" spans="1:47">
      <c r="A39" s="211"/>
      <c r="B39" s="212"/>
      <c r="C39" s="212"/>
      <c r="D39" s="313"/>
      <c r="E39" s="212"/>
      <c r="F39" s="246"/>
      <c r="G39" s="246"/>
      <c r="H39" s="247"/>
      <c r="J39" s="247"/>
      <c r="K39" s="247"/>
      <c r="L39" s="247"/>
      <c r="M39" s="247"/>
      <c r="N39" s="247"/>
      <c r="O39" s="247"/>
      <c r="P39" s="247"/>
      <c r="Q39" s="247"/>
      <c r="R39" s="247"/>
      <c r="S39" s="247"/>
      <c r="T39" s="247"/>
      <c r="U39" s="247"/>
      <c r="V39" s="247"/>
      <c r="W39" s="247"/>
      <c r="X39" s="247"/>
      <c r="Y39" s="247"/>
      <c r="Z39" s="247"/>
      <c r="AA39" s="246"/>
      <c r="AB39" s="247"/>
      <c r="AC39" s="247"/>
      <c r="AD39" s="247"/>
      <c r="AE39" s="247"/>
      <c r="AF39" s="247"/>
      <c r="AG39" s="247"/>
      <c r="AH39" s="247"/>
      <c r="AI39" s="247"/>
      <c r="AJ39" s="247"/>
      <c r="AK39" s="247"/>
      <c r="AL39" s="247"/>
      <c r="AM39" s="247"/>
      <c r="AN39" s="247"/>
      <c r="AO39" s="247"/>
      <c r="AP39" s="247"/>
      <c r="AQ39" s="247"/>
      <c r="AR39" s="247"/>
    </row>
    <row r="40" spans="1:47">
      <c r="A40" s="211"/>
      <c r="B40" s="212"/>
      <c r="C40" s="212"/>
      <c r="D40" s="313"/>
      <c r="E40" s="212"/>
      <c r="F40" s="246"/>
      <c r="G40" s="246"/>
      <c r="H40" s="247"/>
      <c r="J40" s="247"/>
      <c r="K40" s="247"/>
      <c r="L40" s="247"/>
      <c r="M40" s="247"/>
      <c r="N40" s="247"/>
      <c r="O40" s="247"/>
      <c r="P40" s="247"/>
      <c r="Q40" s="247"/>
      <c r="R40" s="247"/>
      <c r="S40" s="247"/>
      <c r="T40" s="247"/>
      <c r="U40" s="247"/>
      <c r="V40" s="247"/>
      <c r="W40" s="247"/>
      <c r="X40" s="247"/>
      <c r="Y40" s="247"/>
      <c r="Z40" s="247"/>
      <c r="AA40" s="246"/>
      <c r="AB40" s="247"/>
      <c r="AC40" s="247"/>
      <c r="AD40" s="247"/>
      <c r="AE40" s="247"/>
      <c r="AF40" s="247"/>
      <c r="AG40" s="247"/>
      <c r="AH40" s="247"/>
      <c r="AI40" s="247"/>
      <c r="AJ40" s="247"/>
      <c r="AK40" s="247"/>
      <c r="AL40" s="247"/>
      <c r="AM40" s="247"/>
      <c r="AN40" s="247"/>
      <c r="AO40" s="247"/>
      <c r="AP40" s="247"/>
      <c r="AQ40" s="247"/>
      <c r="AR40" s="247"/>
    </row>
    <row r="41" spans="1:47">
      <c r="A41" s="211"/>
      <c r="B41" s="212"/>
      <c r="C41" s="212"/>
      <c r="D41" s="313"/>
      <c r="E41" s="212"/>
      <c r="F41" s="246"/>
      <c r="G41" s="246"/>
      <c r="H41" s="247"/>
      <c r="J41" s="247"/>
      <c r="K41" s="247"/>
      <c r="L41" s="247"/>
      <c r="M41" s="247"/>
      <c r="N41" s="247"/>
      <c r="O41" s="247"/>
      <c r="P41" s="247"/>
      <c r="Q41" s="247"/>
      <c r="R41" s="247"/>
      <c r="S41" s="247"/>
      <c r="T41" s="247"/>
      <c r="U41" s="247"/>
      <c r="V41" s="247"/>
      <c r="W41" s="247"/>
      <c r="X41" s="247"/>
      <c r="Y41" s="247"/>
      <c r="Z41" s="247"/>
      <c r="AA41" s="246"/>
      <c r="AB41" s="247"/>
      <c r="AC41" s="247"/>
      <c r="AD41" s="247"/>
      <c r="AE41" s="247"/>
      <c r="AF41" s="247"/>
      <c r="AG41" s="247"/>
      <c r="AH41" s="247"/>
      <c r="AI41" s="247"/>
      <c r="AJ41" s="247"/>
      <c r="AK41" s="247"/>
      <c r="AL41" s="247"/>
      <c r="AM41" s="247"/>
      <c r="AN41" s="247"/>
      <c r="AO41" s="247"/>
      <c r="AP41" s="247"/>
      <c r="AQ41" s="247"/>
      <c r="AR41" s="247"/>
    </row>
    <row r="42" spans="1:47">
      <c r="A42" s="211"/>
      <c r="B42" s="212"/>
      <c r="C42" s="212"/>
      <c r="D42" s="313"/>
      <c r="E42" s="212"/>
      <c r="F42" s="246"/>
      <c r="G42" s="246"/>
      <c r="H42" s="247"/>
      <c r="J42" s="247"/>
      <c r="K42" s="247"/>
      <c r="L42" s="247"/>
      <c r="M42" s="247"/>
      <c r="N42" s="247"/>
      <c r="O42" s="247"/>
      <c r="P42" s="247"/>
      <c r="Q42" s="247"/>
      <c r="R42" s="247"/>
      <c r="S42" s="247"/>
      <c r="T42" s="247"/>
      <c r="U42" s="247"/>
      <c r="V42" s="247"/>
      <c r="W42" s="247"/>
      <c r="X42" s="247"/>
      <c r="Y42" s="247"/>
      <c r="Z42" s="247"/>
      <c r="AA42" s="246"/>
      <c r="AB42" s="247"/>
      <c r="AC42" s="247"/>
      <c r="AD42" s="247"/>
      <c r="AE42" s="247"/>
      <c r="AF42" s="247"/>
      <c r="AG42" s="247"/>
      <c r="AH42" s="247"/>
      <c r="AI42" s="247"/>
      <c r="AJ42" s="247"/>
      <c r="AK42" s="247"/>
      <c r="AL42" s="247"/>
      <c r="AM42" s="247"/>
      <c r="AN42" s="247"/>
      <c r="AO42" s="247"/>
      <c r="AP42" s="247"/>
      <c r="AQ42" s="247"/>
      <c r="AR42" s="247"/>
    </row>
    <row r="43" spans="1:47">
      <c r="A43" s="211"/>
      <c r="B43" s="212"/>
      <c r="C43" s="212"/>
      <c r="D43" s="313"/>
      <c r="E43" s="212"/>
      <c r="F43" s="246"/>
      <c r="G43" s="246"/>
      <c r="H43" s="247"/>
      <c r="J43" s="247"/>
      <c r="K43" s="247"/>
      <c r="L43" s="247"/>
      <c r="M43" s="247"/>
      <c r="N43" s="247"/>
      <c r="O43" s="247"/>
      <c r="P43" s="247"/>
      <c r="Q43" s="247"/>
      <c r="R43" s="247"/>
      <c r="S43" s="247"/>
      <c r="T43" s="247"/>
      <c r="U43" s="247"/>
      <c r="V43" s="247"/>
      <c r="W43" s="247"/>
      <c r="X43" s="247"/>
      <c r="Y43" s="247"/>
      <c r="Z43" s="247"/>
      <c r="AA43" s="246"/>
      <c r="AB43" s="247"/>
      <c r="AC43" s="247"/>
      <c r="AD43" s="247"/>
      <c r="AE43" s="247"/>
      <c r="AF43" s="247"/>
      <c r="AG43" s="247"/>
      <c r="AH43" s="247"/>
      <c r="AI43" s="247"/>
      <c r="AJ43" s="247"/>
      <c r="AK43" s="247"/>
      <c r="AL43" s="247"/>
      <c r="AM43" s="247"/>
      <c r="AN43" s="247"/>
      <c r="AO43" s="247"/>
      <c r="AP43" s="247"/>
      <c r="AQ43" s="247"/>
      <c r="AR43" s="247"/>
    </row>
    <row r="44" spans="1:47">
      <c r="A44" s="211"/>
      <c r="B44" s="212"/>
      <c r="C44" s="212"/>
      <c r="D44" s="313"/>
      <c r="E44" s="212"/>
      <c r="F44" s="246"/>
      <c r="G44" s="246"/>
      <c r="H44" s="247"/>
      <c r="J44" s="247"/>
      <c r="K44" s="247"/>
      <c r="L44" s="247"/>
      <c r="M44" s="247"/>
      <c r="N44" s="247"/>
      <c r="O44" s="247"/>
      <c r="P44" s="247"/>
      <c r="Q44" s="247"/>
      <c r="R44" s="247"/>
      <c r="S44" s="247"/>
      <c r="T44" s="247"/>
      <c r="U44" s="247"/>
      <c r="V44" s="247"/>
      <c r="W44" s="247"/>
      <c r="X44" s="247"/>
      <c r="Y44" s="247"/>
      <c r="Z44" s="247"/>
      <c r="AA44" s="246"/>
      <c r="AB44" s="247"/>
      <c r="AC44" s="247"/>
      <c r="AD44" s="247"/>
      <c r="AE44" s="247"/>
      <c r="AF44" s="247"/>
      <c r="AG44" s="247"/>
      <c r="AH44" s="247"/>
      <c r="AI44" s="247"/>
      <c r="AJ44" s="247"/>
      <c r="AK44" s="247"/>
      <c r="AL44" s="247"/>
      <c r="AM44" s="247"/>
      <c r="AN44" s="247"/>
      <c r="AO44" s="247"/>
      <c r="AP44" s="247"/>
      <c r="AQ44" s="247"/>
      <c r="AR44" s="247"/>
    </row>
    <row r="45" spans="1:47">
      <c r="A45" s="211"/>
      <c r="B45" s="212"/>
      <c r="C45" s="212"/>
      <c r="D45" s="313"/>
      <c r="E45" s="212"/>
      <c r="F45" s="246"/>
      <c r="G45" s="246"/>
      <c r="H45" s="247"/>
      <c r="J45" s="247"/>
      <c r="K45" s="247"/>
      <c r="L45" s="247"/>
      <c r="M45" s="247"/>
      <c r="N45" s="247"/>
      <c r="O45" s="247"/>
      <c r="P45" s="247"/>
      <c r="Q45" s="247"/>
      <c r="R45" s="247"/>
      <c r="S45" s="247"/>
      <c r="T45" s="247"/>
      <c r="U45" s="247"/>
      <c r="V45" s="247"/>
      <c r="W45" s="247"/>
      <c r="X45" s="247"/>
      <c r="Y45" s="247"/>
      <c r="Z45" s="247"/>
      <c r="AA45" s="246"/>
      <c r="AB45" s="247"/>
      <c r="AC45" s="247"/>
      <c r="AD45" s="247"/>
      <c r="AE45" s="247"/>
      <c r="AF45" s="247"/>
      <c r="AG45" s="247"/>
      <c r="AH45" s="247"/>
      <c r="AI45" s="247"/>
      <c r="AJ45" s="247"/>
      <c r="AK45" s="247"/>
      <c r="AL45" s="247"/>
      <c r="AM45" s="247"/>
      <c r="AN45" s="247"/>
      <c r="AO45" s="247"/>
      <c r="AP45" s="247"/>
      <c r="AQ45" s="247"/>
      <c r="AR45" s="247"/>
    </row>
    <row r="46" spans="1:47">
      <c r="A46" s="211"/>
      <c r="B46" s="212"/>
      <c r="C46" s="212"/>
      <c r="D46" s="313"/>
      <c r="E46" s="212"/>
      <c r="F46" s="246"/>
      <c r="G46" s="246"/>
      <c r="H46" s="247"/>
      <c r="J46" s="247"/>
      <c r="K46" s="247"/>
      <c r="L46" s="247"/>
      <c r="M46" s="247"/>
      <c r="N46" s="247"/>
      <c r="O46" s="247"/>
      <c r="P46" s="247"/>
      <c r="Q46" s="247"/>
      <c r="R46" s="247"/>
      <c r="S46" s="247"/>
      <c r="T46" s="247"/>
      <c r="U46" s="247"/>
      <c r="V46" s="247"/>
      <c r="W46" s="247"/>
      <c r="X46" s="247"/>
      <c r="Y46" s="247"/>
      <c r="Z46" s="247"/>
      <c r="AA46" s="246"/>
      <c r="AB46" s="247"/>
      <c r="AC46" s="247"/>
      <c r="AD46" s="247"/>
      <c r="AE46" s="247"/>
      <c r="AF46" s="247"/>
      <c r="AG46" s="247"/>
      <c r="AH46" s="247"/>
      <c r="AI46" s="247"/>
      <c r="AJ46" s="247"/>
      <c r="AK46" s="247"/>
      <c r="AL46" s="247"/>
      <c r="AM46" s="247"/>
      <c r="AN46" s="247"/>
      <c r="AO46" s="247"/>
      <c r="AP46" s="247"/>
      <c r="AQ46" s="247"/>
      <c r="AR46" s="247"/>
    </row>
    <row r="47" spans="1:47">
      <c r="A47" s="211"/>
      <c r="B47" s="212"/>
      <c r="C47" s="212"/>
      <c r="D47" s="313"/>
      <c r="E47" s="212"/>
      <c r="F47" s="246"/>
      <c r="G47" s="246"/>
      <c r="H47" s="247"/>
      <c r="J47" s="247"/>
      <c r="K47" s="247"/>
      <c r="L47" s="247"/>
      <c r="M47" s="247"/>
      <c r="N47" s="247"/>
      <c r="O47" s="247"/>
      <c r="P47" s="247"/>
      <c r="Q47" s="247"/>
      <c r="R47" s="247"/>
      <c r="S47" s="247"/>
      <c r="T47" s="247"/>
      <c r="U47" s="247"/>
      <c r="V47" s="247"/>
      <c r="W47" s="247"/>
      <c r="X47" s="247"/>
      <c r="Y47" s="247"/>
      <c r="Z47" s="247"/>
      <c r="AA47" s="246"/>
      <c r="AB47" s="247"/>
      <c r="AC47" s="247"/>
      <c r="AD47" s="247"/>
      <c r="AE47" s="247"/>
      <c r="AF47" s="247"/>
      <c r="AG47" s="247"/>
      <c r="AH47" s="247"/>
      <c r="AI47" s="247"/>
      <c r="AJ47" s="247"/>
      <c r="AK47" s="247"/>
      <c r="AL47" s="247"/>
      <c r="AM47" s="247"/>
      <c r="AN47" s="247"/>
      <c r="AO47" s="247"/>
      <c r="AP47" s="247"/>
      <c r="AQ47" s="247"/>
      <c r="AR47" s="247"/>
    </row>
    <row r="48" spans="1:47">
      <c r="A48" s="211"/>
      <c r="B48" s="212"/>
      <c r="C48" s="212"/>
      <c r="D48" s="313"/>
      <c r="E48" s="212"/>
      <c r="F48" s="246"/>
      <c r="G48" s="246"/>
      <c r="H48" s="247"/>
      <c r="J48" s="247"/>
      <c r="K48" s="247"/>
      <c r="L48" s="247"/>
      <c r="M48" s="247"/>
      <c r="N48" s="247"/>
      <c r="O48" s="247"/>
      <c r="P48" s="247"/>
      <c r="Q48" s="247"/>
      <c r="R48" s="247"/>
      <c r="S48" s="247"/>
      <c r="T48" s="247"/>
      <c r="U48" s="247"/>
      <c r="V48" s="247"/>
      <c r="W48" s="247"/>
      <c r="X48" s="247"/>
      <c r="Y48" s="247"/>
      <c r="Z48" s="247"/>
      <c r="AA48" s="246"/>
      <c r="AB48" s="247"/>
      <c r="AC48" s="247"/>
      <c r="AD48" s="247"/>
      <c r="AE48" s="247"/>
      <c r="AF48" s="247"/>
      <c r="AG48" s="247"/>
      <c r="AH48" s="247"/>
      <c r="AI48" s="247"/>
      <c r="AJ48" s="247"/>
      <c r="AK48" s="247"/>
      <c r="AL48" s="247"/>
      <c r="AM48" s="247"/>
      <c r="AN48" s="247"/>
      <c r="AO48" s="247"/>
      <c r="AP48" s="247"/>
      <c r="AQ48" s="247"/>
      <c r="AR48" s="247"/>
    </row>
    <row r="49" spans="1:51">
      <c r="A49" s="211"/>
      <c r="B49" s="212"/>
      <c r="C49" s="212"/>
      <c r="D49" s="313"/>
      <c r="E49" s="212"/>
      <c r="F49" s="246"/>
      <c r="G49" s="246"/>
      <c r="H49" s="247"/>
      <c r="J49" s="247"/>
      <c r="K49" s="247"/>
      <c r="L49" s="247"/>
      <c r="M49" s="247"/>
      <c r="N49" s="247"/>
      <c r="O49" s="247"/>
      <c r="P49" s="247"/>
      <c r="Q49" s="247"/>
      <c r="R49" s="247"/>
      <c r="S49" s="247"/>
      <c r="T49" s="247"/>
      <c r="U49" s="247"/>
      <c r="V49" s="247"/>
      <c r="W49" s="247"/>
      <c r="X49" s="247"/>
      <c r="Y49" s="247"/>
      <c r="Z49" s="247"/>
      <c r="AA49" s="246"/>
      <c r="AB49" s="247"/>
      <c r="AC49" s="247"/>
      <c r="AD49" s="247"/>
      <c r="AE49" s="247"/>
      <c r="AF49" s="247"/>
      <c r="AG49" s="247"/>
      <c r="AH49" s="247"/>
      <c r="AI49" s="247"/>
      <c r="AJ49" s="247"/>
      <c r="AK49" s="247"/>
      <c r="AL49" s="247"/>
      <c r="AM49" s="247"/>
      <c r="AN49" s="247"/>
      <c r="AO49" s="247"/>
      <c r="AP49" s="247"/>
      <c r="AQ49" s="247"/>
      <c r="AR49" s="247"/>
    </row>
    <row r="50" spans="1:51">
      <c r="A50" s="211"/>
      <c r="B50" s="212"/>
      <c r="C50" s="212"/>
      <c r="D50" s="313"/>
      <c r="E50" s="212"/>
      <c r="F50" s="246"/>
      <c r="G50" s="246"/>
      <c r="H50" s="247"/>
      <c r="J50" s="247"/>
      <c r="K50" s="247"/>
      <c r="L50" s="247"/>
      <c r="M50" s="247"/>
      <c r="N50" s="247"/>
      <c r="O50" s="247"/>
      <c r="P50" s="247"/>
      <c r="Q50" s="247"/>
      <c r="R50" s="247"/>
      <c r="S50" s="247"/>
      <c r="T50" s="247"/>
      <c r="U50" s="247"/>
      <c r="V50" s="247"/>
      <c r="W50" s="247"/>
      <c r="X50" s="247"/>
      <c r="Y50" s="247"/>
      <c r="Z50" s="247"/>
      <c r="AA50" s="246"/>
      <c r="AB50" s="247"/>
      <c r="AC50" s="247"/>
      <c r="AD50" s="247"/>
      <c r="AE50" s="247"/>
      <c r="AF50" s="247"/>
      <c r="AG50" s="247"/>
      <c r="AH50" s="247"/>
      <c r="AI50" s="247"/>
      <c r="AJ50" s="247"/>
      <c r="AK50" s="247"/>
      <c r="AL50" s="247"/>
      <c r="AM50" s="247"/>
      <c r="AN50" s="247"/>
      <c r="AO50" s="247"/>
      <c r="AP50" s="247"/>
      <c r="AQ50" s="247"/>
      <c r="AR50" s="247"/>
    </row>
    <row r="51" spans="1:51">
      <c r="A51" s="211"/>
      <c r="B51" s="212"/>
      <c r="C51" s="212"/>
      <c r="D51" s="313"/>
      <c r="E51" s="212"/>
      <c r="F51" s="246"/>
      <c r="G51" s="246"/>
      <c r="H51" s="247"/>
      <c r="J51" s="247"/>
      <c r="K51" s="247"/>
      <c r="L51" s="247"/>
      <c r="M51" s="247"/>
      <c r="N51" s="247"/>
      <c r="O51" s="247"/>
      <c r="P51" s="247"/>
      <c r="Q51" s="247"/>
      <c r="R51" s="247"/>
      <c r="S51" s="247"/>
      <c r="T51" s="247"/>
      <c r="U51" s="247"/>
      <c r="V51" s="247"/>
      <c r="W51" s="247"/>
      <c r="X51" s="247"/>
      <c r="Y51" s="247"/>
      <c r="Z51" s="247"/>
      <c r="AA51" s="246"/>
      <c r="AB51" s="247"/>
      <c r="AC51" s="247"/>
      <c r="AD51" s="247"/>
      <c r="AE51" s="247"/>
      <c r="AF51" s="247"/>
      <c r="AG51" s="247"/>
      <c r="AH51" s="247"/>
      <c r="AI51" s="247"/>
      <c r="AJ51" s="247"/>
      <c r="AK51" s="247"/>
      <c r="AL51" s="247"/>
      <c r="AM51" s="247"/>
      <c r="AN51" s="247"/>
      <c r="AO51" s="247"/>
      <c r="AP51" s="247"/>
      <c r="AQ51" s="247"/>
      <c r="AR51" s="247"/>
    </row>
    <row r="52" spans="1:51">
      <c r="A52" s="211"/>
      <c r="B52" s="212"/>
      <c r="C52" s="212"/>
      <c r="D52" s="313"/>
      <c r="E52" s="212"/>
      <c r="F52" s="246"/>
      <c r="G52" s="246"/>
      <c r="H52" s="247"/>
      <c r="J52" s="247"/>
      <c r="K52" s="247"/>
      <c r="L52" s="247"/>
      <c r="M52" s="247"/>
      <c r="N52" s="247"/>
      <c r="O52" s="247"/>
      <c r="P52" s="247"/>
      <c r="Q52" s="247"/>
      <c r="R52" s="247"/>
      <c r="S52" s="247"/>
      <c r="T52" s="247"/>
      <c r="U52" s="247"/>
      <c r="V52" s="247"/>
      <c r="W52" s="247"/>
      <c r="X52" s="247"/>
      <c r="Y52" s="247"/>
      <c r="Z52" s="247"/>
      <c r="AA52" s="246"/>
      <c r="AB52" s="247"/>
      <c r="AC52" s="247"/>
      <c r="AD52" s="247"/>
      <c r="AE52" s="247"/>
      <c r="AF52" s="247"/>
      <c r="AG52" s="247"/>
      <c r="AH52" s="247"/>
      <c r="AI52" s="247"/>
      <c r="AJ52" s="247"/>
      <c r="AK52" s="247"/>
      <c r="AL52" s="247"/>
      <c r="AM52" s="247"/>
      <c r="AN52" s="247"/>
      <c r="AO52" s="247"/>
      <c r="AP52" s="247"/>
      <c r="AQ52" s="247"/>
      <c r="AR52" s="247"/>
    </row>
    <row r="53" spans="1:51">
      <c r="A53" s="211"/>
      <c r="B53" s="212"/>
      <c r="C53" s="212"/>
      <c r="D53" s="313"/>
      <c r="E53" s="212"/>
      <c r="F53" s="246"/>
      <c r="G53" s="246"/>
      <c r="H53" s="247"/>
      <c r="J53" s="247"/>
      <c r="K53" s="247"/>
      <c r="L53" s="247"/>
      <c r="M53" s="247"/>
      <c r="N53" s="247"/>
      <c r="O53" s="247"/>
      <c r="P53" s="247"/>
      <c r="Q53" s="247"/>
      <c r="R53" s="247"/>
      <c r="S53" s="247"/>
      <c r="T53" s="247"/>
      <c r="U53" s="247"/>
      <c r="V53" s="247"/>
      <c r="W53" s="247"/>
      <c r="X53" s="247"/>
      <c r="Y53" s="247"/>
      <c r="Z53" s="247"/>
      <c r="AA53" s="246"/>
      <c r="AB53" s="247"/>
      <c r="AC53" s="247"/>
      <c r="AD53" s="247"/>
      <c r="AE53" s="247"/>
      <c r="AF53" s="247"/>
      <c r="AG53" s="247"/>
      <c r="AH53" s="247"/>
      <c r="AI53" s="247"/>
      <c r="AJ53" s="247"/>
      <c r="AK53" s="247"/>
      <c r="AL53" s="247"/>
      <c r="AM53" s="247"/>
      <c r="AN53" s="247"/>
      <c r="AO53" s="247"/>
      <c r="AP53" s="247"/>
      <c r="AQ53" s="247"/>
      <c r="AR53" s="247"/>
    </row>
    <row r="54" spans="1:51">
      <c r="A54" s="211"/>
      <c r="B54" s="212"/>
      <c r="C54" s="212"/>
      <c r="D54" s="313"/>
      <c r="E54" s="212"/>
      <c r="F54" s="246"/>
      <c r="G54" s="246"/>
      <c r="H54" s="247"/>
      <c r="J54" s="247"/>
      <c r="K54" s="247"/>
      <c r="L54" s="247"/>
      <c r="M54" s="247"/>
      <c r="N54" s="247"/>
      <c r="O54" s="247"/>
      <c r="P54" s="247"/>
      <c r="Q54" s="247"/>
      <c r="R54" s="247"/>
      <c r="S54" s="247"/>
      <c r="T54" s="247"/>
      <c r="U54" s="247"/>
      <c r="V54" s="247"/>
      <c r="W54" s="247"/>
      <c r="X54" s="247"/>
      <c r="Y54" s="247"/>
      <c r="Z54" s="247"/>
      <c r="AA54" s="246"/>
      <c r="AB54" s="247"/>
      <c r="AC54" s="247"/>
      <c r="AD54" s="247"/>
      <c r="AE54" s="247"/>
      <c r="AF54" s="247"/>
      <c r="AG54" s="247"/>
      <c r="AH54" s="247"/>
      <c r="AI54" s="247"/>
      <c r="AJ54" s="247"/>
      <c r="AK54" s="247"/>
      <c r="AL54" s="247"/>
      <c r="AM54" s="247"/>
      <c r="AN54" s="247"/>
      <c r="AO54" s="247"/>
      <c r="AP54" s="247"/>
      <c r="AQ54" s="247"/>
      <c r="AR54" s="247"/>
    </row>
    <row r="55" spans="1:51" s="250" customFormat="1">
      <c r="A55" s="317"/>
      <c r="B55" s="214" t="s">
        <v>98</v>
      </c>
      <c r="C55" s="214"/>
      <c r="D55" s="318" t="e">
        <f>SUM(G17:AQ22)</f>
        <v>#DIV/0!</v>
      </c>
      <c r="E55" s="318"/>
      <c r="F55" s="319"/>
      <c r="G55" s="319"/>
      <c r="H55" s="320" t="e">
        <f>PM!E55</f>
        <v>#DIV/0!</v>
      </c>
      <c r="I55" s="320"/>
      <c r="J55" s="320" t="e">
        <f>ARCH!E68</f>
        <v>#DIV/0!</v>
      </c>
      <c r="K55" s="320"/>
      <c r="L55" s="320" t="e">
        <f>QS!E157</f>
        <v>#DIV/0!</v>
      </c>
      <c r="M55" s="320"/>
      <c r="N55" s="320" t="e">
        <f>STRUC!E124</f>
        <v>#DIV/0!</v>
      </c>
      <c r="O55" s="320"/>
      <c r="P55" s="320" t="e">
        <f>CIVIL!E124</f>
        <v>#DIV/0!</v>
      </c>
      <c r="Q55" s="320"/>
      <c r="R55" s="320" t="e">
        <f>MECH!E88</f>
        <v>#DIV/0!</v>
      </c>
      <c r="S55" s="320"/>
      <c r="T55" s="320" t="e">
        <f>ELEC!E86</f>
        <v>#DIV/0!</v>
      </c>
      <c r="U55" s="320"/>
      <c r="V55" s="320" t="e">
        <f>+FIRE!E86</f>
        <v>#DIV/0!</v>
      </c>
      <c r="W55" s="320"/>
      <c r="X55" s="320">
        <v>0</v>
      </c>
      <c r="Y55" s="320"/>
      <c r="Z55" s="320">
        <f>+'SUMMARY (2)'!Z20</f>
        <v>0</v>
      </c>
      <c r="AA55" s="320"/>
      <c r="AB55" s="320">
        <f>+'SUMMARY (2)'!AB20</f>
        <v>0</v>
      </c>
      <c r="AC55" s="320"/>
      <c r="AD55" s="320">
        <f>+'SUMMARY (2)'!AD20</f>
        <v>0</v>
      </c>
      <c r="AE55" s="320">
        <f>+'SUMMARY (2)'!AE20</f>
        <v>0</v>
      </c>
      <c r="AF55" s="320">
        <f>+'SUMMARY (2)'!AF20</f>
        <v>0</v>
      </c>
      <c r="AG55" s="320">
        <f>+'SUMMARY (2)'!AG20</f>
        <v>0</v>
      </c>
      <c r="AH55" s="320">
        <f>'SUMMARY (2)'!AH20</f>
        <v>0</v>
      </c>
      <c r="AI55" s="320">
        <f>+'SUMMARY (2)'!AI20</f>
        <v>0</v>
      </c>
      <c r="AJ55" s="320">
        <f>'SUMMARY (2)'!AJ20</f>
        <v>0</v>
      </c>
      <c r="AK55" s="320">
        <f>'SUMMARY (2)'!AL20</f>
        <v>0</v>
      </c>
      <c r="AL55" s="320"/>
      <c r="AM55" s="320">
        <f>'SUMMARY (2)'!AN20</f>
        <v>0</v>
      </c>
      <c r="AN55" s="320">
        <f>+'SUMMARY (2)'!AN20</f>
        <v>0</v>
      </c>
      <c r="AO55" s="320">
        <f>'SUMMARY (2)'!AP20</f>
        <v>0</v>
      </c>
      <c r="AP55" s="320">
        <f>+'SUMMARY (2)'!AP20</f>
        <v>0</v>
      </c>
      <c r="AQ55" s="320">
        <f>'SUMMARY (2)'!AR20</f>
        <v>0</v>
      </c>
      <c r="AR55" s="320">
        <f>+'SUMMARY (2)'!AR20</f>
        <v>0</v>
      </c>
    </row>
    <row r="56" spans="1:51" s="319" customFormat="1">
      <c r="A56" s="317"/>
      <c r="B56" s="317"/>
      <c r="C56" s="321"/>
      <c r="D56" s="320" t="e">
        <f>D55-D23</f>
        <v>#DIV/0!</v>
      </c>
      <c r="E56" s="320"/>
      <c r="H56" s="320" t="e">
        <f>H55-H23</f>
        <v>#DIV/0!</v>
      </c>
      <c r="I56" s="320"/>
      <c r="J56" s="320" t="e">
        <f>J55-J23</f>
        <v>#DIV/0!</v>
      </c>
      <c r="K56" s="320"/>
      <c r="L56" s="320" t="e">
        <f>L55-L23</f>
        <v>#DIV/0!</v>
      </c>
      <c r="M56" s="320"/>
      <c r="N56" s="320" t="e">
        <f>N55-N23</f>
        <v>#DIV/0!</v>
      </c>
      <c r="O56" s="320"/>
      <c r="P56" s="320" t="e">
        <f>P55-P23</f>
        <v>#DIV/0!</v>
      </c>
      <c r="Q56" s="320"/>
      <c r="R56" s="320" t="e">
        <f>R55-R23</f>
        <v>#DIV/0!</v>
      </c>
      <c r="S56" s="320"/>
      <c r="T56" s="320" t="e">
        <f>T55-T23</f>
        <v>#DIV/0!</v>
      </c>
      <c r="U56" s="320"/>
      <c r="V56" s="320" t="e">
        <f>V55-V23</f>
        <v>#DIV/0!</v>
      </c>
      <c r="W56" s="320">
        <f>W55-W23</f>
        <v>0</v>
      </c>
      <c r="X56" s="320">
        <f>X55-X23</f>
        <v>0</v>
      </c>
      <c r="Y56" s="320">
        <f>Y55-Y23</f>
        <v>0</v>
      </c>
      <c r="Z56" s="320">
        <f>Z55-Z23</f>
        <v>0</v>
      </c>
      <c r="AA56" s="320"/>
      <c r="AB56" s="320">
        <f>AB55-AB23</f>
        <v>0</v>
      </c>
      <c r="AC56" s="320"/>
      <c r="AD56" s="320">
        <f t="shared" ref="AD56:AJ56" si="1">AD55-AD23</f>
        <v>0</v>
      </c>
      <c r="AE56" s="320">
        <f t="shared" si="1"/>
        <v>0</v>
      </c>
      <c r="AF56" s="320">
        <f t="shared" si="1"/>
        <v>0</v>
      </c>
      <c r="AG56" s="320">
        <f t="shared" si="1"/>
        <v>0</v>
      </c>
      <c r="AH56" s="320">
        <f>AH55-AH23</f>
        <v>0</v>
      </c>
      <c r="AI56" s="320">
        <f t="shared" si="1"/>
        <v>0</v>
      </c>
      <c r="AJ56" s="320">
        <f t="shared" si="1"/>
        <v>0</v>
      </c>
      <c r="AK56" s="320">
        <f>AK55-AK23</f>
        <v>0</v>
      </c>
      <c r="AL56" s="320"/>
      <c r="AM56" s="320">
        <f t="shared" ref="AM56:AR56" si="2">AM55-AM23</f>
        <v>0</v>
      </c>
      <c r="AN56" s="320">
        <f t="shared" si="2"/>
        <v>0</v>
      </c>
      <c r="AO56" s="320">
        <f t="shared" si="2"/>
        <v>0</v>
      </c>
      <c r="AP56" s="320">
        <f t="shared" si="2"/>
        <v>0</v>
      </c>
      <c r="AQ56" s="320">
        <f t="shared" si="2"/>
        <v>0</v>
      </c>
      <c r="AR56" s="320">
        <f t="shared" si="2"/>
        <v>0</v>
      </c>
      <c r="AS56" s="250"/>
      <c r="AT56" s="250"/>
      <c r="AU56" s="250"/>
      <c r="AV56" s="250"/>
      <c r="AW56" s="250"/>
      <c r="AX56" s="250"/>
      <c r="AY56" s="250"/>
    </row>
    <row r="57" spans="1:51" s="319" customFormat="1">
      <c r="A57" s="317"/>
      <c r="B57" s="317"/>
      <c r="C57" s="322"/>
      <c r="D57" s="323" t="s">
        <v>100</v>
      </c>
      <c r="E57" s="323"/>
      <c r="H57" s="323" t="s">
        <v>100</v>
      </c>
      <c r="I57" s="323"/>
      <c r="J57" s="323" t="s">
        <v>100</v>
      </c>
      <c r="K57" s="323"/>
      <c r="L57" s="323" t="s">
        <v>100</v>
      </c>
      <c r="M57" s="323"/>
      <c r="N57" s="323" t="s">
        <v>100</v>
      </c>
      <c r="O57" s="323"/>
      <c r="P57" s="323" t="s">
        <v>100</v>
      </c>
      <c r="Q57" s="323"/>
      <c r="R57" s="323" t="s">
        <v>100</v>
      </c>
      <c r="S57" s="323"/>
      <c r="T57" s="323" t="s">
        <v>100</v>
      </c>
      <c r="U57" s="323"/>
      <c r="V57" s="323" t="s">
        <v>100</v>
      </c>
      <c r="W57" s="323" t="s">
        <v>100</v>
      </c>
      <c r="X57" s="323" t="s">
        <v>100</v>
      </c>
      <c r="Y57" s="323" t="s">
        <v>100</v>
      </c>
      <c r="Z57" s="323" t="s">
        <v>100</v>
      </c>
      <c r="AA57" s="323"/>
      <c r="AB57" s="323" t="s">
        <v>100</v>
      </c>
      <c r="AC57" s="323" t="s">
        <v>100</v>
      </c>
      <c r="AD57" s="323" t="s">
        <v>100</v>
      </c>
      <c r="AE57" s="323" t="s">
        <v>100</v>
      </c>
      <c r="AF57" s="323" t="s">
        <v>100</v>
      </c>
      <c r="AG57" s="323" t="s">
        <v>100</v>
      </c>
      <c r="AH57" s="323" t="s">
        <v>100</v>
      </c>
      <c r="AI57" s="323" t="s">
        <v>100</v>
      </c>
      <c r="AJ57" s="323" t="s">
        <v>100</v>
      </c>
      <c r="AK57" s="323" t="s">
        <v>100</v>
      </c>
      <c r="AL57" s="323" t="s">
        <v>100</v>
      </c>
      <c r="AM57" s="323" t="s">
        <v>100</v>
      </c>
      <c r="AN57" s="323" t="s">
        <v>100</v>
      </c>
      <c r="AO57" s="323" t="s">
        <v>100</v>
      </c>
      <c r="AP57" s="323" t="s">
        <v>100</v>
      </c>
      <c r="AQ57" s="323" t="s">
        <v>100</v>
      </c>
      <c r="AR57" s="323" t="s">
        <v>100</v>
      </c>
      <c r="AS57" s="250"/>
      <c r="AT57" s="250"/>
      <c r="AU57" s="250"/>
      <c r="AV57" s="250"/>
      <c r="AW57" s="250"/>
      <c r="AX57" s="250"/>
      <c r="AY57" s="250"/>
    </row>
    <row r="58" spans="1:51" s="319" customFormat="1">
      <c r="A58" s="317"/>
      <c r="B58" s="317"/>
      <c r="C58" s="322"/>
      <c r="D58" s="324"/>
      <c r="E58" s="324"/>
      <c r="H58" s="250"/>
      <c r="I58" s="250"/>
      <c r="J58" s="250"/>
      <c r="K58" s="250"/>
      <c r="L58" s="250"/>
      <c r="M58" s="250"/>
      <c r="N58" s="323"/>
      <c r="O58" s="250"/>
      <c r="P58" s="250"/>
      <c r="Q58" s="250"/>
      <c r="R58" s="250"/>
      <c r="S58" s="250"/>
      <c r="T58" s="250"/>
      <c r="U58" s="250"/>
      <c r="V58" s="250"/>
      <c r="W58" s="250"/>
      <c r="X58" s="250"/>
      <c r="Y58" s="250"/>
      <c r="Z58" s="250"/>
      <c r="AB58" s="250"/>
      <c r="AC58" s="250"/>
      <c r="AD58" s="250"/>
      <c r="AE58" s="250"/>
      <c r="AF58" s="250"/>
      <c r="AG58" s="250"/>
      <c r="AH58" s="250"/>
      <c r="AI58" s="250"/>
      <c r="AJ58" s="250"/>
      <c r="AK58" s="250"/>
      <c r="AL58" s="250"/>
      <c r="AM58" s="250"/>
      <c r="AN58" s="250"/>
      <c r="AO58" s="250"/>
      <c r="AP58" s="250"/>
      <c r="AQ58" s="250"/>
      <c r="AR58" s="250"/>
      <c r="AS58" s="250"/>
      <c r="AT58" s="250"/>
      <c r="AU58" s="250"/>
      <c r="AV58" s="250"/>
      <c r="AW58" s="250"/>
      <c r="AX58" s="250"/>
      <c r="AY58" s="250"/>
    </row>
    <row r="59" spans="1:51" s="319" customFormat="1">
      <c r="A59" s="317"/>
      <c r="B59" s="317"/>
      <c r="C59" s="322"/>
      <c r="D59" s="322" t="e">
        <f>'SUMMARY (2)'!F20</f>
        <v>#DIV/0!</v>
      </c>
      <c r="E59" s="322"/>
      <c r="H59" s="250"/>
      <c r="I59" s="250"/>
      <c r="J59" s="250"/>
      <c r="K59" s="250"/>
      <c r="L59" s="250"/>
      <c r="M59" s="250"/>
      <c r="N59" s="250"/>
      <c r="O59" s="250"/>
      <c r="P59" s="250"/>
      <c r="Q59" s="250"/>
      <c r="R59" s="250"/>
      <c r="S59" s="250"/>
      <c r="T59" s="250"/>
      <c r="U59" s="250"/>
      <c r="V59" s="250"/>
      <c r="W59" s="250"/>
      <c r="X59" s="250"/>
      <c r="Y59" s="250"/>
      <c r="Z59" s="250"/>
      <c r="AB59" s="250"/>
      <c r="AC59" s="250"/>
      <c r="AD59" s="250"/>
      <c r="AE59" s="250"/>
      <c r="AF59" s="250"/>
      <c r="AG59" s="250"/>
      <c r="AH59" s="250"/>
      <c r="AI59" s="250"/>
      <c r="AJ59" s="250"/>
      <c r="AK59" s="250"/>
      <c r="AL59" s="250"/>
      <c r="AM59" s="250"/>
      <c r="AN59" s="250"/>
      <c r="AO59" s="250"/>
      <c r="AP59" s="250"/>
      <c r="AQ59" s="250"/>
      <c r="AR59" s="250"/>
      <c r="AS59" s="250"/>
      <c r="AT59" s="250"/>
      <c r="AU59" s="250"/>
      <c r="AV59" s="250"/>
      <c r="AW59" s="250"/>
      <c r="AX59" s="250"/>
      <c r="AY59" s="250"/>
    </row>
    <row r="60" spans="1:51" s="319" customFormat="1">
      <c r="A60" s="317"/>
      <c r="B60" s="317"/>
      <c r="C60" s="325"/>
      <c r="D60" s="325"/>
      <c r="E60" s="325"/>
      <c r="H60" s="250"/>
      <c r="I60" s="250"/>
      <c r="J60" s="250"/>
      <c r="K60" s="250"/>
      <c r="L60" s="250"/>
      <c r="M60" s="250"/>
      <c r="N60" s="250"/>
      <c r="O60" s="250"/>
      <c r="P60" s="250"/>
      <c r="Q60" s="250"/>
      <c r="R60" s="250"/>
      <c r="S60" s="250"/>
      <c r="T60" s="250"/>
      <c r="U60" s="250"/>
      <c r="V60" s="250"/>
      <c r="W60" s="250"/>
      <c r="X60" s="250"/>
      <c r="Y60" s="250"/>
      <c r="Z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row>
    <row r="61" spans="1:51" s="250" customFormat="1">
      <c r="A61" s="317"/>
      <c r="B61" s="317"/>
      <c r="C61" s="317"/>
      <c r="D61" s="1546">
        <v>8061000</v>
      </c>
      <c r="E61" s="1546"/>
      <c r="F61" s="1546"/>
      <c r="G61" s="319"/>
      <c r="AA61" s="319"/>
    </row>
    <row r="62" spans="1:51" s="250" customFormat="1">
      <c r="A62" s="317"/>
      <c r="B62" s="317"/>
      <c r="C62" s="317"/>
      <c r="D62" s="326"/>
      <c r="E62" s="327"/>
      <c r="F62" s="327"/>
      <c r="G62" s="327"/>
      <c r="L62" s="320"/>
      <c r="AA62" s="319"/>
    </row>
    <row r="63" spans="1:51">
      <c r="B63" s="287"/>
      <c r="C63" s="328"/>
      <c r="D63" s="326"/>
      <c r="E63" s="327"/>
      <c r="F63" s="329"/>
      <c r="G63" s="329"/>
      <c r="Z63" s="330"/>
    </row>
    <row r="64" spans="1:51">
      <c r="B64" s="287"/>
      <c r="C64" s="328"/>
      <c r="D64" s="326"/>
      <c r="E64" s="327"/>
      <c r="F64" s="332"/>
      <c r="G64" s="332"/>
      <c r="Z64" s="330"/>
    </row>
    <row r="65" spans="2:26">
      <c r="B65" s="287"/>
      <c r="C65" s="328"/>
      <c r="D65" s="326"/>
      <c r="E65" s="327"/>
      <c r="F65" s="329"/>
      <c r="G65" s="329"/>
      <c r="Z65" s="330"/>
    </row>
    <row r="66" spans="2:26">
      <c r="B66" s="287"/>
      <c r="C66" s="328"/>
      <c r="D66" s="326"/>
      <c r="E66" s="327"/>
      <c r="F66" s="329"/>
      <c r="G66" s="329"/>
      <c r="Z66" s="330"/>
    </row>
    <row r="67" spans="2:26">
      <c r="B67" s="287"/>
      <c r="C67" s="328"/>
      <c r="D67" s="326"/>
      <c r="E67" s="327"/>
      <c r="F67" s="329"/>
      <c r="G67" s="329"/>
      <c r="Z67" s="330"/>
    </row>
    <row r="68" spans="2:26" ht="15">
      <c r="B68" s="287"/>
      <c r="C68" s="328"/>
      <c r="D68" s="326"/>
      <c r="E68" s="327"/>
      <c r="F68" s="332"/>
      <c r="G68" s="332"/>
      <c r="J68" s="293"/>
      <c r="Z68" s="330"/>
    </row>
    <row r="69" spans="2:26">
      <c r="D69" s="326"/>
      <c r="E69" s="326"/>
      <c r="F69" s="327"/>
      <c r="G69" s="327"/>
      <c r="J69" s="314"/>
      <c r="Z69" s="333"/>
    </row>
    <row r="70" spans="2:26">
      <c r="J70" s="335"/>
      <c r="L70" s="248" t="s">
        <v>154</v>
      </c>
      <c r="Z70" s="333"/>
    </row>
  </sheetData>
  <mergeCells count="25">
    <mergeCell ref="A4:C4"/>
    <mergeCell ref="H9:X9"/>
    <mergeCell ref="Z9:AQ9"/>
    <mergeCell ref="D11:D13"/>
    <mergeCell ref="F11:F13"/>
    <mergeCell ref="H11:H13"/>
    <mergeCell ref="J11:J13"/>
    <mergeCell ref="L11:L13"/>
    <mergeCell ref="N11:N13"/>
    <mergeCell ref="P11:P13"/>
    <mergeCell ref="AO11:AO13"/>
    <mergeCell ref="AQ11:AQ13"/>
    <mergeCell ref="AK11:AK13"/>
    <mergeCell ref="AM11:AM13"/>
    <mergeCell ref="D61:F61"/>
    <mergeCell ref="AD11:AD13"/>
    <mergeCell ref="AF11:AF13"/>
    <mergeCell ref="AH11:AH13"/>
    <mergeCell ref="AJ11:AJ13"/>
    <mergeCell ref="R11:R13"/>
    <mergeCell ref="T11:T13"/>
    <mergeCell ref="V11:V13"/>
    <mergeCell ref="X11:X13"/>
    <mergeCell ref="Z11:Z13"/>
    <mergeCell ref="AB11:AB13"/>
  </mergeCells>
  <printOptions horizontalCentered="1"/>
  <pageMargins left="0" right="0" top="0" bottom="0" header="0" footer="0"/>
  <pageSetup paperSize="9" scale="66"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D2693-6221-4F91-9A69-E91FC0A30B51}">
  <sheetPr>
    <tabColor rgb="FFB7A99A"/>
    <pageSetUpPr fitToPage="1"/>
  </sheetPr>
  <dimension ref="A1:AL198"/>
  <sheetViews>
    <sheetView view="pageBreakPreview" zoomScale="55" zoomScaleNormal="70" zoomScaleSheetLayoutView="55" workbookViewId="0">
      <selection activeCell="S39" sqref="S39"/>
    </sheetView>
  </sheetViews>
  <sheetFormatPr defaultColWidth="9.140625" defaultRowHeight="15.75" outlineLevelRow="3"/>
  <cols>
    <col min="1" max="1" width="10.140625" style="1171" customWidth="1"/>
    <col min="2" max="2" width="77.42578125" style="1171" customWidth="1"/>
    <col min="3" max="3" width="35.85546875" style="1170" customWidth="1"/>
    <col min="4" max="4" width="28.5703125" style="1171" hidden="1" customWidth="1"/>
    <col min="5" max="14" width="15.85546875" style="1171" hidden="1" customWidth="1"/>
    <col min="15" max="15" width="5.42578125" style="1171" customWidth="1"/>
    <col min="16" max="16" width="45.85546875" style="1171" hidden="1" customWidth="1"/>
    <col min="17" max="17" width="1.140625" style="1171" hidden="1" customWidth="1"/>
    <col min="18" max="21" width="48.140625" style="1171" customWidth="1"/>
    <col min="22" max="22" width="45.42578125" style="1172" customWidth="1"/>
    <col min="23" max="23" width="22.85546875" style="1171" customWidth="1"/>
    <col min="24" max="24" width="19.85546875" style="1171" bestFit="1" customWidth="1"/>
    <col min="25" max="25" width="21" style="1171" bestFit="1" customWidth="1"/>
    <col min="26" max="27" width="21.42578125" style="1171" bestFit="1" customWidth="1"/>
    <col min="28" max="28" width="21.5703125" style="1171" customWidth="1" collapsed="1"/>
    <col min="29" max="29" width="20.28515625" style="1171" customWidth="1"/>
    <col min="30" max="30" width="20.85546875" style="1171" customWidth="1"/>
    <col min="31" max="31" width="23" style="1171" customWidth="1"/>
    <col min="32" max="32" width="22.5703125" style="1171" customWidth="1"/>
    <col min="33" max="33" width="25" style="1171" customWidth="1"/>
    <col min="34" max="34" width="21.5703125" style="1173" customWidth="1"/>
    <col min="35" max="35" width="12.5703125" style="1171" customWidth="1"/>
    <col min="36" max="36" width="15.140625" style="1171" customWidth="1"/>
    <col min="37" max="37" width="12.5703125" style="1171" customWidth="1"/>
    <col min="38" max="16384" width="9.140625" style="1171"/>
  </cols>
  <sheetData>
    <row r="1" spans="1:37">
      <c r="A1" s="1170" t="s">
        <v>155</v>
      </c>
    </row>
    <row r="2" spans="1:37" ht="6" customHeight="1">
      <c r="A2" s="1170"/>
    </row>
    <row r="3" spans="1:37">
      <c r="A3" s="1170"/>
    </row>
    <row r="4" spans="1:37" ht="6" customHeight="1">
      <c r="A4" s="1170"/>
    </row>
    <row r="5" spans="1:37">
      <c r="A5" s="1171" t="s">
        <v>156</v>
      </c>
    </row>
    <row r="6" spans="1:37" ht="6" customHeight="1"/>
    <row r="7" spans="1:37">
      <c r="A7" s="1555">
        <f ca="1">+TODAY()</f>
        <v>46238</v>
      </c>
      <c r="B7" s="1555"/>
      <c r="D7" s="1174"/>
    </row>
    <row r="8" spans="1:37" ht="16.5" thickBot="1"/>
    <row r="9" spans="1:37" ht="16.5" thickBot="1">
      <c r="A9" s="1175"/>
      <c r="B9" s="1175"/>
      <c r="C9" s="1176"/>
      <c r="D9" s="1175"/>
      <c r="E9" s="1175"/>
      <c r="F9" s="1175"/>
      <c r="G9" s="1175"/>
      <c r="H9" s="1175"/>
      <c r="I9" s="1175"/>
      <c r="J9" s="1175"/>
      <c r="K9" s="1175"/>
      <c r="L9" s="1175"/>
      <c r="M9" s="1175"/>
      <c r="N9" s="1175"/>
      <c r="O9" s="1175"/>
      <c r="P9" s="1175"/>
      <c r="Q9" s="1175"/>
      <c r="R9" s="1175"/>
      <c r="S9" s="1175"/>
      <c r="T9" s="1175"/>
      <c r="U9" s="1175"/>
      <c r="V9" s="1177"/>
      <c r="W9" s="1175"/>
      <c r="X9" s="1175"/>
      <c r="Y9" s="1175"/>
      <c r="Z9" s="1175"/>
      <c r="AA9" s="1175"/>
      <c r="AB9" s="1175"/>
      <c r="AC9" s="1175"/>
      <c r="AD9" s="1175"/>
      <c r="AE9" s="1175"/>
      <c r="AF9" s="1175"/>
    </row>
    <row r="10" spans="1:37" ht="21.95" customHeight="1" thickBot="1">
      <c r="A10" s="1178"/>
      <c r="B10" s="1179" t="s">
        <v>157</v>
      </c>
      <c r="C10" s="1180"/>
      <c r="D10" s="1180"/>
      <c r="E10" s="1180"/>
      <c r="F10" s="1180"/>
      <c r="G10" s="1180"/>
      <c r="H10" s="1180"/>
      <c r="I10" s="1180"/>
      <c r="J10" s="1180"/>
      <c r="K10" s="1180"/>
      <c r="L10" s="1180"/>
      <c r="M10" s="1180"/>
      <c r="N10" s="1180"/>
      <c r="O10" s="1180"/>
      <c r="P10" s="1180"/>
      <c r="Q10" s="1180"/>
      <c r="R10" s="1180"/>
      <c r="S10" s="1180"/>
      <c r="T10" s="1180"/>
      <c r="U10" s="1180"/>
      <c r="V10" s="1181"/>
      <c r="W10" s="1180"/>
      <c r="X10" s="1180"/>
      <c r="Y10" s="1180"/>
      <c r="Z10" s="1180"/>
      <c r="AA10" s="1180"/>
      <c r="AB10" s="1180"/>
      <c r="AC10" s="1180"/>
      <c r="AD10" s="1180"/>
      <c r="AE10" s="1180"/>
      <c r="AF10" s="1180"/>
    </row>
    <row r="11" spans="1:37" ht="5.0999999999999996" customHeight="1"/>
    <row r="12" spans="1:37" ht="10.15" customHeight="1">
      <c r="R12" s="1182"/>
      <c r="S12" s="1182"/>
      <c r="T12" s="1182"/>
      <c r="U12" s="1182"/>
      <c r="V12" s="1183"/>
      <c r="W12" s="1182"/>
      <c r="X12" s="1182"/>
      <c r="Y12" s="1182"/>
      <c r="Z12" s="1182"/>
      <c r="AA12" s="1182"/>
      <c r="AB12" s="1182"/>
      <c r="AC12" s="1182"/>
      <c r="AD12" s="1182"/>
      <c r="AE12" s="1182"/>
      <c r="AF12" s="1182"/>
      <c r="AG12" s="1182"/>
      <c r="AH12" s="1184"/>
      <c r="AI12" s="1182"/>
      <c r="AJ12" s="1182"/>
      <c r="AK12" s="1182"/>
    </row>
    <row r="13" spans="1:37" ht="18" customHeight="1">
      <c r="R13" s="1556"/>
      <c r="S13" s="1556"/>
      <c r="T13" s="1556"/>
      <c r="U13" s="1556"/>
      <c r="V13" s="1556"/>
      <c r="W13" s="1556"/>
      <c r="X13" s="1556"/>
      <c r="Y13" s="1556"/>
      <c r="Z13" s="1556"/>
      <c r="AA13" s="1556"/>
      <c r="AB13" s="1556"/>
      <c r="AC13" s="1556"/>
      <c r="AD13" s="1556"/>
      <c r="AE13" s="1556"/>
      <c r="AF13" s="1556"/>
      <c r="AG13" s="1185"/>
      <c r="AH13" s="1186"/>
      <c r="AI13" s="1185"/>
      <c r="AJ13" s="1185"/>
      <c r="AK13" s="1185"/>
    </row>
    <row r="14" spans="1:37" ht="18" customHeight="1">
      <c r="A14" s="1170"/>
      <c r="B14" s="1187"/>
      <c r="C14" s="1557" t="s">
        <v>139</v>
      </c>
      <c r="D14" s="1188"/>
      <c r="E14" s="1189" t="s">
        <v>158</v>
      </c>
      <c r="F14" s="1189" t="s">
        <v>159</v>
      </c>
      <c r="G14" s="1189" t="s">
        <v>158</v>
      </c>
      <c r="H14" s="1189" t="s">
        <v>160</v>
      </c>
      <c r="I14" s="1189" t="s">
        <v>160</v>
      </c>
      <c r="J14" s="1189" t="s">
        <v>161</v>
      </c>
      <c r="K14" s="1190" t="s">
        <v>139</v>
      </c>
      <c r="L14" s="1191" t="s">
        <v>162</v>
      </c>
      <c r="M14" s="1191" t="s">
        <v>162</v>
      </c>
      <c r="N14" s="1191" t="s">
        <v>162</v>
      </c>
      <c r="O14" s="1188"/>
      <c r="R14" s="1558"/>
      <c r="S14" s="1558"/>
      <c r="T14" s="1558"/>
      <c r="U14" s="1558"/>
      <c r="V14" s="1558"/>
      <c r="W14" s="1558"/>
      <c r="X14" s="1558"/>
      <c r="Y14" s="1558"/>
      <c r="Z14" s="1558"/>
      <c r="AA14" s="1558"/>
      <c r="AB14" s="1558"/>
      <c r="AC14" s="1558"/>
      <c r="AD14" s="1558"/>
      <c r="AE14" s="1558"/>
      <c r="AF14" s="1558"/>
      <c r="AG14" s="1192"/>
      <c r="AH14" s="1193">
        <v>4526599.1900000004</v>
      </c>
      <c r="AI14" s="1192"/>
      <c r="AJ14" s="1192"/>
      <c r="AK14" s="1192"/>
    </row>
    <row r="15" spans="1:37" ht="18" customHeight="1">
      <c r="A15" s="1170" t="s">
        <v>163</v>
      </c>
      <c r="B15" s="1187" t="s">
        <v>164</v>
      </c>
      <c r="C15" s="1557"/>
      <c r="D15" s="1188" t="s">
        <v>160</v>
      </c>
      <c r="E15" s="1189" t="s">
        <v>165</v>
      </c>
      <c r="F15" s="1189" t="s">
        <v>166</v>
      </c>
      <c r="G15" s="1189" t="s">
        <v>165</v>
      </c>
      <c r="H15" s="1189" t="s">
        <v>167</v>
      </c>
      <c r="I15" s="1189" t="s">
        <v>168</v>
      </c>
      <c r="J15" s="1189" t="s">
        <v>167</v>
      </c>
      <c r="K15" s="1190" t="s">
        <v>168</v>
      </c>
      <c r="L15" s="1191" t="s">
        <v>169</v>
      </c>
      <c r="M15" s="1191" t="s">
        <v>169</v>
      </c>
      <c r="N15" s="1191" t="s">
        <v>169</v>
      </c>
      <c r="O15" s="1188"/>
      <c r="R15" s="1559"/>
      <c r="S15" s="1559"/>
      <c r="T15" s="1559"/>
      <c r="U15" s="1559"/>
      <c r="V15" s="1559"/>
      <c r="W15" s="1559"/>
      <c r="X15" s="1559"/>
      <c r="Y15" s="1559"/>
      <c r="Z15" s="1559"/>
      <c r="AA15" s="1559"/>
      <c r="AB15" s="1559"/>
      <c r="AC15" s="1559"/>
      <c r="AD15" s="1559"/>
      <c r="AE15" s="1194"/>
      <c r="AF15" s="1194"/>
      <c r="AG15" s="1194"/>
      <c r="AH15" s="1195"/>
      <c r="AI15" s="1194"/>
      <c r="AJ15" s="1194"/>
      <c r="AK15" s="1194"/>
    </row>
    <row r="16" spans="1:37" ht="11.25" customHeight="1" thickBot="1">
      <c r="A16" s="1170"/>
      <c r="B16" s="1187"/>
      <c r="C16" s="1188"/>
      <c r="D16" s="1188"/>
      <c r="E16" s="1189"/>
      <c r="F16" s="1189" t="s">
        <v>170</v>
      </c>
      <c r="G16" s="1189"/>
      <c r="H16" s="1189"/>
      <c r="I16" s="1189"/>
      <c r="J16" s="1189"/>
      <c r="K16" s="1190"/>
      <c r="L16" s="1191"/>
      <c r="M16" s="1191"/>
      <c r="N16" s="1191"/>
      <c r="O16" s="1188"/>
      <c r="R16" s="1470"/>
      <c r="S16" s="1470"/>
      <c r="T16" s="1470"/>
      <c r="U16" s="1470"/>
      <c r="V16" s="1471"/>
      <c r="W16" s="1470"/>
      <c r="X16" s="1470"/>
      <c r="Y16" s="1470"/>
      <c r="Z16" s="1470"/>
      <c r="AA16" s="1470"/>
      <c r="AB16" s="1470"/>
      <c r="AC16" s="1470"/>
      <c r="AD16" s="1470"/>
      <c r="AE16" s="1470"/>
      <c r="AF16" s="1470"/>
      <c r="AG16" s="1194"/>
      <c r="AH16" s="1195"/>
      <c r="AI16" s="1194"/>
      <c r="AJ16" s="1194"/>
      <c r="AK16" s="1194"/>
    </row>
    <row r="17" spans="1:38" ht="18.75" customHeight="1" thickBot="1">
      <c r="A17" s="1170"/>
      <c r="B17" s="1187"/>
      <c r="C17" s="1196"/>
      <c r="D17" s="1197"/>
      <c r="E17" s="1198" t="s">
        <v>171</v>
      </c>
      <c r="F17" s="1198" t="s">
        <v>172</v>
      </c>
      <c r="G17" s="1198" t="s">
        <v>173</v>
      </c>
      <c r="H17" s="1198" t="s">
        <v>174</v>
      </c>
      <c r="I17" s="1198" t="s">
        <v>175</v>
      </c>
      <c r="J17" s="1198" t="s">
        <v>176</v>
      </c>
      <c r="K17" s="1199" t="s">
        <v>177</v>
      </c>
      <c r="L17" s="1200"/>
      <c r="M17" s="1200"/>
      <c r="N17" s="1200"/>
      <c r="O17" s="1188"/>
      <c r="R17" s="1560" t="s">
        <v>178</v>
      </c>
      <c r="S17" s="1561"/>
      <c r="T17" s="1561"/>
      <c r="U17" s="1561"/>
      <c r="V17" s="1561"/>
      <c r="W17" s="1561"/>
      <c r="X17" s="1561"/>
      <c r="Y17" s="1561"/>
      <c r="Z17" s="1561"/>
      <c r="AA17" s="1561"/>
      <c r="AB17" s="1561"/>
      <c r="AC17" s="1561"/>
      <c r="AD17" s="1561"/>
      <c r="AE17" s="1201"/>
      <c r="AF17" s="1202"/>
      <c r="AG17" s="1185"/>
      <c r="AH17" s="1186"/>
      <c r="AI17" s="1185"/>
      <c r="AJ17" s="1185"/>
      <c r="AK17" s="1185"/>
    </row>
    <row r="18" spans="1:38" ht="18.75" customHeight="1" thickBot="1">
      <c r="A18" s="1170"/>
      <c r="B18" s="1187"/>
      <c r="C18" s="1196"/>
      <c r="D18" s="1188"/>
      <c r="E18" s="1189"/>
      <c r="F18" s="1189"/>
      <c r="G18" s="1189"/>
      <c r="H18" s="1189"/>
      <c r="I18" s="1189"/>
      <c r="J18" s="1189"/>
      <c r="K18" s="1190"/>
      <c r="L18" s="1191"/>
      <c r="M18" s="1191"/>
      <c r="N18" s="1191"/>
      <c r="O18" s="1188"/>
      <c r="R18" s="1472">
        <v>45717</v>
      </c>
      <c r="S18" s="1473">
        <v>45748</v>
      </c>
      <c r="T18" s="1473">
        <v>45778</v>
      </c>
      <c r="U18" s="1473">
        <v>45809</v>
      </c>
      <c r="V18" s="1473">
        <v>45839</v>
      </c>
      <c r="W18" s="1473">
        <v>45870</v>
      </c>
      <c r="X18" s="1473">
        <v>45901</v>
      </c>
      <c r="Y18" s="1473">
        <v>45931</v>
      </c>
      <c r="Z18" s="1473">
        <v>45962</v>
      </c>
      <c r="AA18" s="1473">
        <v>45992</v>
      </c>
      <c r="AB18" s="1473">
        <v>46023</v>
      </c>
      <c r="AC18" s="1473">
        <v>46054</v>
      </c>
      <c r="AD18" s="1473">
        <v>46082</v>
      </c>
      <c r="AE18" s="1473">
        <v>46113</v>
      </c>
      <c r="AF18" s="1473">
        <v>46143</v>
      </c>
      <c r="AG18" s="1188"/>
      <c r="AH18" s="1203"/>
      <c r="AI18" s="1188"/>
      <c r="AJ18" s="1188"/>
      <c r="AK18" s="1188"/>
    </row>
    <row r="19" spans="1:38" ht="47.45" customHeight="1" thickBot="1">
      <c r="A19" s="1170"/>
      <c r="B19" s="1187"/>
      <c r="C19" s="1196" t="s">
        <v>179</v>
      </c>
      <c r="D19" s="1188"/>
      <c r="E19" s="1189"/>
      <c r="F19" s="1189"/>
      <c r="G19" s="1189"/>
      <c r="H19" s="1189"/>
      <c r="I19" s="1189"/>
      <c r="J19" s="1189"/>
      <c r="K19" s="1190"/>
      <c r="L19" s="1191"/>
      <c r="M19" s="1191"/>
      <c r="N19" s="1191"/>
      <c r="O19" s="1188"/>
      <c r="P19" s="1188" t="s">
        <v>180</v>
      </c>
      <c r="R19" s="1552" t="s">
        <v>181</v>
      </c>
      <c r="S19" s="1553"/>
      <c r="T19" s="1554"/>
      <c r="U19" s="1548" t="s">
        <v>182</v>
      </c>
      <c r="V19" s="1549"/>
      <c r="W19" s="1552" t="s">
        <v>183</v>
      </c>
      <c r="X19" s="1553"/>
      <c r="Y19" s="1553"/>
      <c r="Z19" s="1553"/>
      <c r="AA19" s="1553"/>
      <c r="AB19" s="1553"/>
      <c r="AC19" s="1553"/>
      <c r="AD19" s="1554"/>
      <c r="AE19" s="1550" t="s">
        <v>184</v>
      </c>
      <c r="AF19" s="1551"/>
      <c r="AG19" s="1188"/>
      <c r="AH19" s="1203"/>
      <c r="AI19" s="1188"/>
      <c r="AJ19" s="1188"/>
      <c r="AK19" s="1188"/>
    </row>
    <row r="20" spans="1:38" ht="18.75" customHeight="1">
      <c r="A20" s="1170"/>
      <c r="B20" s="1204"/>
      <c r="C20" s="1196"/>
      <c r="D20" s="1188"/>
      <c r="E20" s="1189"/>
      <c r="F20" s="1189"/>
      <c r="G20" s="1189"/>
      <c r="H20" s="1189"/>
      <c r="I20" s="1189"/>
      <c r="J20" s="1189"/>
      <c r="K20" s="1190"/>
      <c r="L20" s="1191"/>
      <c r="M20" s="1191"/>
      <c r="N20" s="1191"/>
      <c r="O20" s="1188"/>
      <c r="R20" s="1190"/>
      <c r="S20" s="1188"/>
      <c r="T20" s="1188"/>
      <c r="U20" s="1188"/>
      <c r="V20" s="1448"/>
      <c r="W20" s="1170"/>
      <c r="X20" s="1170"/>
      <c r="Y20" s="1170"/>
      <c r="Z20" s="1170"/>
      <c r="AA20" s="1170"/>
      <c r="AB20" s="1170"/>
      <c r="AC20" s="1170"/>
      <c r="AD20" s="1170"/>
      <c r="AE20" s="1170"/>
      <c r="AF20" s="1205"/>
      <c r="AG20" s="1170"/>
      <c r="AH20" s="1206"/>
      <c r="AI20" s="1170"/>
      <c r="AJ20" s="1170"/>
      <c r="AK20" s="1170"/>
    </row>
    <row r="21" spans="1:38" ht="18.600000000000001" customHeight="1" outlineLevel="1">
      <c r="A21" s="1170"/>
      <c r="B21" s="1204"/>
      <c r="C21" s="1196"/>
      <c r="D21" s="1188"/>
      <c r="E21" s="1189"/>
      <c r="F21" s="1189"/>
      <c r="G21" s="1189"/>
      <c r="H21" s="1189"/>
      <c r="I21" s="1189"/>
      <c r="J21" s="1189"/>
      <c r="K21" s="1190"/>
      <c r="L21" s="1191"/>
      <c r="M21" s="1191"/>
      <c r="N21" s="1191"/>
      <c r="O21" s="1188"/>
      <c r="R21" s="1190"/>
      <c r="S21" s="1188"/>
      <c r="T21" s="1188"/>
      <c r="U21" s="1188"/>
      <c r="V21" s="1448"/>
      <c r="W21" s="1170"/>
      <c r="X21" s="1170"/>
      <c r="Y21" s="1170"/>
      <c r="Z21" s="1170"/>
      <c r="AA21" s="1170"/>
      <c r="AB21" s="1170"/>
      <c r="AC21" s="1170"/>
      <c r="AD21" s="1170"/>
      <c r="AE21" s="1170"/>
      <c r="AF21" s="1205"/>
      <c r="AG21" s="1170"/>
      <c r="AH21" s="1206"/>
      <c r="AI21" s="1170"/>
      <c r="AJ21" s="1170"/>
      <c r="AK21" s="1170"/>
    </row>
    <row r="22" spans="1:38" ht="18.75" customHeight="1" outlineLevel="2">
      <c r="A22" s="1170"/>
      <c r="B22" s="1204"/>
      <c r="C22" s="1196"/>
      <c r="D22" s="1188"/>
      <c r="E22" s="1189"/>
      <c r="F22" s="1189"/>
      <c r="G22" s="1189"/>
      <c r="H22" s="1189"/>
      <c r="I22" s="1189"/>
      <c r="J22" s="1189"/>
      <c r="K22" s="1190"/>
      <c r="L22" s="1191"/>
      <c r="M22" s="1191"/>
      <c r="N22" s="1191"/>
      <c r="O22" s="1188"/>
      <c r="R22" s="1190"/>
      <c r="S22" s="1188"/>
      <c r="T22" s="1188"/>
      <c r="U22" s="1188"/>
      <c r="V22" s="1448"/>
      <c r="W22" s="1170"/>
      <c r="X22" s="1170"/>
      <c r="Y22" s="1170"/>
      <c r="Z22" s="1170"/>
      <c r="AA22" s="1207"/>
      <c r="AB22" s="1170"/>
      <c r="AC22" s="1170"/>
      <c r="AD22" s="1170"/>
      <c r="AE22" s="1170"/>
      <c r="AF22" s="1205"/>
      <c r="AG22" s="1207">
        <f>+SUM(R22:AF22)</f>
        <v>0</v>
      </c>
      <c r="AH22" s="1208" t="s">
        <v>185</v>
      </c>
      <c r="AI22" s="1207"/>
      <c r="AJ22" s="1207"/>
      <c r="AK22" s="1207"/>
    </row>
    <row r="23" spans="1:38" ht="18.600000000000001" customHeight="1" outlineLevel="1">
      <c r="B23" s="1187"/>
      <c r="C23" s="1466"/>
      <c r="D23" s="1203"/>
      <c r="E23" s="1209"/>
      <c r="F23" s="1209"/>
      <c r="G23" s="1209"/>
      <c r="H23" s="1209"/>
      <c r="I23" s="1209"/>
      <c r="J23" s="1209"/>
      <c r="K23" s="1210"/>
      <c r="L23" s="1211"/>
      <c r="M23" s="1211"/>
      <c r="N23" s="1211"/>
      <c r="O23" s="1212"/>
      <c r="P23" s="1213"/>
      <c r="Q23" s="1173"/>
      <c r="R23" s="1449"/>
      <c r="S23" s="1449"/>
      <c r="T23" s="1449"/>
      <c r="U23" s="1449"/>
      <c r="V23" s="1450"/>
      <c r="W23" s="1215"/>
      <c r="X23" s="1215"/>
      <c r="Y23" s="1215"/>
      <c r="Z23" s="1215"/>
      <c r="AA23" s="1215"/>
      <c r="AB23" s="1215"/>
      <c r="AC23" s="1214"/>
      <c r="AD23" s="1214"/>
      <c r="AE23" s="1214"/>
      <c r="AF23" s="1214"/>
      <c r="AG23" s="1216"/>
      <c r="AH23" s="1217"/>
      <c r="AI23" s="1218"/>
      <c r="AJ23" s="1218"/>
      <c r="AK23" s="1218"/>
      <c r="AL23" s="1170"/>
    </row>
    <row r="24" spans="1:38" ht="18.75" customHeight="1" outlineLevel="1">
      <c r="A24" s="1188">
        <v>1</v>
      </c>
      <c r="B24" s="1204" t="s">
        <v>186</v>
      </c>
      <c r="C24" s="1468">
        <f>+Summary!F13+Summary!F17+Summary!F19+Summary!F21+Summary!F23</f>
        <v>0</v>
      </c>
      <c r="D24" s="1203"/>
      <c r="E24" s="1209"/>
      <c r="F24" s="1209"/>
      <c r="G24" s="1209"/>
      <c r="H24" s="1209"/>
      <c r="I24" s="1209"/>
      <c r="J24" s="1209"/>
      <c r="K24" s="1210"/>
      <c r="L24" s="1211"/>
      <c r="M24" s="1211"/>
      <c r="N24" s="1211"/>
      <c r="O24" s="1212"/>
      <c r="P24" s="1225">
        <v>153868110.63030022</v>
      </c>
      <c r="Q24" s="1173"/>
      <c r="R24" s="1451"/>
      <c r="S24" s="1451"/>
      <c r="T24" s="1451"/>
      <c r="U24" s="1451"/>
      <c r="V24" s="1451"/>
      <c r="W24" s="1222">
        <f>+'CASHFLOW-CONSTRUCTION CONS'!G42</f>
        <v>0</v>
      </c>
      <c r="X24" s="1222">
        <f>+'CASHFLOW-CONSTRUCTION CONS'!G43</f>
        <v>0</v>
      </c>
      <c r="Y24" s="1222">
        <f>+'CASHFLOW-CONSTRUCTION CONS'!G44</f>
        <v>0</v>
      </c>
      <c r="Z24" s="1222">
        <f>+'CASHFLOW-CONSTRUCTION CONS'!G45</f>
        <v>0</v>
      </c>
      <c r="AA24" s="1222">
        <f>+'CASHFLOW-CONSTRUCTION CONS'!G46</f>
        <v>0</v>
      </c>
      <c r="AB24" s="1222">
        <f>+'CASHFLOW-CONSTRUCTION CONS'!G47</f>
        <v>0</v>
      </c>
      <c r="AC24" s="1222">
        <f>+'CASHFLOW-CONSTRUCTION CONS'!G48</f>
        <v>0</v>
      </c>
      <c r="AD24" s="1222">
        <f>+'CASHFLOW-CONSTRUCTION CONS'!G49</f>
        <v>0</v>
      </c>
      <c r="AE24" s="1222"/>
      <c r="AF24" s="1222"/>
      <c r="AG24" s="1216">
        <f>SUM(R24:AF24)</f>
        <v>0</v>
      </c>
      <c r="AH24" s="1217">
        <f>+AG24-C24</f>
        <v>0</v>
      </c>
      <c r="AI24" s="1224"/>
      <c r="AJ24" s="1218"/>
      <c r="AK24" s="1218"/>
      <c r="AL24" s="1170"/>
    </row>
    <row r="25" spans="1:38" ht="18.75" customHeight="1" outlineLevel="1">
      <c r="A25" s="1188"/>
      <c r="B25" s="1204"/>
      <c r="C25" s="1283"/>
      <c r="D25" s="1203"/>
      <c r="E25" s="1209"/>
      <c r="F25" s="1209"/>
      <c r="G25" s="1209"/>
      <c r="H25" s="1209"/>
      <c r="I25" s="1209"/>
      <c r="J25" s="1209"/>
      <c r="K25" s="1210"/>
      <c r="L25" s="1211"/>
      <c r="M25" s="1211"/>
      <c r="N25" s="1211"/>
      <c r="O25" s="1226"/>
      <c r="P25" s="1278"/>
      <c r="Q25" s="1173"/>
      <c r="R25" s="1452"/>
      <c r="S25" s="1453"/>
      <c r="T25" s="1453"/>
      <c r="U25" s="1453"/>
      <c r="V25" s="1453"/>
      <c r="W25" s="1238"/>
      <c r="X25" s="1238"/>
      <c r="Y25" s="1238"/>
      <c r="Z25" s="1238"/>
      <c r="AA25" s="1238"/>
      <c r="AB25" s="1238"/>
      <c r="AC25" s="1238"/>
      <c r="AD25" s="1238"/>
      <c r="AE25" s="1238"/>
      <c r="AF25" s="1447"/>
      <c r="AG25" s="1216">
        <f t="shared" ref="AG25:AG53" si="0">SUM(R25:AF25)</f>
        <v>0</v>
      </c>
      <c r="AH25" s="1217">
        <f t="shared" ref="AH25:AH53" si="1">+AG25-C25</f>
        <v>0</v>
      </c>
      <c r="AI25" s="1224"/>
      <c r="AJ25" s="1218"/>
      <c r="AK25" s="1218"/>
      <c r="AL25" s="1170"/>
    </row>
    <row r="26" spans="1:38" ht="18.600000000000001" customHeight="1" outlineLevel="1">
      <c r="A26" s="1188"/>
      <c r="B26" s="1285" t="s">
        <v>12</v>
      </c>
      <c r="C26" s="1283"/>
      <c r="D26" s="1203"/>
      <c r="E26" s="1209"/>
      <c r="F26" s="1209"/>
      <c r="G26" s="1209"/>
      <c r="H26" s="1209"/>
      <c r="I26" s="1209"/>
      <c r="J26" s="1209"/>
      <c r="K26" s="1210"/>
      <c r="L26" s="1211"/>
      <c r="M26" s="1211"/>
      <c r="N26" s="1211"/>
      <c r="O26" s="1226"/>
      <c r="P26" s="1278"/>
      <c r="Q26" s="1173"/>
      <c r="R26" s="1452"/>
      <c r="S26" s="1453"/>
      <c r="T26" s="1453"/>
      <c r="U26" s="1453"/>
      <c r="V26" s="1453"/>
      <c r="W26" s="1238"/>
      <c r="X26" s="1238"/>
      <c r="Y26" s="1238"/>
      <c r="Z26" s="1238"/>
      <c r="AA26" s="1238"/>
      <c r="AB26" s="1238"/>
      <c r="AC26" s="1238"/>
      <c r="AD26" s="1238"/>
      <c r="AE26" s="1238"/>
      <c r="AF26" s="1447"/>
      <c r="AG26" s="1216">
        <f t="shared" si="0"/>
        <v>0</v>
      </c>
      <c r="AH26" s="1217">
        <f t="shared" si="1"/>
        <v>0</v>
      </c>
      <c r="AI26" s="1224"/>
      <c r="AJ26" s="1218"/>
      <c r="AK26" s="1218"/>
      <c r="AL26" s="1170"/>
    </row>
    <row r="27" spans="1:38" ht="18.600000000000001" customHeight="1" outlineLevel="1">
      <c r="A27" s="1188"/>
      <c r="B27" s="1285" t="s">
        <v>28</v>
      </c>
      <c r="C27" s="1283"/>
      <c r="D27" s="1203"/>
      <c r="E27" s="1209"/>
      <c r="F27" s="1209"/>
      <c r="G27" s="1209"/>
      <c r="H27" s="1209"/>
      <c r="I27" s="1209"/>
      <c r="J27" s="1209"/>
      <c r="K27" s="1210"/>
      <c r="L27" s="1211"/>
      <c r="M27" s="1211"/>
      <c r="N27" s="1211"/>
      <c r="O27" s="1226"/>
      <c r="P27" s="1278"/>
      <c r="Q27" s="1173"/>
      <c r="R27" s="1452"/>
      <c r="S27" s="1453"/>
      <c r="T27" s="1453"/>
      <c r="U27" s="1453"/>
      <c r="V27" s="1453"/>
      <c r="W27" s="1238"/>
      <c r="X27" s="1238"/>
      <c r="Y27" s="1238"/>
      <c r="Z27" s="1238"/>
      <c r="AA27" s="1238"/>
      <c r="AB27" s="1238"/>
      <c r="AC27" s="1238"/>
      <c r="AD27" s="1238"/>
      <c r="AE27" s="1238"/>
      <c r="AF27" s="1447"/>
      <c r="AG27" s="1216">
        <f t="shared" si="0"/>
        <v>0</v>
      </c>
      <c r="AH27" s="1217">
        <f t="shared" si="1"/>
        <v>0</v>
      </c>
      <c r="AI27" s="1224"/>
      <c r="AJ27" s="1218"/>
      <c r="AK27" s="1218"/>
      <c r="AL27" s="1170"/>
    </row>
    <row r="28" spans="1:38" ht="18.600000000000001" customHeight="1" outlineLevel="1">
      <c r="A28" s="1188"/>
      <c r="B28" s="1285" t="s">
        <v>33</v>
      </c>
      <c r="C28" s="1283"/>
      <c r="D28" s="1203"/>
      <c r="E28" s="1209"/>
      <c r="F28" s="1209"/>
      <c r="G28" s="1209"/>
      <c r="H28" s="1209"/>
      <c r="I28" s="1209"/>
      <c r="J28" s="1209"/>
      <c r="K28" s="1210"/>
      <c r="L28" s="1211"/>
      <c r="M28" s="1211"/>
      <c r="N28" s="1211"/>
      <c r="O28" s="1226"/>
      <c r="P28" s="1278"/>
      <c r="Q28" s="1173"/>
      <c r="R28" s="1452"/>
      <c r="S28" s="1453"/>
      <c r="T28" s="1453"/>
      <c r="U28" s="1453"/>
      <c r="V28" s="1453"/>
      <c r="W28" s="1238"/>
      <c r="X28" s="1238"/>
      <c r="Y28" s="1238"/>
      <c r="Z28" s="1238"/>
      <c r="AA28" s="1238"/>
      <c r="AB28" s="1238"/>
      <c r="AC28" s="1238"/>
      <c r="AD28" s="1238"/>
      <c r="AE28" s="1238"/>
      <c r="AF28" s="1447"/>
      <c r="AG28" s="1216">
        <f t="shared" si="0"/>
        <v>0</v>
      </c>
      <c r="AH28" s="1217">
        <f t="shared" si="1"/>
        <v>0</v>
      </c>
      <c r="AI28" s="1224"/>
      <c r="AJ28" s="1218"/>
      <c r="AK28" s="1218"/>
      <c r="AL28" s="1170"/>
    </row>
    <row r="29" spans="1:38" ht="18.75" customHeight="1" outlineLevel="1">
      <c r="A29" s="1188"/>
      <c r="B29" s="1285" t="s">
        <v>44</v>
      </c>
      <c r="C29" s="1283"/>
      <c r="D29" s="1203"/>
      <c r="E29" s="1209"/>
      <c r="F29" s="1209"/>
      <c r="G29" s="1209"/>
      <c r="H29" s="1209"/>
      <c r="I29" s="1209"/>
      <c r="J29" s="1209"/>
      <c r="K29" s="1210"/>
      <c r="L29" s="1211"/>
      <c r="M29" s="1211"/>
      <c r="N29" s="1211"/>
      <c r="O29" s="1226"/>
      <c r="P29" s="1278"/>
      <c r="Q29" s="1173"/>
      <c r="R29" s="1452"/>
      <c r="S29" s="1453"/>
      <c r="T29" s="1453"/>
      <c r="U29" s="1453"/>
      <c r="V29" s="1453"/>
      <c r="W29" s="1238"/>
      <c r="X29" s="1238"/>
      <c r="Y29" s="1238"/>
      <c r="Z29" s="1238"/>
      <c r="AA29" s="1238"/>
      <c r="AB29" s="1238"/>
      <c r="AC29" s="1238"/>
      <c r="AD29" s="1238"/>
      <c r="AE29" s="1238"/>
      <c r="AF29" s="1447"/>
      <c r="AG29" s="1216">
        <f t="shared" si="0"/>
        <v>0</v>
      </c>
      <c r="AH29" s="1217">
        <f t="shared" si="1"/>
        <v>0</v>
      </c>
      <c r="AI29" s="1224"/>
      <c r="AJ29" s="1218"/>
      <c r="AK29" s="1218"/>
      <c r="AL29" s="1170"/>
    </row>
    <row r="30" spans="1:38" ht="18.75" customHeight="1" outlineLevel="1">
      <c r="A30" s="1188"/>
      <c r="B30" s="1285" t="s">
        <v>70</v>
      </c>
      <c r="C30" s="1283"/>
      <c r="D30" s="1203"/>
      <c r="E30" s="1209"/>
      <c r="F30" s="1209"/>
      <c r="G30" s="1209"/>
      <c r="H30" s="1209"/>
      <c r="I30" s="1209"/>
      <c r="J30" s="1209"/>
      <c r="K30" s="1210"/>
      <c r="L30" s="1211"/>
      <c r="M30" s="1211"/>
      <c r="N30" s="1211"/>
      <c r="O30" s="1226"/>
      <c r="P30" s="1278"/>
      <c r="Q30" s="1173"/>
      <c r="R30" s="1452"/>
      <c r="S30" s="1453"/>
      <c r="T30" s="1453"/>
      <c r="U30" s="1453"/>
      <c r="V30" s="1453"/>
      <c r="W30" s="1238"/>
      <c r="X30" s="1238"/>
      <c r="Y30" s="1238"/>
      <c r="Z30" s="1238"/>
      <c r="AA30" s="1238"/>
      <c r="AB30" s="1238"/>
      <c r="AC30" s="1238"/>
      <c r="AD30" s="1238"/>
      <c r="AE30" s="1238"/>
      <c r="AF30" s="1447"/>
      <c r="AG30" s="1216">
        <f t="shared" si="0"/>
        <v>0</v>
      </c>
      <c r="AH30" s="1217">
        <f t="shared" si="1"/>
        <v>0</v>
      </c>
      <c r="AI30" s="1224"/>
      <c r="AJ30" s="1218"/>
      <c r="AK30" s="1218"/>
      <c r="AL30" s="1170"/>
    </row>
    <row r="31" spans="1:38" ht="13.9" customHeight="1">
      <c r="A31" s="1188"/>
      <c r="B31" s="1187"/>
      <c r="C31" s="1465"/>
      <c r="D31" s="1203"/>
      <c r="E31" s="1209"/>
      <c r="F31" s="1209"/>
      <c r="G31" s="1209"/>
      <c r="H31" s="1209"/>
      <c r="I31" s="1209"/>
      <c r="J31" s="1209"/>
      <c r="K31" s="1210"/>
      <c r="L31" s="1211"/>
      <c r="M31" s="1211"/>
      <c r="N31" s="1211"/>
      <c r="O31" s="1226"/>
      <c r="P31" s="1173"/>
      <c r="Q31" s="1173"/>
      <c r="R31" s="1454"/>
      <c r="S31" s="1455"/>
      <c r="T31" s="1455"/>
      <c r="U31" s="1455"/>
      <c r="V31" s="1455"/>
      <c r="W31" s="1227"/>
      <c r="X31" s="1227"/>
      <c r="Y31" s="1227"/>
      <c r="Z31" s="1227"/>
      <c r="AA31" s="1227"/>
      <c r="AB31" s="1227"/>
      <c r="AC31" s="1226"/>
      <c r="AD31" s="1226"/>
      <c r="AE31" s="1226"/>
      <c r="AF31" s="1228"/>
      <c r="AG31" s="1216">
        <f t="shared" si="0"/>
        <v>0</v>
      </c>
      <c r="AH31" s="1217">
        <f t="shared" si="1"/>
        <v>0</v>
      </c>
      <c r="AI31" s="1218"/>
      <c r="AJ31" s="1218"/>
      <c r="AK31" s="1170"/>
    </row>
    <row r="32" spans="1:38" ht="18" customHeight="1">
      <c r="A32" s="1188">
        <v>2</v>
      </c>
      <c r="B32" s="1204" t="s">
        <v>187</v>
      </c>
      <c r="C32" s="1206"/>
      <c r="D32" s="1229"/>
      <c r="E32" s="1230"/>
      <c r="F32" s="1230"/>
      <c r="G32" s="1230"/>
      <c r="H32" s="1231"/>
      <c r="I32" s="1230"/>
      <c r="J32" s="1232"/>
      <c r="K32" s="1233"/>
      <c r="L32" s="1234"/>
      <c r="M32" s="1235">
        <v>1752192.62</v>
      </c>
      <c r="N32" s="1234"/>
      <c r="O32" s="1236"/>
      <c r="P32" s="1173"/>
      <c r="Q32" s="1173"/>
      <c r="R32" s="1456"/>
      <c r="S32" s="1457"/>
      <c r="T32" s="1457"/>
      <c r="U32" s="1457"/>
      <c r="V32" s="1457"/>
      <c r="W32" s="1238"/>
      <c r="X32" s="1238"/>
      <c r="Y32" s="1238"/>
      <c r="Z32" s="1238"/>
      <c r="AA32" s="1238"/>
      <c r="AB32" s="1238"/>
      <c r="AC32" s="1237"/>
      <c r="AD32" s="1237"/>
      <c r="AE32" s="1237"/>
      <c r="AF32" s="1239"/>
      <c r="AG32" s="1216">
        <f t="shared" si="0"/>
        <v>0</v>
      </c>
      <c r="AH32" s="1217">
        <f t="shared" si="1"/>
        <v>0</v>
      </c>
      <c r="AI32" s="1218"/>
      <c r="AJ32" s="1218"/>
    </row>
    <row r="33" spans="1:37" ht="24" customHeight="1">
      <c r="A33" s="1240">
        <v>2.1</v>
      </c>
      <c r="B33" s="1187" t="s">
        <v>17</v>
      </c>
      <c r="C33" s="1466">
        <f>+'Designing &amp; Fees'!F14</f>
        <v>0</v>
      </c>
      <c r="D33" s="1241"/>
      <c r="E33" s="1206"/>
      <c r="F33" s="1206"/>
      <c r="G33" s="1206"/>
      <c r="H33" s="1206"/>
      <c r="I33" s="1206"/>
      <c r="J33" s="1206"/>
      <c r="K33" s="1206"/>
      <c r="L33" s="1208"/>
      <c r="M33" s="1235">
        <v>2295882.89</v>
      </c>
      <c r="N33" s="1208"/>
      <c r="O33" s="1208"/>
      <c r="P33" s="1213">
        <v>6400188</v>
      </c>
      <c r="Q33" s="1173"/>
      <c r="R33" s="1449">
        <f>+C33/2</f>
        <v>0</v>
      </c>
      <c r="S33" s="1449">
        <f>R33</f>
        <v>0</v>
      </c>
      <c r="T33" s="1449"/>
      <c r="U33" s="1449"/>
      <c r="V33" s="1449"/>
      <c r="W33" s="1215"/>
      <c r="X33" s="1215"/>
      <c r="Y33" s="1215"/>
      <c r="Z33" s="1215"/>
      <c r="AA33" s="1215"/>
      <c r="AB33" s="1215"/>
      <c r="AC33" s="1214"/>
      <c r="AD33" s="1214"/>
      <c r="AE33" s="1214"/>
      <c r="AF33" s="1214"/>
      <c r="AG33" s="1216">
        <f t="shared" si="0"/>
        <v>0</v>
      </c>
      <c r="AH33" s="1217">
        <f t="shared" si="1"/>
        <v>0</v>
      </c>
      <c r="AI33" s="1218"/>
      <c r="AJ33" s="1218"/>
      <c r="AK33" s="1218">
        <f>V33/16</f>
        <v>0</v>
      </c>
    </row>
    <row r="34" spans="1:37" ht="24" customHeight="1">
      <c r="A34" s="1240">
        <v>2.2000000000000002</v>
      </c>
      <c r="B34" s="1187" t="s">
        <v>18</v>
      </c>
      <c r="C34" s="1467">
        <f>+'Designing &amp; Fees'!F16</f>
        <v>0</v>
      </c>
      <c r="D34" s="1241"/>
      <c r="E34" s="1206"/>
      <c r="F34" s="1206"/>
      <c r="G34" s="1206"/>
      <c r="H34" s="1206"/>
      <c r="I34" s="1206"/>
      <c r="J34" s="1206"/>
      <c r="K34" s="1206"/>
      <c r="L34" s="1208"/>
      <c r="M34" s="1235">
        <v>2984399.71</v>
      </c>
      <c r="N34" s="1208"/>
      <c r="O34" s="1208"/>
      <c r="P34" s="1221">
        <v>4107883</v>
      </c>
      <c r="Q34" s="1173"/>
      <c r="R34" s="1248">
        <f>+C34/2</f>
        <v>0</v>
      </c>
      <c r="S34" s="1248">
        <f>R34</f>
        <v>0</v>
      </c>
      <c r="T34" s="1248"/>
      <c r="U34" s="1248"/>
      <c r="V34" s="1248"/>
      <c r="W34" s="1220"/>
      <c r="X34" s="1220"/>
      <c r="Y34" s="1220"/>
      <c r="Z34" s="1220"/>
      <c r="AA34" s="1220"/>
      <c r="AB34" s="1220"/>
      <c r="AC34" s="1219"/>
      <c r="AD34" s="1219"/>
      <c r="AE34" s="1219"/>
      <c r="AF34" s="1219"/>
      <c r="AG34" s="1216">
        <f t="shared" si="0"/>
        <v>0</v>
      </c>
      <c r="AH34" s="1217">
        <f t="shared" si="1"/>
        <v>0</v>
      </c>
      <c r="AI34" s="1218"/>
      <c r="AJ34" s="1218"/>
      <c r="AK34" s="1218"/>
    </row>
    <row r="35" spans="1:37" ht="24" customHeight="1">
      <c r="A35" s="1240"/>
      <c r="B35" s="1242"/>
      <c r="C35" s="1467"/>
      <c r="D35" s="1241"/>
      <c r="E35" s="1206"/>
      <c r="F35" s="1206"/>
      <c r="G35" s="1206"/>
      <c r="H35" s="1206"/>
      <c r="I35" s="1206"/>
      <c r="J35" s="1206"/>
      <c r="K35" s="1206"/>
      <c r="L35" s="1208"/>
      <c r="M35" s="1208"/>
      <c r="N35" s="1208"/>
      <c r="O35" s="1208"/>
      <c r="P35" s="1221"/>
      <c r="Q35" s="1173"/>
      <c r="R35" s="1248"/>
      <c r="S35" s="1248"/>
      <c r="T35" s="1248"/>
      <c r="U35" s="1248"/>
      <c r="V35" s="1248"/>
      <c r="W35" s="1220"/>
      <c r="X35" s="1220"/>
      <c r="Y35" s="1220"/>
      <c r="Z35" s="1220"/>
      <c r="AA35" s="1220"/>
      <c r="AB35" s="1220"/>
      <c r="AC35" s="1219"/>
      <c r="AD35" s="1219"/>
      <c r="AE35" s="1219"/>
      <c r="AF35" s="1219"/>
      <c r="AG35" s="1216">
        <f t="shared" si="0"/>
        <v>0</v>
      </c>
      <c r="AH35" s="1217">
        <f t="shared" si="1"/>
        <v>0</v>
      </c>
      <c r="AI35" s="1218"/>
      <c r="AJ35" s="1218"/>
      <c r="AK35" s="1218"/>
    </row>
    <row r="36" spans="1:37" ht="24" customHeight="1">
      <c r="A36" s="1188">
        <v>3</v>
      </c>
      <c r="B36" s="1243" t="s">
        <v>188</v>
      </c>
      <c r="C36" s="1244"/>
      <c r="D36" s="1241"/>
      <c r="E36" s="1206"/>
      <c r="F36" s="1206"/>
      <c r="G36" s="1206"/>
      <c r="H36" s="1206"/>
      <c r="I36" s="1206"/>
      <c r="J36" s="1206"/>
      <c r="K36" s="1206"/>
      <c r="L36" s="1208"/>
      <c r="M36" s="1208"/>
      <c r="N36" s="1208"/>
      <c r="O36" s="1208"/>
      <c r="P36" s="1221"/>
      <c r="Q36" s="1173"/>
      <c r="R36" s="1248"/>
      <c r="S36" s="1248"/>
      <c r="T36" s="1248"/>
      <c r="U36" s="1248"/>
      <c r="V36" s="1458"/>
      <c r="W36" s="1220"/>
      <c r="X36" s="1220"/>
      <c r="Y36" s="1220"/>
      <c r="Z36" s="1220"/>
      <c r="AA36" s="1220"/>
      <c r="AB36" s="1220"/>
      <c r="AC36" s="1219"/>
      <c r="AD36" s="1219"/>
      <c r="AE36" s="1219"/>
      <c r="AF36" s="1219"/>
      <c r="AG36" s="1216">
        <f t="shared" si="0"/>
        <v>0</v>
      </c>
      <c r="AH36" s="1217">
        <f t="shared" si="1"/>
        <v>0</v>
      </c>
      <c r="AI36" s="1218"/>
      <c r="AJ36" s="1218"/>
      <c r="AK36" s="1218"/>
    </row>
    <row r="37" spans="1:37" ht="24" customHeight="1">
      <c r="A37" s="1240">
        <v>3.1</v>
      </c>
      <c r="B37" s="1242" t="s">
        <v>20</v>
      </c>
      <c r="C37" s="1467">
        <f>+'Designing &amp; Fees'!F20</f>
        <v>0</v>
      </c>
      <c r="D37" s="1241"/>
      <c r="E37" s="1206"/>
      <c r="F37" s="1206"/>
      <c r="G37" s="1206"/>
      <c r="H37" s="1206"/>
      <c r="I37" s="1206"/>
      <c r="J37" s="1206"/>
      <c r="K37" s="1206"/>
      <c r="L37" s="1208"/>
      <c r="M37" s="1208"/>
      <c r="N37" s="1208"/>
      <c r="O37" s="1208"/>
      <c r="P37" s="1221">
        <v>249998.73</v>
      </c>
      <c r="Q37" s="1173"/>
      <c r="R37" s="1248" t="e">
        <f>+'STAGE BREAKDOWN'!P17</f>
        <v>#DIV/0!</v>
      </c>
      <c r="S37" s="1248" t="e">
        <f>+'STAGE BREAKDOWN'!P18</f>
        <v>#DIV/0!</v>
      </c>
      <c r="T37" s="1248" t="e">
        <f>+'STAGE BREAKDOWN'!P19</f>
        <v>#DIV/0!</v>
      </c>
      <c r="U37" s="1248" t="e">
        <f>+'STAGE BREAKDOWN'!P20/2</f>
        <v>#DIV/0!</v>
      </c>
      <c r="V37" s="1220" t="e">
        <f>+U37</f>
        <v>#DIV/0!</v>
      </c>
      <c r="W37" s="1220" t="e">
        <f>+'STAGE BREAKDOWN'!P21/8</f>
        <v>#DIV/0!</v>
      </c>
      <c r="X37" s="1220" t="e">
        <f t="shared" ref="X37:X44" si="2">+W37</f>
        <v>#DIV/0!</v>
      </c>
      <c r="Y37" s="1220" t="e">
        <f t="shared" ref="Y37:AD37" si="3">+X37</f>
        <v>#DIV/0!</v>
      </c>
      <c r="Z37" s="1220" t="e">
        <f t="shared" si="3"/>
        <v>#DIV/0!</v>
      </c>
      <c r="AA37" s="1220" t="e">
        <f t="shared" si="3"/>
        <v>#DIV/0!</v>
      </c>
      <c r="AB37" s="1220" t="e">
        <f t="shared" si="3"/>
        <v>#DIV/0!</v>
      </c>
      <c r="AC37" s="1220" t="e">
        <f t="shared" si="3"/>
        <v>#DIV/0!</v>
      </c>
      <c r="AD37" s="1220" t="e">
        <f t="shared" si="3"/>
        <v>#DIV/0!</v>
      </c>
      <c r="AE37" s="1219" t="e">
        <f>+'STAGE BREAKDOWN'!P22/2</f>
        <v>#DIV/0!</v>
      </c>
      <c r="AF37" s="1474" t="e">
        <f>+AE37</f>
        <v>#DIV/0!</v>
      </c>
      <c r="AG37" s="1216" t="e">
        <f t="shared" si="0"/>
        <v>#DIV/0!</v>
      </c>
      <c r="AH37" s="1217" t="e">
        <f t="shared" si="1"/>
        <v>#DIV/0!</v>
      </c>
      <c r="AI37" s="1218"/>
      <c r="AJ37" s="1218"/>
      <c r="AK37" s="1218"/>
    </row>
    <row r="38" spans="1:37" ht="24" customHeight="1" outlineLevel="1">
      <c r="A38" s="1240">
        <v>3.2</v>
      </c>
      <c r="B38" s="1187" t="s">
        <v>21</v>
      </c>
      <c r="C38" s="1467">
        <f>+'Designing &amp; Fees'!F22</f>
        <v>0</v>
      </c>
      <c r="D38" s="1241"/>
      <c r="E38" s="1206"/>
      <c r="F38" s="1206"/>
      <c r="G38" s="1206"/>
      <c r="H38" s="1206"/>
      <c r="I38" s="1206"/>
      <c r="J38" s="1206"/>
      <c r="K38" s="1206"/>
      <c r="L38" s="1208"/>
      <c r="M38" s="1208"/>
      <c r="N38" s="1208"/>
      <c r="O38" s="1208"/>
      <c r="P38" s="1221"/>
      <c r="Q38" s="1173"/>
      <c r="R38" s="1248" t="e">
        <f>+'STAGE BREAKDOWN'!J17</f>
        <v>#DIV/0!</v>
      </c>
      <c r="S38" s="1248" t="e">
        <f>+'STAGE BREAKDOWN'!J18</f>
        <v>#DIV/0!</v>
      </c>
      <c r="T38" s="1248" t="e">
        <f>+'STAGE BREAKDOWN'!J19</f>
        <v>#DIV/0!</v>
      </c>
      <c r="U38" s="1248" t="e">
        <f>+'STAGE BREAKDOWN'!J20/2</f>
        <v>#DIV/0!</v>
      </c>
      <c r="V38" s="1248" t="e">
        <f>+U38</f>
        <v>#DIV/0!</v>
      </c>
      <c r="W38" s="1220" t="e">
        <f>+'STAGE BREAKDOWN'!J21/8</f>
        <v>#DIV/0!</v>
      </c>
      <c r="X38" s="1220" t="e">
        <f t="shared" si="2"/>
        <v>#DIV/0!</v>
      </c>
      <c r="Y38" s="1220" t="e">
        <f t="shared" ref="Y38:AD38" si="4">+X38</f>
        <v>#DIV/0!</v>
      </c>
      <c r="Z38" s="1220" t="e">
        <f t="shared" si="4"/>
        <v>#DIV/0!</v>
      </c>
      <c r="AA38" s="1220" t="e">
        <f t="shared" si="4"/>
        <v>#DIV/0!</v>
      </c>
      <c r="AB38" s="1220" t="e">
        <f t="shared" si="4"/>
        <v>#DIV/0!</v>
      </c>
      <c r="AC38" s="1220" t="e">
        <f t="shared" si="4"/>
        <v>#DIV/0!</v>
      </c>
      <c r="AD38" s="1220" t="e">
        <f t="shared" si="4"/>
        <v>#DIV/0!</v>
      </c>
      <c r="AE38" s="1219" t="e">
        <f>+'STAGE BREAKDOWN'!J22/2</f>
        <v>#DIV/0!</v>
      </c>
      <c r="AF38" s="1219" t="e">
        <f>+AE38</f>
        <v>#DIV/0!</v>
      </c>
      <c r="AG38" s="1216" t="e">
        <f t="shared" si="0"/>
        <v>#DIV/0!</v>
      </c>
      <c r="AH38" s="1217" t="e">
        <f t="shared" si="1"/>
        <v>#DIV/0!</v>
      </c>
      <c r="AI38" s="1218"/>
      <c r="AJ38" s="1218"/>
      <c r="AK38" s="1218"/>
    </row>
    <row r="39" spans="1:37" ht="24" customHeight="1">
      <c r="A39" s="1240">
        <v>3.3</v>
      </c>
      <c r="B39" s="1187" t="s">
        <v>22</v>
      </c>
      <c r="C39" s="1467" t="e">
        <f>+'Designing &amp; Fees'!#REF!</f>
        <v>#REF!</v>
      </c>
      <c r="D39" s="1241"/>
      <c r="E39" s="1206"/>
      <c r="F39" s="1206"/>
      <c r="G39" s="1206"/>
      <c r="H39" s="1206"/>
      <c r="I39" s="1206"/>
      <c r="J39" s="1206"/>
      <c r="K39" s="1206"/>
      <c r="L39" s="1208"/>
      <c r="M39" s="1208"/>
      <c r="N39" s="1208"/>
      <c r="O39" s="1208"/>
      <c r="P39" s="1221">
        <v>12240</v>
      </c>
      <c r="Q39" s="1173"/>
      <c r="R39" s="1248" t="e">
        <f>+'STAGE BREAKDOWN'!R17</f>
        <v>#DIV/0!</v>
      </c>
      <c r="S39" s="1248" t="e">
        <f>+'STAGE BREAKDOWN'!R18</f>
        <v>#DIV/0!</v>
      </c>
      <c r="T39" s="1248" t="e">
        <f>+'STAGE BREAKDOWN'!R19</f>
        <v>#DIV/0!</v>
      </c>
      <c r="U39" s="1248" t="e">
        <f>+'STAGE BREAKDOWN'!R20/2</f>
        <v>#DIV/0!</v>
      </c>
      <c r="V39" s="1248" t="e">
        <f>+U39</f>
        <v>#DIV/0!</v>
      </c>
      <c r="W39" s="1220" t="e">
        <f>+'STAGE BREAKDOWN'!R21/8</f>
        <v>#DIV/0!</v>
      </c>
      <c r="X39" s="1220" t="e">
        <f t="shared" si="2"/>
        <v>#DIV/0!</v>
      </c>
      <c r="Y39" s="1220" t="e">
        <f t="shared" ref="Y39:AD39" si="5">+X39</f>
        <v>#DIV/0!</v>
      </c>
      <c r="Z39" s="1220" t="e">
        <f t="shared" si="5"/>
        <v>#DIV/0!</v>
      </c>
      <c r="AA39" s="1220" t="e">
        <f t="shared" si="5"/>
        <v>#DIV/0!</v>
      </c>
      <c r="AB39" s="1220" t="e">
        <f t="shared" si="5"/>
        <v>#DIV/0!</v>
      </c>
      <c r="AC39" s="1220" t="e">
        <f t="shared" si="5"/>
        <v>#DIV/0!</v>
      </c>
      <c r="AD39" s="1220" t="e">
        <f t="shared" si="5"/>
        <v>#DIV/0!</v>
      </c>
      <c r="AE39" s="1219" t="e">
        <f>+'STAGE BREAKDOWN'!R22/2</f>
        <v>#DIV/0!</v>
      </c>
      <c r="AF39" s="1219" t="e">
        <f>+AE39</f>
        <v>#DIV/0!</v>
      </c>
      <c r="AG39" s="1216" t="e">
        <f t="shared" si="0"/>
        <v>#DIV/0!</v>
      </c>
      <c r="AH39" s="1217" t="e">
        <f t="shared" si="1"/>
        <v>#DIV/0!</v>
      </c>
      <c r="AI39" s="1218"/>
      <c r="AJ39" s="1218"/>
      <c r="AK39" s="1218"/>
    </row>
    <row r="40" spans="1:37" ht="24" customHeight="1">
      <c r="A40" s="1240">
        <v>3.4</v>
      </c>
      <c r="B40" s="1187" t="s">
        <v>23</v>
      </c>
      <c r="C40" s="1467" t="e">
        <f>+'Designing &amp; Fees'!#REF!</f>
        <v>#REF!</v>
      </c>
      <c r="D40" s="1241"/>
      <c r="E40" s="1206"/>
      <c r="F40" s="1206"/>
      <c r="G40" s="1206"/>
      <c r="H40" s="1206"/>
      <c r="I40" s="1206"/>
      <c r="J40" s="1206"/>
      <c r="K40" s="1206"/>
      <c r="L40" s="1208"/>
      <c r="M40" s="1208"/>
      <c r="N40" s="1208"/>
      <c r="O40" s="1208"/>
      <c r="P40" s="1221"/>
      <c r="Q40" s="1173"/>
      <c r="R40" s="1248"/>
      <c r="S40" s="1248"/>
      <c r="T40" s="1248"/>
      <c r="U40" s="1248"/>
      <c r="V40" s="1248"/>
      <c r="W40" s="1220" t="e">
        <f>+C40/8</f>
        <v>#REF!</v>
      </c>
      <c r="X40" s="1220" t="e">
        <f t="shared" si="2"/>
        <v>#REF!</v>
      </c>
      <c r="Y40" s="1220" t="e">
        <f t="shared" ref="Y40:AD44" si="6">+X40</f>
        <v>#REF!</v>
      </c>
      <c r="Z40" s="1220" t="e">
        <f t="shared" si="6"/>
        <v>#REF!</v>
      </c>
      <c r="AA40" s="1220" t="e">
        <f t="shared" si="6"/>
        <v>#REF!</v>
      </c>
      <c r="AB40" s="1220" t="e">
        <f t="shared" si="6"/>
        <v>#REF!</v>
      </c>
      <c r="AC40" s="1220" t="e">
        <f t="shared" si="6"/>
        <v>#REF!</v>
      </c>
      <c r="AD40" s="1220" t="e">
        <f t="shared" si="6"/>
        <v>#REF!</v>
      </c>
      <c r="AE40" s="1219"/>
      <c r="AF40" s="1219"/>
      <c r="AG40" s="1216" t="e">
        <f t="shared" si="0"/>
        <v>#REF!</v>
      </c>
      <c r="AH40" s="1217" t="e">
        <f t="shared" si="1"/>
        <v>#REF!</v>
      </c>
      <c r="AI40" s="1218"/>
      <c r="AJ40" s="1218"/>
      <c r="AK40" s="1218"/>
    </row>
    <row r="41" spans="1:37" ht="24" customHeight="1">
      <c r="A41" s="1240">
        <v>3.5</v>
      </c>
      <c r="B41" s="1187" t="s">
        <v>24</v>
      </c>
      <c r="C41" s="1467" t="e">
        <f>+'Designing &amp; Fees'!#REF!</f>
        <v>#REF!</v>
      </c>
      <c r="D41" s="1241"/>
      <c r="E41" s="1206"/>
      <c r="F41" s="1206"/>
      <c r="G41" s="1206"/>
      <c r="H41" s="1206"/>
      <c r="I41" s="1206"/>
      <c r="J41" s="1206"/>
      <c r="K41" s="1206"/>
      <c r="L41" s="1208"/>
      <c r="M41" s="1208"/>
      <c r="N41" s="1208"/>
      <c r="O41" s="1208"/>
      <c r="P41" s="1221">
        <v>127499.98980000002</v>
      </c>
      <c r="Q41" s="1173"/>
      <c r="R41" s="1248" t="e">
        <f>+'STAGE BREAKDOWN'!T17</f>
        <v>#DIV/0!</v>
      </c>
      <c r="S41" s="1248" t="e">
        <f>+'STAGE BREAKDOWN'!T18</f>
        <v>#DIV/0!</v>
      </c>
      <c r="T41" s="1248" t="e">
        <f>+'STAGE BREAKDOWN'!T19</f>
        <v>#DIV/0!</v>
      </c>
      <c r="U41" s="1248" t="e">
        <f>+'STAGE BREAKDOWN'!T20/2</f>
        <v>#DIV/0!</v>
      </c>
      <c r="V41" s="1248" t="e">
        <f>+U41</f>
        <v>#DIV/0!</v>
      </c>
      <c r="W41" s="1220" t="e">
        <f>+'STAGE BREAKDOWN'!T21/8</f>
        <v>#DIV/0!</v>
      </c>
      <c r="X41" s="1220" t="e">
        <f t="shared" si="2"/>
        <v>#DIV/0!</v>
      </c>
      <c r="Y41" s="1220" t="e">
        <f t="shared" si="6"/>
        <v>#DIV/0!</v>
      </c>
      <c r="Z41" s="1220" t="e">
        <f t="shared" si="6"/>
        <v>#DIV/0!</v>
      </c>
      <c r="AA41" s="1220" t="e">
        <f t="shared" si="6"/>
        <v>#DIV/0!</v>
      </c>
      <c r="AB41" s="1220" t="e">
        <f t="shared" si="6"/>
        <v>#DIV/0!</v>
      </c>
      <c r="AC41" s="1171" t="e">
        <f t="shared" si="6"/>
        <v>#DIV/0!</v>
      </c>
      <c r="AD41" s="1219" t="e">
        <f t="shared" si="6"/>
        <v>#DIV/0!</v>
      </c>
      <c r="AE41" s="1219" t="e">
        <f>+'STAGE BREAKDOWN'!T22/2</f>
        <v>#DIV/0!</v>
      </c>
      <c r="AF41" s="1219" t="e">
        <f>+AE41</f>
        <v>#DIV/0!</v>
      </c>
      <c r="AG41" s="1216" t="e">
        <f t="shared" si="0"/>
        <v>#DIV/0!</v>
      </c>
      <c r="AH41" s="1217" t="e">
        <f t="shared" si="1"/>
        <v>#DIV/0!</v>
      </c>
      <c r="AI41" s="1218"/>
      <c r="AJ41" s="1218"/>
      <c r="AK41" s="1218"/>
    </row>
    <row r="42" spans="1:37" ht="24" customHeight="1">
      <c r="A42" s="1240">
        <v>3.6</v>
      </c>
      <c r="B42" s="1187" t="s">
        <v>25</v>
      </c>
      <c r="C42" s="1467" t="e">
        <f>+'Designing &amp; Fees'!#REF!</f>
        <v>#REF!</v>
      </c>
      <c r="D42" s="1241"/>
      <c r="E42" s="1206"/>
      <c r="F42" s="1206"/>
      <c r="G42" s="1206"/>
      <c r="H42" s="1206"/>
      <c r="I42" s="1206"/>
      <c r="J42" s="1206"/>
      <c r="K42" s="1206"/>
      <c r="L42" s="1208"/>
      <c r="M42" s="1208"/>
      <c r="N42" s="1208"/>
      <c r="O42" s="1208"/>
      <c r="P42" s="1221"/>
      <c r="Q42" s="1173"/>
      <c r="R42" s="1248" t="e">
        <f>+'STAGE BREAKDOWN'!L17</f>
        <v>#DIV/0!</v>
      </c>
      <c r="S42" s="1248" t="e">
        <f>+'STAGE BREAKDOWN'!L18</f>
        <v>#DIV/0!</v>
      </c>
      <c r="T42" s="1248" t="e">
        <f>+'STAGE BREAKDOWN'!L19</f>
        <v>#DIV/0!</v>
      </c>
      <c r="U42" s="1248" t="e">
        <f>+'STAGE BREAKDOWN'!L20/2</f>
        <v>#DIV/0!</v>
      </c>
      <c r="V42" s="1248" t="e">
        <f>+U42</f>
        <v>#DIV/0!</v>
      </c>
      <c r="W42" s="1220" t="e">
        <f>+'STAGE BREAKDOWN'!L21/8</f>
        <v>#DIV/0!</v>
      </c>
      <c r="X42" s="1220" t="e">
        <f t="shared" si="2"/>
        <v>#DIV/0!</v>
      </c>
      <c r="Y42" s="1220" t="e">
        <f t="shared" si="6"/>
        <v>#DIV/0!</v>
      </c>
      <c r="Z42" s="1220" t="e">
        <f t="shared" si="6"/>
        <v>#DIV/0!</v>
      </c>
      <c r="AA42" s="1220" t="e">
        <f t="shared" si="6"/>
        <v>#DIV/0!</v>
      </c>
      <c r="AB42" s="1220" t="e">
        <f t="shared" si="6"/>
        <v>#DIV/0!</v>
      </c>
      <c r="AC42" s="1171" t="e">
        <f t="shared" si="6"/>
        <v>#DIV/0!</v>
      </c>
      <c r="AD42" s="1219" t="e">
        <f t="shared" si="6"/>
        <v>#DIV/0!</v>
      </c>
      <c r="AE42" s="1219" t="e">
        <f>+'STAGE BREAKDOWN'!L22/2</f>
        <v>#DIV/0!</v>
      </c>
      <c r="AF42" s="1219" t="e">
        <f>+AE42</f>
        <v>#DIV/0!</v>
      </c>
      <c r="AG42" s="1216" t="e">
        <f t="shared" si="0"/>
        <v>#DIV/0!</v>
      </c>
      <c r="AH42" s="1217" t="e">
        <f t="shared" si="1"/>
        <v>#DIV/0!</v>
      </c>
      <c r="AI42" s="1218"/>
      <c r="AJ42" s="1218"/>
      <c r="AK42" s="1218"/>
    </row>
    <row r="43" spans="1:37" ht="24" customHeight="1">
      <c r="A43" s="1240">
        <v>3.7</v>
      </c>
      <c r="B43" s="1187" t="s">
        <v>26</v>
      </c>
      <c r="C43" s="1467" t="e">
        <f>+'Designing &amp; Fees'!#REF!</f>
        <v>#REF!</v>
      </c>
      <c r="D43" s="1241"/>
      <c r="E43" s="1206"/>
      <c r="F43" s="1206"/>
      <c r="G43" s="1206"/>
      <c r="H43" s="1206"/>
      <c r="I43" s="1206"/>
      <c r="J43" s="1206"/>
      <c r="K43" s="1206"/>
      <c r="L43" s="1208"/>
      <c r="M43" s="1208"/>
      <c r="N43" s="1208"/>
      <c r="O43" s="1208"/>
      <c r="P43" s="1221"/>
      <c r="Q43" s="1173"/>
      <c r="R43" s="1248" t="e">
        <f>+'STAGE BREAKDOWN'!H17</f>
        <v>#DIV/0!</v>
      </c>
      <c r="S43" s="1248" t="e">
        <f>+'STAGE BREAKDOWN'!H18</f>
        <v>#DIV/0!</v>
      </c>
      <c r="T43" s="1248" t="e">
        <f>+'STAGE BREAKDOWN'!H19</f>
        <v>#DIV/0!</v>
      </c>
      <c r="U43" s="1248" t="e">
        <f>+'STAGE BREAKDOWN'!H20/2</f>
        <v>#DIV/0!</v>
      </c>
      <c r="V43" s="1248" t="e">
        <f>+U43</f>
        <v>#DIV/0!</v>
      </c>
      <c r="W43" s="1220" t="e">
        <f>+'STAGE BREAKDOWN'!H21/8</f>
        <v>#DIV/0!</v>
      </c>
      <c r="X43" s="1220" t="e">
        <f t="shared" si="2"/>
        <v>#DIV/0!</v>
      </c>
      <c r="Y43" s="1220" t="e">
        <f t="shared" si="6"/>
        <v>#DIV/0!</v>
      </c>
      <c r="Z43" s="1220" t="e">
        <f t="shared" si="6"/>
        <v>#DIV/0!</v>
      </c>
      <c r="AA43" s="1220" t="e">
        <f t="shared" si="6"/>
        <v>#DIV/0!</v>
      </c>
      <c r="AB43" s="1220" t="e">
        <f t="shared" si="6"/>
        <v>#DIV/0!</v>
      </c>
      <c r="AC43" s="1171" t="e">
        <f t="shared" si="6"/>
        <v>#DIV/0!</v>
      </c>
      <c r="AD43" s="1219" t="e">
        <f t="shared" si="6"/>
        <v>#DIV/0!</v>
      </c>
      <c r="AE43" s="1219" t="e">
        <f>+'STAGE BREAKDOWN'!H22/2</f>
        <v>#DIV/0!</v>
      </c>
      <c r="AF43" s="1219" t="e">
        <f>+AE43</f>
        <v>#DIV/0!</v>
      </c>
      <c r="AG43" s="1216" t="e">
        <f t="shared" si="0"/>
        <v>#DIV/0!</v>
      </c>
      <c r="AH43" s="1217" t="e">
        <f t="shared" si="1"/>
        <v>#DIV/0!</v>
      </c>
      <c r="AI43" s="1218"/>
      <c r="AJ43" s="1218"/>
      <c r="AK43" s="1218"/>
    </row>
    <row r="44" spans="1:37" ht="24" customHeight="1">
      <c r="A44" s="1240">
        <v>3.8</v>
      </c>
      <c r="B44" s="1187" t="s">
        <v>27</v>
      </c>
      <c r="C44" s="1467" t="e">
        <f>+'Designing &amp; Fees'!#REF!</f>
        <v>#REF!</v>
      </c>
      <c r="D44" s="1241"/>
      <c r="E44" s="1206"/>
      <c r="F44" s="1206"/>
      <c r="G44" s="1206"/>
      <c r="H44" s="1206"/>
      <c r="I44" s="1206"/>
      <c r="J44" s="1206"/>
      <c r="K44" s="1206"/>
      <c r="L44" s="1208"/>
      <c r="M44" s="1208"/>
      <c r="N44" s="1208"/>
      <c r="O44" s="1208"/>
      <c r="P44" s="1221"/>
      <c r="Q44" s="1173"/>
      <c r="R44" s="1248" t="e">
        <f>+'STAGE BREAKDOWN'!V17</f>
        <v>#DIV/0!</v>
      </c>
      <c r="S44" s="1248" t="e">
        <f>++'STAGE BREAKDOWN'!V18</f>
        <v>#DIV/0!</v>
      </c>
      <c r="T44" s="1248" t="e">
        <f>+'STAGE BREAKDOWN'!V19</f>
        <v>#DIV/0!</v>
      </c>
      <c r="U44" s="1248" t="e">
        <f>+'STAGE BREAKDOWN'!V20/2</f>
        <v>#DIV/0!</v>
      </c>
      <c r="V44" s="1248" t="e">
        <f>+U44</f>
        <v>#DIV/0!</v>
      </c>
      <c r="W44" s="1220" t="e">
        <f>+'STAGE BREAKDOWN'!V21/8</f>
        <v>#DIV/0!</v>
      </c>
      <c r="X44" s="1220" t="e">
        <f t="shared" si="2"/>
        <v>#DIV/0!</v>
      </c>
      <c r="Y44" s="1220" t="e">
        <f t="shared" si="6"/>
        <v>#DIV/0!</v>
      </c>
      <c r="Z44" s="1220" t="e">
        <f t="shared" si="6"/>
        <v>#DIV/0!</v>
      </c>
      <c r="AA44" s="1220" t="e">
        <f t="shared" si="6"/>
        <v>#DIV/0!</v>
      </c>
      <c r="AB44" s="1220" t="e">
        <f t="shared" si="6"/>
        <v>#DIV/0!</v>
      </c>
      <c r="AC44" s="1171" t="e">
        <f t="shared" si="6"/>
        <v>#DIV/0!</v>
      </c>
      <c r="AD44" s="1219" t="e">
        <f t="shared" si="6"/>
        <v>#DIV/0!</v>
      </c>
      <c r="AE44" s="1219" t="e">
        <f>+'STAGE BREAKDOWN'!V22/2</f>
        <v>#DIV/0!</v>
      </c>
      <c r="AF44" s="1219" t="e">
        <f>+AE44</f>
        <v>#DIV/0!</v>
      </c>
      <c r="AG44" s="1216" t="e">
        <f t="shared" si="0"/>
        <v>#DIV/0!</v>
      </c>
      <c r="AH44" s="1217" t="e">
        <f t="shared" si="1"/>
        <v>#DIV/0!</v>
      </c>
      <c r="AI44" s="1218"/>
      <c r="AJ44" s="1218"/>
      <c r="AK44" s="1218"/>
    </row>
    <row r="45" spans="1:37" ht="24" customHeight="1">
      <c r="A45" s="1240"/>
      <c r="B45" s="1187"/>
      <c r="C45" s="1467"/>
      <c r="D45" s="1241"/>
      <c r="E45" s="1206"/>
      <c r="F45" s="1206"/>
      <c r="G45" s="1206"/>
      <c r="H45" s="1206"/>
      <c r="I45" s="1206"/>
      <c r="J45" s="1206"/>
      <c r="K45" s="1206"/>
      <c r="L45" s="1208"/>
      <c r="M45" s="1208"/>
      <c r="N45" s="1208"/>
      <c r="O45" s="1208"/>
      <c r="P45" s="1221"/>
      <c r="Q45" s="1173"/>
      <c r="R45" s="1248"/>
      <c r="S45" s="1248"/>
      <c r="T45" s="1248"/>
      <c r="U45" s="1248"/>
      <c r="V45" s="1248"/>
      <c r="W45" s="1220"/>
      <c r="X45" s="1220"/>
      <c r="Y45" s="1220"/>
      <c r="Z45" s="1220"/>
      <c r="AA45" s="1220"/>
      <c r="AB45" s="1220"/>
      <c r="AD45" s="1219"/>
      <c r="AE45" s="1219"/>
      <c r="AF45" s="1219"/>
      <c r="AG45" s="1216">
        <f t="shared" si="0"/>
        <v>0</v>
      </c>
      <c r="AH45" s="1217">
        <f t="shared" si="1"/>
        <v>0</v>
      </c>
      <c r="AI45" s="1218"/>
      <c r="AJ45" s="1218"/>
      <c r="AK45" s="1218"/>
    </row>
    <row r="46" spans="1:37" ht="24" customHeight="1" outlineLevel="2">
      <c r="A46" s="1240">
        <v>4.0999999999999996</v>
      </c>
      <c r="B46" s="1246" t="s">
        <v>79</v>
      </c>
      <c r="C46" s="1467">
        <f>+'TESTING, COMMISIONING MAINTENAN'!F13</f>
        <v>0</v>
      </c>
      <c r="D46" s="1241"/>
      <c r="E46" s="1206"/>
      <c r="F46" s="1206"/>
      <c r="G46" s="1245"/>
      <c r="H46" s="1206"/>
      <c r="I46" s="1206"/>
      <c r="J46" s="1206"/>
      <c r="K46" s="1245"/>
      <c r="L46" s="1208"/>
      <c r="M46" s="1208"/>
      <c r="N46" s="1208"/>
      <c r="O46" s="1208"/>
      <c r="P46" s="1221"/>
      <c r="Q46" s="1173"/>
      <c r="R46" s="1458"/>
      <c r="S46" s="1458"/>
      <c r="T46" s="1458"/>
      <c r="U46" s="1458"/>
      <c r="V46" s="1248"/>
      <c r="W46" s="1220"/>
      <c r="X46" s="1220"/>
      <c r="Y46" s="1220"/>
      <c r="Z46" s="1220"/>
      <c r="AA46" s="1220"/>
      <c r="AB46" s="1220"/>
      <c r="AC46" s="1219"/>
      <c r="AD46" s="1219"/>
      <c r="AE46" s="1219">
        <f>+C46*0.6</f>
        <v>0</v>
      </c>
      <c r="AF46" s="1219">
        <f>+C46*0.4</f>
        <v>0</v>
      </c>
      <c r="AG46" s="1216">
        <f t="shared" si="0"/>
        <v>0</v>
      </c>
      <c r="AH46" s="1217">
        <f t="shared" si="1"/>
        <v>0</v>
      </c>
      <c r="AI46" s="1218"/>
      <c r="AJ46" s="1218"/>
      <c r="AK46" s="1218"/>
    </row>
    <row r="47" spans="1:37" ht="24" customHeight="1" outlineLevel="2">
      <c r="A47" s="1240">
        <v>4.2</v>
      </c>
      <c r="B47" s="1246" t="s">
        <v>80</v>
      </c>
      <c r="C47" s="1467">
        <f>+'TESTING, COMMISIONING MAINTENAN'!F15</f>
        <v>0</v>
      </c>
      <c r="D47" s="1241"/>
      <c r="E47" s="1206"/>
      <c r="F47" s="1206"/>
      <c r="G47" s="1245"/>
      <c r="H47" s="1206"/>
      <c r="I47" s="1206"/>
      <c r="J47" s="1206"/>
      <c r="K47" s="1245"/>
      <c r="L47" s="1208"/>
      <c r="M47" s="1208"/>
      <c r="N47" s="1208"/>
      <c r="O47" s="1208"/>
      <c r="P47" s="1221"/>
      <c r="Q47" s="1173"/>
      <c r="R47" s="1458"/>
      <c r="S47" s="1458"/>
      <c r="T47" s="1458"/>
      <c r="U47" s="1458"/>
      <c r="V47" s="1248"/>
      <c r="W47" s="1220"/>
      <c r="X47" s="1220"/>
      <c r="Y47" s="1220"/>
      <c r="Z47" s="1220"/>
      <c r="AA47" s="1220"/>
      <c r="AB47" s="1220"/>
      <c r="AC47" s="1219"/>
      <c r="AD47" s="1219"/>
      <c r="AE47" s="1219">
        <f>+C47*0.6</f>
        <v>0</v>
      </c>
      <c r="AF47" s="1219">
        <f>+C47*0.4</f>
        <v>0</v>
      </c>
      <c r="AG47" s="1216">
        <f t="shared" si="0"/>
        <v>0</v>
      </c>
      <c r="AH47" s="1217">
        <f t="shared" si="1"/>
        <v>0</v>
      </c>
      <c r="AI47" s="1218"/>
      <c r="AJ47" s="1218"/>
      <c r="AK47" s="1218"/>
    </row>
    <row r="48" spans="1:37" ht="33.950000000000003" customHeight="1" outlineLevel="2">
      <c r="A48" s="1240">
        <v>4.3</v>
      </c>
      <c r="B48" s="1469" t="s">
        <v>81</v>
      </c>
      <c r="C48" s="1467">
        <f>+'TESTING, COMMISIONING MAINTENAN'!F17</f>
        <v>0</v>
      </c>
      <c r="D48" s="1241"/>
      <c r="E48" s="1206"/>
      <c r="F48" s="1206"/>
      <c r="G48" s="1245"/>
      <c r="H48" s="1206"/>
      <c r="I48" s="1206"/>
      <c r="J48" s="1206"/>
      <c r="K48" s="1245"/>
      <c r="L48" s="1208"/>
      <c r="M48" s="1208"/>
      <c r="N48" s="1208"/>
      <c r="O48" s="1208"/>
      <c r="P48" s="1221"/>
      <c r="Q48" s="1173"/>
      <c r="R48" s="1458"/>
      <c r="S48" s="1458"/>
      <c r="T48" s="1458"/>
      <c r="U48" s="1458"/>
      <c r="V48" s="1248"/>
      <c r="W48" s="1220"/>
      <c r="X48" s="1220"/>
      <c r="Y48" s="1220"/>
      <c r="Z48" s="1220"/>
      <c r="AA48" s="1220"/>
      <c r="AB48" s="1220"/>
      <c r="AC48" s="1219"/>
      <c r="AD48" s="1219"/>
      <c r="AE48" s="1219"/>
      <c r="AF48" s="1219">
        <f>+C48</f>
        <v>0</v>
      </c>
      <c r="AG48" s="1216">
        <f t="shared" si="0"/>
        <v>0</v>
      </c>
      <c r="AH48" s="1217">
        <f t="shared" si="1"/>
        <v>0</v>
      </c>
      <c r="AI48" s="1218"/>
      <c r="AJ48" s="1218"/>
      <c r="AK48" s="1218"/>
    </row>
    <row r="49" spans="1:38" ht="24" customHeight="1" outlineLevel="2">
      <c r="A49" s="1240"/>
      <c r="B49" s="1246"/>
      <c r="C49" s="1467"/>
      <c r="D49" s="1241"/>
      <c r="E49" s="1206"/>
      <c r="F49" s="1206"/>
      <c r="G49" s="1245"/>
      <c r="H49" s="1206"/>
      <c r="I49" s="1206"/>
      <c r="J49" s="1206"/>
      <c r="K49" s="1245"/>
      <c r="L49" s="1208"/>
      <c r="M49" s="1208"/>
      <c r="N49" s="1208"/>
      <c r="O49" s="1208"/>
      <c r="P49" s="1221"/>
      <c r="Q49" s="1173"/>
      <c r="R49" s="1458"/>
      <c r="S49" s="1458"/>
      <c r="T49" s="1458"/>
      <c r="U49" s="1458"/>
      <c r="V49" s="1248"/>
      <c r="W49" s="1220"/>
      <c r="X49" s="1220"/>
      <c r="Y49" s="1220"/>
      <c r="Z49" s="1220"/>
      <c r="AA49" s="1220"/>
      <c r="AB49" s="1220"/>
      <c r="AC49" s="1219"/>
      <c r="AD49" s="1219"/>
      <c r="AE49" s="1219"/>
      <c r="AF49" s="1219"/>
      <c r="AG49" s="1216">
        <f t="shared" si="0"/>
        <v>0</v>
      </c>
      <c r="AH49" s="1217">
        <f t="shared" si="1"/>
        <v>0</v>
      </c>
      <c r="AI49" s="1218"/>
      <c r="AJ49" s="1218"/>
      <c r="AK49" s="1218"/>
    </row>
    <row r="50" spans="1:38" ht="24" customHeight="1" outlineLevel="2">
      <c r="A50" s="1240"/>
      <c r="B50" s="1246"/>
      <c r="C50" s="1467"/>
      <c r="D50" s="1241"/>
      <c r="E50" s="1206"/>
      <c r="F50" s="1206"/>
      <c r="G50" s="1245"/>
      <c r="H50" s="1206"/>
      <c r="I50" s="1206"/>
      <c r="J50" s="1206"/>
      <c r="K50" s="1245"/>
      <c r="L50" s="1208"/>
      <c r="M50" s="1208"/>
      <c r="N50" s="1208"/>
      <c r="O50" s="1208"/>
      <c r="P50" s="1221"/>
      <c r="Q50" s="1173"/>
      <c r="R50" s="1458"/>
      <c r="S50" s="1458"/>
      <c r="T50" s="1458"/>
      <c r="U50" s="1458"/>
      <c r="V50" s="1248"/>
      <c r="W50" s="1220"/>
      <c r="X50" s="1220"/>
      <c r="Y50" s="1220"/>
      <c r="Z50" s="1220"/>
      <c r="AA50" s="1220"/>
      <c r="AB50" s="1220"/>
      <c r="AC50" s="1219"/>
      <c r="AD50" s="1219"/>
      <c r="AE50" s="1219"/>
      <c r="AF50" s="1219"/>
      <c r="AG50" s="1216">
        <f t="shared" si="0"/>
        <v>0</v>
      </c>
      <c r="AH50" s="1217">
        <f t="shared" si="1"/>
        <v>0</v>
      </c>
      <c r="AI50" s="1218"/>
      <c r="AJ50" s="1218"/>
      <c r="AK50" s="1218"/>
    </row>
    <row r="51" spans="1:38" ht="24" customHeight="1" outlineLevel="1">
      <c r="A51" s="1188">
        <v>5</v>
      </c>
      <c r="B51" s="1204" t="s">
        <v>189</v>
      </c>
      <c r="C51" s="1244"/>
      <c r="D51" s="1241"/>
      <c r="E51" s="1206"/>
      <c r="F51" s="1206"/>
      <c r="G51" s="1245"/>
      <c r="H51" s="1206"/>
      <c r="I51" s="1206"/>
      <c r="J51" s="1206"/>
      <c r="K51" s="1245"/>
      <c r="L51" s="1208"/>
      <c r="M51" s="1208"/>
      <c r="N51" s="1208"/>
      <c r="O51" s="1208"/>
      <c r="P51" s="1221"/>
      <c r="Q51" s="1173"/>
      <c r="R51" s="1458"/>
      <c r="S51" s="1458"/>
      <c r="T51" s="1458"/>
      <c r="U51" s="1458"/>
      <c r="V51" s="1248"/>
      <c r="W51" s="1220"/>
      <c r="X51" s="1220"/>
      <c r="Y51" s="1220"/>
      <c r="Z51" s="1220"/>
      <c r="AA51" s="1220"/>
      <c r="AB51" s="1220"/>
      <c r="AC51" s="1220"/>
      <c r="AD51" s="1220"/>
      <c r="AE51" s="1219"/>
      <c r="AF51" s="1219"/>
      <c r="AG51" s="1216">
        <f t="shared" si="0"/>
        <v>0</v>
      </c>
      <c r="AH51" s="1217">
        <f t="shared" si="1"/>
        <v>0</v>
      </c>
      <c r="AI51" s="1218"/>
      <c r="AJ51" s="1218"/>
      <c r="AK51" s="1218"/>
    </row>
    <row r="52" spans="1:38" ht="24" customHeight="1" outlineLevel="1">
      <c r="A52" s="1240">
        <v>5.0999999999999996</v>
      </c>
      <c r="B52" s="1187" t="s">
        <v>190</v>
      </c>
      <c r="C52" s="1467">
        <f>+Summary!F30</f>
        <v>0</v>
      </c>
      <c r="D52" s="1241"/>
      <c r="E52" s="1206"/>
      <c r="F52" s="1206"/>
      <c r="G52" s="1245"/>
      <c r="H52" s="1206"/>
      <c r="I52" s="1206"/>
      <c r="J52" s="1206"/>
      <c r="K52" s="1245"/>
      <c r="L52" s="1208"/>
      <c r="M52" s="1208"/>
      <c r="N52" s="1208"/>
      <c r="O52" s="1208"/>
      <c r="P52" s="1221">
        <v>2014755.8994913045</v>
      </c>
      <c r="Q52" s="1173"/>
      <c r="R52" s="1248">
        <f>+C52/10</f>
        <v>0</v>
      </c>
      <c r="S52" s="1248">
        <f>R52</f>
        <v>0</v>
      </c>
      <c r="T52" s="1248">
        <f t="shared" ref="T52:AA52" si="7">S52</f>
        <v>0</v>
      </c>
      <c r="U52" s="1248">
        <f t="shared" si="7"/>
        <v>0</v>
      </c>
      <c r="V52" s="1248">
        <f t="shared" si="7"/>
        <v>0</v>
      </c>
      <c r="W52" s="1248">
        <f t="shared" si="7"/>
        <v>0</v>
      </c>
      <c r="X52" s="1248">
        <f t="shared" si="7"/>
        <v>0</v>
      </c>
      <c r="Y52" s="1248">
        <f t="shared" si="7"/>
        <v>0</v>
      </c>
      <c r="Z52" s="1248">
        <f t="shared" si="7"/>
        <v>0</v>
      </c>
      <c r="AA52" s="1248">
        <f t="shared" si="7"/>
        <v>0</v>
      </c>
      <c r="AB52" s="1248"/>
      <c r="AC52" s="1248"/>
      <c r="AD52" s="1248"/>
      <c r="AE52" s="1248"/>
      <c r="AF52" s="1248"/>
      <c r="AG52" s="1216">
        <f t="shared" si="0"/>
        <v>0</v>
      </c>
      <c r="AH52" s="1217">
        <f t="shared" si="1"/>
        <v>0</v>
      </c>
      <c r="AI52" s="1218"/>
      <c r="AJ52" s="1218"/>
      <c r="AK52" s="1218"/>
    </row>
    <row r="53" spans="1:38" ht="16.5" outlineLevel="1" thickBot="1">
      <c r="A53" s="1240"/>
      <c r="C53" s="1249"/>
      <c r="D53" s="1241"/>
      <c r="E53" s="1206"/>
      <c r="F53" s="1206"/>
      <c r="G53" s="1206"/>
      <c r="H53" s="1206"/>
      <c r="I53" s="1206"/>
      <c r="J53" s="1206"/>
      <c r="K53" s="1206"/>
      <c r="L53" s="1208"/>
      <c r="M53" s="1208"/>
      <c r="N53" s="1208"/>
      <c r="O53" s="1208"/>
      <c r="P53" s="1173"/>
      <c r="Q53" s="1173"/>
      <c r="R53" s="1459"/>
      <c r="S53" s="1459"/>
      <c r="T53" s="1459"/>
      <c r="U53" s="1459"/>
      <c r="V53" s="1459"/>
      <c r="W53" s="1222"/>
      <c r="X53" s="1222"/>
      <c r="Y53" s="1222"/>
      <c r="Z53" s="1222"/>
      <c r="AA53" s="1222"/>
      <c r="AB53" s="1222"/>
      <c r="AC53" s="1223"/>
      <c r="AD53" s="1223"/>
      <c r="AE53" s="1250"/>
      <c r="AF53" s="1250"/>
      <c r="AG53" s="1216">
        <f t="shared" si="0"/>
        <v>0</v>
      </c>
      <c r="AH53" s="1217">
        <f t="shared" si="1"/>
        <v>0</v>
      </c>
      <c r="AI53" s="1218"/>
      <c r="AJ53" s="1218"/>
      <c r="AK53" s="1218"/>
    </row>
    <row r="54" spans="1:38" ht="24" customHeight="1" outlineLevel="1" thickBot="1">
      <c r="A54" s="1240"/>
      <c r="B54" s="1187" t="s">
        <v>191</v>
      </c>
      <c r="C54" s="1251" t="e">
        <f>SUM(C23:C53)</f>
        <v>#REF!</v>
      </c>
      <c r="D54" s="1241"/>
      <c r="E54" s="1206"/>
      <c r="F54" s="1206"/>
      <c r="G54" s="1206"/>
      <c r="H54" s="1206"/>
      <c r="I54" s="1206"/>
      <c r="J54" s="1206"/>
      <c r="K54" s="1206"/>
      <c r="L54" s="1208"/>
      <c r="M54" s="1208"/>
      <c r="N54" s="1208"/>
      <c r="O54" s="1208"/>
      <c r="P54" s="1251" t="e">
        <f>SUM(P23:P53)-#REF!</f>
        <v>#REF!</v>
      </c>
      <c r="Q54" s="1173"/>
      <c r="R54" s="1460" t="e">
        <f t="shared" ref="R54:AG54" si="8">SUM(R23:R53)</f>
        <v>#DIV/0!</v>
      </c>
      <c r="S54" s="1460" t="e">
        <f t="shared" si="8"/>
        <v>#DIV/0!</v>
      </c>
      <c r="T54" s="1460" t="e">
        <f t="shared" si="8"/>
        <v>#DIV/0!</v>
      </c>
      <c r="U54" s="1460" t="e">
        <f t="shared" si="8"/>
        <v>#DIV/0!</v>
      </c>
      <c r="V54" s="1460" t="e">
        <f t="shared" si="8"/>
        <v>#DIV/0!</v>
      </c>
      <c r="W54" s="1460" t="e">
        <f t="shared" si="8"/>
        <v>#DIV/0!</v>
      </c>
      <c r="X54" s="1460" t="e">
        <f t="shared" si="8"/>
        <v>#DIV/0!</v>
      </c>
      <c r="Y54" s="1460" t="e">
        <f t="shared" si="8"/>
        <v>#DIV/0!</v>
      </c>
      <c r="Z54" s="1460" t="e">
        <f t="shared" si="8"/>
        <v>#DIV/0!</v>
      </c>
      <c r="AA54" s="1460" t="e">
        <f t="shared" si="8"/>
        <v>#DIV/0!</v>
      </c>
      <c r="AB54" s="1460" t="e">
        <f t="shared" si="8"/>
        <v>#DIV/0!</v>
      </c>
      <c r="AC54" s="1460" t="e">
        <f t="shared" si="8"/>
        <v>#DIV/0!</v>
      </c>
      <c r="AD54" s="1460" t="e">
        <f t="shared" si="8"/>
        <v>#DIV/0!</v>
      </c>
      <c r="AE54" s="1460" t="e">
        <f t="shared" si="8"/>
        <v>#DIV/0!</v>
      </c>
      <c r="AF54" s="1460" t="e">
        <f t="shared" si="8"/>
        <v>#DIV/0!</v>
      </c>
      <c r="AG54" s="1247" t="e">
        <f t="shared" si="8"/>
        <v>#DIV/0!</v>
      </c>
      <c r="AH54" s="1217"/>
      <c r="AI54" s="1218"/>
      <c r="AJ54" s="1218"/>
      <c r="AK54" s="1252"/>
      <c r="AL54" s="1170"/>
    </row>
    <row r="55" spans="1:38" ht="6" customHeight="1" outlineLevel="1" thickBot="1">
      <c r="A55" s="1240"/>
      <c r="B55" s="1187"/>
      <c r="C55" s="1206"/>
      <c r="D55" s="1241"/>
      <c r="E55" s="1206"/>
      <c r="F55" s="1206"/>
      <c r="G55" s="1206"/>
      <c r="H55" s="1206"/>
      <c r="I55" s="1206"/>
      <c r="J55" s="1206"/>
      <c r="K55" s="1206"/>
      <c r="L55" s="1208"/>
      <c r="M55" s="1208"/>
      <c r="N55" s="1208"/>
      <c r="O55" s="1208"/>
      <c r="P55" s="1173"/>
      <c r="Q55" s="1173"/>
      <c r="R55" s="1461"/>
      <c r="S55" s="1461"/>
      <c r="T55" s="1461"/>
      <c r="U55" s="1461"/>
      <c r="V55" s="1461"/>
      <c r="W55" s="1245"/>
      <c r="X55" s="1245"/>
      <c r="Y55" s="1245"/>
      <c r="Z55" s="1245"/>
      <c r="AA55" s="1245"/>
      <c r="AB55" s="1245"/>
      <c r="AC55" s="1206"/>
      <c r="AD55" s="1206"/>
      <c r="AE55" s="1206"/>
      <c r="AF55" s="1206"/>
      <c r="AG55" s="1253"/>
      <c r="AH55" s="1217"/>
      <c r="AI55" s="1218"/>
      <c r="AJ55" s="1218"/>
      <c r="AK55" s="1252"/>
      <c r="AL55" s="1170"/>
    </row>
    <row r="56" spans="1:38" ht="21.75" customHeight="1" outlineLevel="1" thickBot="1">
      <c r="A56" s="1240"/>
      <c r="B56" s="1187" t="s">
        <v>192</v>
      </c>
      <c r="C56" s="1251" t="e">
        <f>+C54</f>
        <v>#REF!</v>
      </c>
      <c r="D56" s="1241"/>
      <c r="E56" s="1206"/>
      <c r="F56" s="1206"/>
      <c r="G56" s="1206"/>
      <c r="H56" s="1206"/>
      <c r="I56" s="1206"/>
      <c r="J56" s="1206"/>
      <c r="K56" s="1206"/>
      <c r="L56" s="1208"/>
      <c r="M56" s="1208"/>
      <c r="N56" s="1208"/>
      <c r="O56" s="1208"/>
      <c r="P56" s="1173" t="e">
        <f>+C56-P54</f>
        <v>#REF!</v>
      </c>
      <c r="Q56" s="1173"/>
      <c r="R56" s="1460" t="e">
        <f>R54</f>
        <v>#DIV/0!</v>
      </c>
      <c r="S56" s="1460" t="e">
        <f>+R56+S54</f>
        <v>#DIV/0!</v>
      </c>
      <c r="T56" s="1460" t="e">
        <f t="shared" ref="T56:AF56" si="9">+S56+T54</f>
        <v>#DIV/0!</v>
      </c>
      <c r="U56" s="1460" t="e">
        <f t="shared" si="9"/>
        <v>#DIV/0!</v>
      </c>
      <c r="V56" s="1460" t="e">
        <f t="shared" si="9"/>
        <v>#DIV/0!</v>
      </c>
      <c r="W56" s="1460" t="e">
        <f t="shared" si="9"/>
        <v>#DIV/0!</v>
      </c>
      <c r="X56" s="1460" t="e">
        <f t="shared" si="9"/>
        <v>#DIV/0!</v>
      </c>
      <c r="Y56" s="1460" t="e">
        <f t="shared" si="9"/>
        <v>#DIV/0!</v>
      </c>
      <c r="Z56" s="1460" t="e">
        <f t="shared" si="9"/>
        <v>#DIV/0!</v>
      </c>
      <c r="AA56" s="1460" t="e">
        <f t="shared" si="9"/>
        <v>#DIV/0!</v>
      </c>
      <c r="AB56" s="1460" t="e">
        <f t="shared" si="9"/>
        <v>#DIV/0!</v>
      </c>
      <c r="AC56" s="1460" t="e">
        <f t="shared" si="9"/>
        <v>#DIV/0!</v>
      </c>
      <c r="AD56" s="1460" t="e">
        <f t="shared" si="9"/>
        <v>#DIV/0!</v>
      </c>
      <c r="AE56" s="1460" t="e">
        <f t="shared" si="9"/>
        <v>#DIV/0!</v>
      </c>
      <c r="AF56" s="1460" t="e">
        <f t="shared" si="9"/>
        <v>#DIV/0!</v>
      </c>
      <c r="AG56" s="1253"/>
      <c r="AH56" s="1217"/>
      <c r="AI56" s="1218"/>
      <c r="AJ56" s="1218"/>
      <c r="AK56" s="1252"/>
      <c r="AL56" s="1170"/>
    </row>
    <row r="57" spans="1:38" ht="1.1499999999999999" customHeight="1" outlineLevel="1">
      <c r="A57" s="1240"/>
      <c r="B57" s="1187"/>
      <c r="C57" s="1206"/>
      <c r="D57" s="1241"/>
      <c r="E57" s="1206"/>
      <c r="F57" s="1206"/>
      <c r="G57" s="1206"/>
      <c r="H57" s="1206"/>
      <c r="I57" s="1206"/>
      <c r="J57" s="1206"/>
      <c r="K57" s="1206"/>
      <c r="L57" s="1208"/>
      <c r="M57" s="1208"/>
      <c r="N57" s="1208"/>
      <c r="O57" s="1208"/>
      <c r="P57" s="1173"/>
      <c r="Q57" s="1173"/>
      <c r="R57" s="1462"/>
      <c r="S57" s="1462"/>
      <c r="T57" s="1462"/>
      <c r="U57" s="1462"/>
      <c r="V57" s="1462"/>
      <c r="W57" s="1206"/>
      <c r="X57" s="1206"/>
      <c r="Y57" s="1206"/>
      <c r="Z57" s="1206"/>
      <c r="AA57" s="1206"/>
      <c r="AB57" s="1206"/>
      <c r="AC57" s="1206"/>
      <c r="AD57" s="1206"/>
      <c r="AE57" s="1206"/>
      <c r="AF57" s="1206"/>
      <c r="AG57" s="1253"/>
      <c r="AH57" s="1217"/>
      <c r="AI57" s="1218"/>
      <c r="AJ57" s="1218"/>
      <c r="AK57" s="1252"/>
      <c r="AL57" s="1170"/>
    </row>
    <row r="58" spans="1:38" ht="7.9" customHeight="1" outlineLevel="1">
      <c r="A58" s="1240"/>
      <c r="B58" s="1187"/>
      <c r="C58" s="1206"/>
      <c r="D58" s="1241"/>
      <c r="E58" s="1206"/>
      <c r="F58" s="1206"/>
      <c r="G58" s="1206"/>
      <c r="H58" s="1206"/>
      <c r="I58" s="1206"/>
      <c r="J58" s="1206"/>
      <c r="K58" s="1206"/>
      <c r="L58" s="1208"/>
      <c r="M58" s="1208"/>
      <c r="N58" s="1208"/>
      <c r="O58" s="1208"/>
      <c r="P58" s="1173"/>
      <c r="Q58" s="1173"/>
      <c r="R58" s="1462"/>
      <c r="S58" s="1462"/>
      <c r="T58" s="1462"/>
      <c r="U58" s="1462"/>
      <c r="V58" s="1462"/>
      <c r="W58" s="1206"/>
      <c r="X58" s="1206"/>
      <c r="Y58" s="1206"/>
      <c r="Z58" s="1206"/>
      <c r="AA58" s="1206"/>
      <c r="AB58" s="1206"/>
      <c r="AC58" s="1206"/>
      <c r="AD58" s="1206"/>
      <c r="AE58" s="1206"/>
      <c r="AF58" s="1206"/>
      <c r="AG58" s="1253"/>
      <c r="AH58" s="1217"/>
      <c r="AI58" s="1218"/>
      <c r="AJ58" s="1218"/>
      <c r="AK58" s="1252"/>
      <c r="AL58" s="1170"/>
    </row>
    <row r="59" spans="1:38" ht="20.25" hidden="1" outlineLevel="2">
      <c r="A59" s="1240"/>
      <c r="B59" s="1187"/>
      <c r="C59" s="1255" t="s">
        <v>193</v>
      </c>
      <c r="D59" s="1241"/>
      <c r="E59" s="1206"/>
      <c r="F59" s="1206"/>
      <c r="G59" s="1206"/>
      <c r="H59" s="1206"/>
      <c r="I59" s="1206"/>
      <c r="J59" s="1206"/>
      <c r="K59" s="1206"/>
      <c r="L59" s="1208"/>
      <c r="M59" s="1208"/>
      <c r="N59" s="1208"/>
      <c r="O59" s="1208"/>
      <c r="P59" s="1173"/>
      <c r="Q59" s="1173"/>
      <c r="R59" s="1462"/>
      <c r="S59" s="1462"/>
      <c r="T59" s="1462"/>
      <c r="U59" s="1462"/>
      <c r="V59" s="1462"/>
      <c r="W59" s="1206"/>
      <c r="X59" s="1206"/>
      <c r="Y59" s="1206"/>
      <c r="Z59" s="1206"/>
      <c r="AA59" s="1206"/>
      <c r="AB59" s="1206"/>
      <c r="AC59" s="1206"/>
      <c r="AD59" s="1206"/>
      <c r="AE59" s="1206"/>
      <c r="AF59" s="1206"/>
      <c r="AG59" s="1253" t="e">
        <f>+AF56-C56</f>
        <v>#DIV/0!</v>
      </c>
      <c r="AH59" s="1217"/>
      <c r="AI59" s="1218"/>
      <c r="AJ59" s="1218"/>
      <c r="AK59" s="1252"/>
      <c r="AL59" s="1170"/>
    </row>
    <row r="60" spans="1:38" hidden="1" outlineLevel="2">
      <c r="A60" s="1240"/>
      <c r="B60" s="1187"/>
      <c r="C60" s="1206"/>
      <c r="D60" s="1241"/>
      <c r="E60" s="1206"/>
      <c r="F60" s="1206"/>
      <c r="G60" s="1206"/>
      <c r="H60" s="1206"/>
      <c r="I60" s="1206"/>
      <c r="J60" s="1206"/>
      <c r="K60" s="1206"/>
      <c r="L60" s="1208"/>
      <c r="M60" s="1208"/>
      <c r="N60" s="1208"/>
      <c r="O60" s="1208"/>
      <c r="P60" s="1173"/>
      <c r="Q60" s="1173"/>
      <c r="R60" s="1462"/>
      <c r="S60" s="1462"/>
      <c r="T60" s="1462"/>
      <c r="U60" s="1462"/>
      <c r="V60" s="1462"/>
      <c r="W60" s="1206"/>
      <c r="X60" s="1206"/>
      <c r="Y60" s="1206"/>
      <c r="Z60" s="1206"/>
      <c r="AA60" s="1206"/>
      <c r="AB60" s="1206"/>
      <c r="AC60" s="1206"/>
      <c r="AD60" s="1206"/>
      <c r="AE60" s="1206"/>
      <c r="AF60" s="1206"/>
      <c r="AG60" s="1253"/>
      <c r="AH60" s="1217"/>
      <c r="AI60" s="1218"/>
      <c r="AJ60" s="1218"/>
      <c r="AK60" s="1252"/>
      <c r="AL60" s="1170"/>
    </row>
    <row r="61" spans="1:38" hidden="1" outlineLevel="2">
      <c r="A61" s="1240"/>
      <c r="B61" s="1187"/>
      <c r="C61" s="1256" t="s">
        <v>194</v>
      </c>
      <c r="D61" s="1257"/>
      <c r="E61" s="1256"/>
      <c r="F61" s="1256"/>
      <c r="G61" s="1256"/>
      <c r="H61" s="1256"/>
      <c r="I61" s="1256"/>
      <c r="J61" s="1256"/>
      <c r="K61" s="1256"/>
      <c r="L61" s="1258"/>
      <c r="M61" s="1258"/>
      <c r="N61" s="1258"/>
      <c r="O61" s="1258"/>
      <c r="P61" s="1259"/>
      <c r="Q61" s="1259"/>
      <c r="R61" s="1462"/>
      <c r="S61" s="1462"/>
      <c r="T61" s="1462"/>
      <c r="U61" s="1462"/>
      <c r="V61" s="1462"/>
      <c r="W61" s="1206"/>
      <c r="X61" s="1206"/>
      <c r="Y61" s="1206"/>
      <c r="Z61" s="1206"/>
      <c r="AA61" s="1206"/>
      <c r="AB61" s="1206"/>
      <c r="AC61" s="1206"/>
      <c r="AD61" s="1206"/>
      <c r="AE61" s="1206"/>
      <c r="AF61" s="1206"/>
      <c r="AG61" s="1253"/>
      <c r="AH61" s="1217"/>
      <c r="AI61" s="1218"/>
      <c r="AJ61" s="1218"/>
      <c r="AK61" s="1252"/>
      <c r="AL61" s="1170"/>
    </row>
    <row r="62" spans="1:38" hidden="1" outlineLevel="2">
      <c r="A62" s="1240"/>
      <c r="B62" s="1187"/>
      <c r="C62" s="1206"/>
      <c r="D62" s="1241"/>
      <c r="E62" s="1206"/>
      <c r="F62" s="1206"/>
      <c r="G62" s="1206"/>
      <c r="H62" s="1206"/>
      <c r="I62" s="1206"/>
      <c r="J62" s="1206"/>
      <c r="K62" s="1206"/>
      <c r="L62" s="1208"/>
      <c r="M62" s="1208"/>
      <c r="N62" s="1208"/>
      <c r="O62" s="1208"/>
      <c r="P62" s="1173"/>
      <c r="Q62" s="1173"/>
      <c r="R62" s="1462"/>
      <c r="S62" s="1462"/>
      <c r="T62" s="1462"/>
      <c r="U62" s="1462"/>
      <c r="V62" s="1462"/>
      <c r="W62" s="1206"/>
      <c r="X62" s="1206"/>
      <c r="Y62" s="1206"/>
      <c r="Z62" s="1206"/>
      <c r="AA62" s="1206"/>
      <c r="AB62" s="1206"/>
      <c r="AC62" s="1206"/>
      <c r="AD62" s="1206"/>
      <c r="AE62" s="1206"/>
      <c r="AF62" s="1206"/>
      <c r="AG62" s="1253"/>
      <c r="AH62" s="1217"/>
      <c r="AI62" s="1218"/>
      <c r="AJ62" s="1218"/>
      <c r="AK62" s="1252"/>
      <c r="AL62" s="1170"/>
    </row>
    <row r="63" spans="1:38" hidden="1" outlineLevel="2">
      <c r="A63" s="1240"/>
      <c r="B63" s="1187"/>
      <c r="C63" s="1260" t="s">
        <v>195</v>
      </c>
      <c r="D63" s="1261"/>
      <c r="E63" s="1260"/>
      <c r="F63" s="1260"/>
      <c r="G63" s="1260"/>
      <c r="H63" s="1260"/>
      <c r="I63" s="1260"/>
      <c r="J63" s="1260"/>
      <c r="K63" s="1260"/>
      <c r="L63" s="1262"/>
      <c r="M63" s="1262"/>
      <c r="N63" s="1262"/>
      <c r="O63" s="1262"/>
      <c r="P63" s="1263"/>
      <c r="Q63" s="1263"/>
      <c r="R63" s="1462"/>
      <c r="S63" s="1462"/>
      <c r="T63" s="1462"/>
      <c r="U63" s="1462"/>
      <c r="V63" s="1462"/>
      <c r="W63" s="1206"/>
      <c r="X63" s="1206"/>
      <c r="Y63" s="1206"/>
      <c r="Z63" s="1206"/>
      <c r="AA63" s="1206"/>
      <c r="AB63" s="1206"/>
      <c r="AC63" s="1206"/>
      <c r="AD63" s="1206"/>
      <c r="AE63" s="1206"/>
      <c r="AF63" s="1206"/>
      <c r="AG63" s="1253"/>
      <c r="AH63" s="1217"/>
      <c r="AI63" s="1218"/>
      <c r="AJ63" s="1218"/>
      <c r="AK63" s="1252"/>
      <c r="AL63" s="1170"/>
    </row>
    <row r="64" spans="1:38" ht="10.9" hidden="1" customHeight="1" outlineLevel="2">
      <c r="A64" s="1240"/>
      <c r="B64" s="1187"/>
      <c r="C64" s="1206"/>
      <c r="D64" s="1241"/>
      <c r="E64" s="1206"/>
      <c r="F64" s="1206"/>
      <c r="G64" s="1206"/>
      <c r="H64" s="1206"/>
      <c r="I64" s="1206"/>
      <c r="J64" s="1206"/>
      <c r="K64" s="1206"/>
      <c r="L64" s="1208"/>
      <c r="M64" s="1208"/>
      <c r="N64" s="1208"/>
      <c r="O64" s="1208"/>
      <c r="P64" s="1173"/>
      <c r="Q64" s="1173"/>
      <c r="R64" s="1462"/>
      <c r="S64" s="1462"/>
      <c r="T64" s="1462"/>
      <c r="U64" s="1462"/>
      <c r="V64" s="1462"/>
      <c r="W64" s="1206"/>
      <c r="X64" s="1206"/>
      <c r="Y64" s="1206"/>
      <c r="Z64" s="1206"/>
      <c r="AA64" s="1206"/>
      <c r="AB64" s="1206"/>
      <c r="AC64" s="1206"/>
      <c r="AD64" s="1206"/>
      <c r="AE64" s="1206"/>
      <c r="AF64" s="1206"/>
      <c r="AG64" s="1253"/>
      <c r="AH64" s="1217"/>
      <c r="AI64" s="1218"/>
      <c r="AJ64" s="1218"/>
      <c r="AK64" s="1252"/>
      <c r="AL64" s="1170"/>
    </row>
    <row r="65" spans="1:38" hidden="1" outlineLevel="2">
      <c r="A65" s="1240"/>
      <c r="B65" s="1264" t="s">
        <v>196</v>
      </c>
      <c r="C65" s="1265" t="s">
        <v>197</v>
      </c>
      <c r="D65" s="1266"/>
      <c r="E65" s="1267"/>
      <c r="F65" s="1267"/>
      <c r="G65" s="1267"/>
      <c r="H65" s="1267"/>
      <c r="I65" s="1267"/>
      <c r="J65" s="1267"/>
      <c r="K65" s="1267"/>
      <c r="L65" s="1268"/>
      <c r="M65" s="1268"/>
      <c r="N65" s="1268"/>
      <c r="O65" s="1268"/>
      <c r="P65" s="1269"/>
      <c r="Q65" s="1269"/>
      <c r="R65" s="1462"/>
      <c r="S65" s="1462"/>
      <c r="T65" s="1462"/>
      <c r="U65" s="1462"/>
      <c r="V65" s="1462"/>
      <c r="W65" s="1206"/>
      <c r="X65" s="1206"/>
      <c r="Y65" s="1206"/>
      <c r="Z65" s="1206"/>
      <c r="AA65" s="1206"/>
      <c r="AB65" s="1206"/>
      <c r="AC65" s="1206"/>
      <c r="AD65" s="1206"/>
      <c r="AE65" s="1206"/>
      <c r="AF65" s="1206"/>
      <c r="AG65" s="1253"/>
      <c r="AH65" s="1217"/>
      <c r="AI65" s="1218"/>
      <c r="AJ65" s="1218"/>
      <c r="AK65" s="1252"/>
      <c r="AL65" s="1170"/>
    </row>
    <row r="66" spans="1:38" hidden="1" outlineLevel="2">
      <c r="A66" s="1240"/>
      <c r="B66" s="1187"/>
      <c r="C66" s="1206"/>
      <c r="D66" s="1241"/>
      <c r="E66" s="1206"/>
      <c r="F66" s="1206"/>
      <c r="G66" s="1206"/>
      <c r="H66" s="1206"/>
      <c r="I66" s="1206"/>
      <c r="J66" s="1206"/>
      <c r="K66" s="1206"/>
      <c r="L66" s="1208"/>
      <c r="M66" s="1208"/>
      <c r="N66" s="1208"/>
      <c r="O66" s="1208"/>
      <c r="P66" s="1173"/>
      <c r="Q66" s="1173"/>
      <c r="R66" s="1462"/>
      <c r="S66" s="1462"/>
      <c r="T66" s="1462"/>
      <c r="U66" s="1462"/>
      <c r="V66" s="1462"/>
      <c r="W66" s="1206"/>
      <c r="X66" s="1206"/>
      <c r="Y66" s="1206"/>
      <c r="Z66" s="1206"/>
      <c r="AA66" s="1206"/>
      <c r="AB66" s="1206"/>
      <c r="AC66" s="1206"/>
      <c r="AD66" s="1206"/>
      <c r="AE66" s="1206"/>
      <c r="AF66" s="1206"/>
      <c r="AG66" s="1253"/>
      <c r="AH66" s="1217"/>
      <c r="AI66" s="1218"/>
      <c r="AJ66" s="1218"/>
      <c r="AK66" s="1252"/>
      <c r="AL66" s="1170"/>
    </row>
    <row r="67" spans="1:38" hidden="1" outlineLevel="2">
      <c r="A67" s="1240"/>
      <c r="B67" s="1264" t="s">
        <v>198</v>
      </c>
      <c r="C67" s="1270" t="s">
        <v>199</v>
      </c>
      <c r="D67" s="1271"/>
      <c r="E67" s="1270"/>
      <c r="F67" s="1270"/>
      <c r="G67" s="1270"/>
      <c r="H67" s="1270"/>
      <c r="I67" s="1270"/>
      <c r="J67" s="1270"/>
      <c r="K67" s="1270"/>
      <c r="L67" s="1272"/>
      <c r="M67" s="1272"/>
      <c r="N67" s="1272"/>
      <c r="O67" s="1272"/>
      <c r="P67" s="1273"/>
      <c r="Q67" s="1273"/>
      <c r="R67" s="1462"/>
      <c r="S67" s="1462"/>
      <c r="T67" s="1462"/>
      <c r="U67" s="1462"/>
      <c r="V67" s="1462"/>
      <c r="W67" s="1206"/>
      <c r="X67" s="1206"/>
      <c r="Y67" s="1206"/>
      <c r="Z67" s="1206"/>
      <c r="AA67" s="1206"/>
      <c r="AB67" s="1206"/>
      <c r="AC67" s="1206"/>
      <c r="AD67" s="1206"/>
      <c r="AE67" s="1206"/>
      <c r="AF67" s="1206"/>
      <c r="AG67" s="1253"/>
      <c r="AH67" s="1217"/>
      <c r="AI67" s="1218"/>
      <c r="AJ67" s="1218"/>
      <c r="AK67" s="1252"/>
      <c r="AL67" s="1170"/>
    </row>
    <row r="68" spans="1:38" ht="10.9" hidden="1" customHeight="1" outlineLevel="2">
      <c r="A68" s="1240"/>
      <c r="B68" s="1187"/>
      <c r="C68" s="1206"/>
      <c r="D68" s="1241"/>
      <c r="E68" s="1206"/>
      <c r="F68" s="1206"/>
      <c r="G68" s="1206"/>
      <c r="H68" s="1206"/>
      <c r="I68" s="1206"/>
      <c r="J68" s="1206"/>
      <c r="K68" s="1206"/>
      <c r="L68" s="1208"/>
      <c r="M68" s="1208"/>
      <c r="N68" s="1208"/>
      <c r="O68" s="1208"/>
      <c r="P68" s="1173"/>
      <c r="Q68" s="1173"/>
      <c r="R68" s="1462"/>
      <c r="S68" s="1462"/>
      <c r="T68" s="1462"/>
      <c r="U68" s="1462"/>
      <c r="V68" s="1462"/>
      <c r="W68" s="1206"/>
      <c r="X68" s="1206"/>
      <c r="Y68" s="1206"/>
      <c r="Z68" s="1206"/>
      <c r="AA68" s="1206"/>
      <c r="AB68" s="1206"/>
      <c r="AC68" s="1206"/>
      <c r="AD68" s="1206"/>
      <c r="AE68" s="1206"/>
      <c r="AF68" s="1206"/>
      <c r="AG68" s="1253"/>
      <c r="AH68" s="1217"/>
      <c r="AI68" s="1218"/>
      <c r="AJ68" s="1218"/>
      <c r="AK68" s="1252"/>
      <c r="AL68" s="1170"/>
    </row>
    <row r="69" spans="1:38" hidden="1" outlineLevel="3">
      <c r="A69" s="1240"/>
      <c r="B69" s="1264" t="s">
        <v>200</v>
      </c>
      <c r="C69" s="1206" t="s">
        <v>201</v>
      </c>
      <c r="D69" s="1241"/>
      <c r="E69" s="1206"/>
      <c r="F69" s="1206"/>
      <c r="G69" s="1206"/>
      <c r="H69" s="1206"/>
      <c r="I69" s="1206"/>
      <c r="J69" s="1206"/>
      <c r="K69" s="1206"/>
      <c r="L69" s="1208"/>
      <c r="M69" s="1208"/>
      <c r="N69" s="1208"/>
      <c r="O69" s="1208"/>
      <c r="P69" s="1173"/>
      <c r="Q69" s="1173"/>
      <c r="R69" s="1245"/>
      <c r="S69" s="1245"/>
      <c r="T69" s="1245"/>
      <c r="U69" s="1245"/>
      <c r="V69" s="1462"/>
      <c r="W69" s="1206"/>
      <c r="X69" s="1206"/>
      <c r="Y69" s="1206"/>
      <c r="Z69" s="1206"/>
      <c r="AA69" s="1206"/>
      <c r="AB69" s="1206"/>
      <c r="AC69" s="1206"/>
      <c r="AD69" s="1206"/>
      <c r="AE69" s="1206"/>
      <c r="AF69" s="1206"/>
      <c r="AG69" s="1253"/>
      <c r="AH69" s="1217"/>
      <c r="AI69" s="1218"/>
      <c r="AJ69" s="1218"/>
      <c r="AK69" s="1252"/>
      <c r="AL69" s="1170"/>
    </row>
    <row r="70" spans="1:38" ht="5.45" hidden="1" customHeight="1" outlineLevel="2" collapsed="1">
      <c r="A70" s="1240"/>
      <c r="B70" s="1187"/>
      <c r="C70" s="1206"/>
      <c r="D70" s="1241"/>
      <c r="E70" s="1206"/>
      <c r="F70" s="1206"/>
      <c r="G70" s="1206"/>
      <c r="H70" s="1206"/>
      <c r="I70" s="1206"/>
      <c r="J70" s="1206"/>
      <c r="K70" s="1206"/>
      <c r="L70" s="1208"/>
      <c r="M70" s="1208"/>
      <c r="N70" s="1208"/>
      <c r="O70" s="1208"/>
      <c r="P70" s="1173"/>
      <c r="Q70" s="1173"/>
      <c r="R70" s="1245"/>
      <c r="S70" s="1245"/>
      <c r="T70" s="1245"/>
      <c r="U70" s="1245"/>
      <c r="V70" s="1462"/>
      <c r="W70" s="1206"/>
      <c r="X70" s="1206"/>
      <c r="Y70" s="1206"/>
      <c r="Z70" s="1206"/>
      <c r="AA70" s="1206"/>
      <c r="AB70" s="1206"/>
      <c r="AC70" s="1206"/>
      <c r="AD70" s="1206"/>
      <c r="AE70" s="1206"/>
      <c r="AF70" s="1206"/>
      <c r="AG70" s="1253"/>
      <c r="AH70" s="1217"/>
      <c r="AI70" s="1218"/>
      <c r="AJ70" s="1218"/>
      <c r="AK70" s="1252"/>
      <c r="AL70" s="1170"/>
    </row>
    <row r="71" spans="1:38" ht="21.6" hidden="1" customHeight="1" outlineLevel="2" thickBot="1">
      <c r="A71" s="1240"/>
      <c r="B71" s="1187"/>
      <c r="C71" s="1274" t="s">
        <v>202</v>
      </c>
      <c r="D71" s="1275"/>
      <c r="E71" s="1274"/>
      <c r="F71" s="1274"/>
      <c r="G71" s="1274"/>
      <c r="H71" s="1274"/>
      <c r="I71" s="1274"/>
      <c r="J71" s="1274"/>
      <c r="K71" s="1274"/>
      <c r="L71" s="1276"/>
      <c r="M71" s="1276"/>
      <c r="N71" s="1276"/>
      <c r="O71" s="1276"/>
      <c r="P71" s="1277"/>
      <c r="Q71" s="1278"/>
      <c r="R71" s="1245"/>
      <c r="S71" s="1245"/>
      <c r="T71" s="1245"/>
      <c r="U71" s="1245"/>
      <c r="V71" s="1462"/>
      <c r="W71" s="1206"/>
      <c r="X71" s="1206"/>
      <c r="Y71" s="1206"/>
      <c r="Z71" s="1206"/>
      <c r="AA71" s="1206"/>
      <c r="AB71" s="1206"/>
      <c r="AC71" s="1206"/>
      <c r="AD71" s="1206"/>
      <c r="AE71" s="1206"/>
      <c r="AF71" s="1206"/>
      <c r="AG71" s="1253"/>
      <c r="AH71" s="1217"/>
      <c r="AI71" s="1218"/>
      <c r="AJ71" s="1218"/>
      <c r="AK71" s="1252"/>
      <c r="AL71" s="1170"/>
    </row>
    <row r="72" spans="1:38" ht="21.6" hidden="1" customHeight="1" outlineLevel="3" thickTop="1">
      <c r="A72" s="1240"/>
      <c r="B72" s="1187"/>
      <c r="C72" s="1279"/>
      <c r="D72" s="1280"/>
      <c r="E72" s="1279"/>
      <c r="F72" s="1279"/>
      <c r="G72" s="1279"/>
      <c r="H72" s="1279"/>
      <c r="I72" s="1279"/>
      <c r="J72" s="1279"/>
      <c r="K72" s="1279"/>
      <c r="L72" s="1281"/>
      <c r="M72" s="1281"/>
      <c r="N72" s="1281"/>
      <c r="O72" s="1281"/>
      <c r="P72" s="1278"/>
      <c r="Q72" s="1278"/>
      <c r="R72" s="1463" t="s">
        <v>203</v>
      </c>
      <c r="S72" s="1463"/>
      <c r="T72" s="1463"/>
      <c r="U72" s="1463"/>
      <c r="V72" s="1462"/>
      <c r="W72" s="1206"/>
      <c r="X72" s="1206"/>
      <c r="Y72" s="1206"/>
      <c r="Z72" s="1206"/>
      <c r="AA72" s="1206"/>
      <c r="AB72" s="1206"/>
      <c r="AC72" s="1206"/>
      <c r="AD72" s="1206"/>
      <c r="AE72" s="1206"/>
      <c r="AF72" s="1206"/>
      <c r="AG72" s="1253"/>
      <c r="AH72" s="1217"/>
      <c r="AI72" s="1218"/>
      <c r="AJ72" s="1218"/>
      <c r="AK72" s="1252"/>
      <c r="AL72" s="1170"/>
    </row>
    <row r="73" spans="1:38" hidden="1" outlineLevel="2">
      <c r="A73" s="1240"/>
      <c r="B73" s="1187"/>
      <c r="C73" s="1206"/>
      <c r="D73" s="1241"/>
      <c r="E73" s="1206"/>
      <c r="F73" s="1206"/>
      <c r="G73" s="1206"/>
      <c r="H73" s="1206"/>
      <c r="I73" s="1206"/>
      <c r="J73" s="1206"/>
      <c r="K73" s="1206"/>
      <c r="L73" s="1208"/>
      <c r="M73" s="1208"/>
      <c r="N73" s="1208"/>
      <c r="O73" s="1208"/>
      <c r="P73" s="1173"/>
      <c r="Q73" s="1173"/>
      <c r="R73" s="1464" t="s">
        <v>204</v>
      </c>
      <c r="S73" s="1464"/>
      <c r="T73" s="1464"/>
      <c r="U73" s="1464"/>
      <c r="V73" s="1462"/>
      <c r="W73" s="1206"/>
      <c r="X73" s="1206"/>
      <c r="Y73" s="1206"/>
      <c r="Z73" s="1206"/>
      <c r="AA73" s="1206"/>
      <c r="AB73" s="1206"/>
      <c r="AC73" s="1206"/>
      <c r="AD73" s="1206"/>
      <c r="AE73" s="1206"/>
      <c r="AF73" s="1206"/>
      <c r="AG73" s="1282" t="e">
        <f>+AF56-C56</f>
        <v>#DIV/0!</v>
      </c>
      <c r="AH73" s="1217"/>
      <c r="AI73" s="1218"/>
      <c r="AJ73" s="1218"/>
      <c r="AK73" s="1252"/>
      <c r="AL73" s="1170"/>
    </row>
    <row r="74" spans="1:38" hidden="1" outlineLevel="2">
      <c r="A74" s="1240"/>
      <c r="B74" s="1187"/>
      <c r="C74" s="1206"/>
      <c r="D74" s="1241"/>
      <c r="E74" s="1206"/>
      <c r="F74" s="1206"/>
      <c r="G74" s="1206"/>
      <c r="H74" s="1206"/>
      <c r="I74" s="1206"/>
      <c r="J74" s="1206"/>
      <c r="K74" s="1206"/>
      <c r="L74" s="1208"/>
      <c r="M74" s="1208"/>
      <c r="N74" s="1208"/>
      <c r="O74" s="1208"/>
      <c r="P74" s="1173"/>
      <c r="Q74" s="1173"/>
      <c r="R74" s="1463" t="s">
        <v>205</v>
      </c>
      <c r="S74" s="1463"/>
      <c r="T74" s="1463"/>
      <c r="U74" s="1463"/>
      <c r="V74" s="1462"/>
      <c r="W74" s="1206"/>
      <c r="X74" s="1206"/>
      <c r="Y74" s="1206"/>
      <c r="Z74" s="1206"/>
      <c r="AA74" s="1206"/>
      <c r="AB74" s="1206"/>
      <c r="AC74" s="1206"/>
      <c r="AD74" s="1206"/>
      <c r="AE74" s="1206"/>
      <c r="AF74" s="1206"/>
      <c r="AG74" s="1282"/>
      <c r="AH74" s="1217"/>
      <c r="AI74" s="1218"/>
      <c r="AJ74" s="1218"/>
      <c r="AK74" s="1252"/>
      <c r="AL74" s="1170"/>
    </row>
    <row r="75" spans="1:38" hidden="1" outlineLevel="2">
      <c r="A75" s="1240"/>
      <c r="B75" s="1187"/>
      <c r="C75" s="1171"/>
      <c r="D75" s="1241"/>
      <c r="E75" s="1206"/>
      <c r="F75" s="1206"/>
      <c r="G75" s="1206"/>
      <c r="H75" s="1206"/>
      <c r="I75" s="1206"/>
      <c r="J75" s="1206"/>
      <c r="K75" s="1206"/>
      <c r="L75" s="1208"/>
      <c r="M75" s="1208"/>
      <c r="N75" s="1208"/>
      <c r="O75" s="1208"/>
      <c r="P75" s="1173"/>
      <c r="Q75" s="1173"/>
      <c r="R75" s="1463"/>
      <c r="S75" s="1463"/>
      <c r="T75" s="1463"/>
      <c r="U75" s="1463"/>
      <c r="V75" s="1462"/>
      <c r="W75" s="1206"/>
      <c r="X75" s="1206"/>
      <c r="Y75" s="1206"/>
      <c r="Z75" s="1206"/>
      <c r="AA75" s="1206"/>
      <c r="AB75" s="1206"/>
      <c r="AC75" s="1206"/>
      <c r="AD75" s="1206"/>
      <c r="AE75" s="1206"/>
      <c r="AF75" s="1206"/>
      <c r="AG75" s="1282"/>
      <c r="AH75" s="1217"/>
      <c r="AI75" s="1218"/>
      <c r="AJ75" s="1218"/>
      <c r="AK75" s="1252"/>
      <c r="AL75" s="1170"/>
    </row>
    <row r="76" spans="1:38" hidden="1" outlineLevel="2">
      <c r="A76" s="1240"/>
      <c r="B76" s="1204"/>
      <c r="C76" s="1171"/>
      <c r="D76" s="1241"/>
      <c r="E76" s="1206"/>
      <c r="F76" s="1206"/>
      <c r="G76" s="1206"/>
      <c r="H76" s="1206"/>
      <c r="I76" s="1206"/>
      <c r="J76" s="1206"/>
      <c r="K76" s="1206"/>
      <c r="L76" s="1208"/>
      <c r="M76" s="1208"/>
      <c r="N76" s="1208"/>
      <c r="O76" s="1208"/>
      <c r="P76" s="1173"/>
      <c r="Q76" s="1173"/>
      <c r="R76" s="1463" t="s">
        <v>206</v>
      </c>
      <c r="S76" s="1463"/>
      <c r="T76" s="1463"/>
      <c r="U76" s="1463"/>
      <c r="V76" s="1462"/>
      <c r="W76" s="1206"/>
      <c r="X76" s="1206"/>
      <c r="Y76" s="1206"/>
      <c r="Z76" s="1206"/>
      <c r="AA76" s="1206"/>
      <c r="AB76" s="1206"/>
      <c r="AC76" s="1206"/>
      <c r="AD76" s="1206"/>
      <c r="AE76" s="1206"/>
      <c r="AF76" s="1206"/>
      <c r="AG76" s="1282"/>
      <c r="AH76" s="1217"/>
      <c r="AI76" s="1218"/>
      <c r="AJ76" s="1218"/>
      <c r="AK76" s="1252"/>
      <c r="AL76" s="1170"/>
    </row>
    <row r="77" spans="1:38" hidden="1" outlineLevel="2">
      <c r="A77" s="1240"/>
      <c r="B77" s="1187"/>
      <c r="C77" s="1283"/>
      <c r="D77" s="1241"/>
      <c r="E77" s="1206"/>
      <c r="F77" s="1206"/>
      <c r="G77" s="1206"/>
      <c r="H77" s="1206"/>
      <c r="I77" s="1206"/>
      <c r="J77" s="1206"/>
      <c r="K77" s="1206"/>
      <c r="L77" s="1208"/>
      <c r="M77" s="1208"/>
      <c r="N77" s="1208"/>
      <c r="O77" s="1208"/>
      <c r="P77" s="1284"/>
      <c r="Q77" s="1284"/>
      <c r="R77" s="1463"/>
      <c r="S77" s="1463"/>
      <c r="T77" s="1463"/>
      <c r="U77" s="1463"/>
      <c r="V77" s="1462"/>
      <c r="W77" s="1206"/>
      <c r="X77" s="1206"/>
      <c r="Y77" s="1206"/>
      <c r="Z77" s="1206"/>
      <c r="AA77" s="1206"/>
      <c r="AB77" s="1206"/>
      <c r="AC77" s="1206"/>
      <c r="AD77" s="1206"/>
      <c r="AE77" s="1206"/>
      <c r="AF77" s="1206"/>
      <c r="AG77" s="1282"/>
      <c r="AH77" s="1217"/>
      <c r="AI77" s="1218"/>
      <c r="AJ77" s="1218"/>
      <c r="AK77" s="1252"/>
      <c r="AL77" s="1170"/>
    </row>
    <row r="78" spans="1:38" hidden="1" outlineLevel="2">
      <c r="A78" s="1240"/>
      <c r="B78" s="1285"/>
      <c r="C78" s="1236"/>
      <c r="D78" s="1241"/>
      <c r="E78" s="1206"/>
      <c r="F78" s="1206"/>
      <c r="G78" s="1206"/>
      <c r="H78" s="1206"/>
      <c r="I78" s="1206"/>
      <c r="J78" s="1206"/>
      <c r="K78" s="1206"/>
      <c r="L78" s="1208"/>
      <c r="M78" s="1208"/>
      <c r="N78" s="1208"/>
      <c r="O78" s="1208"/>
      <c r="P78" s="1284"/>
      <c r="Q78" s="1284"/>
      <c r="R78" s="1463" t="s">
        <v>207</v>
      </c>
      <c r="S78" s="1463"/>
      <c r="T78" s="1463"/>
      <c r="U78" s="1463"/>
      <c r="V78" s="1462"/>
      <c r="W78" s="1206"/>
      <c r="X78" s="1206"/>
      <c r="Y78" s="1206"/>
      <c r="Z78" s="1206"/>
      <c r="AA78" s="1206"/>
      <c r="AB78" s="1206"/>
      <c r="AC78" s="1206"/>
      <c r="AD78" s="1206"/>
      <c r="AE78" s="1206"/>
      <c r="AF78" s="1206"/>
      <c r="AG78" s="1282"/>
      <c r="AH78" s="1217"/>
      <c r="AI78" s="1218"/>
      <c r="AJ78" s="1218"/>
      <c r="AK78" s="1252"/>
      <c r="AL78" s="1170"/>
    </row>
    <row r="79" spans="1:38" hidden="1" outlineLevel="2">
      <c r="A79" s="1240"/>
      <c r="B79" s="1286"/>
      <c r="C79" s="1236"/>
      <c r="D79" s="1241"/>
      <c r="E79" s="1206"/>
      <c r="F79" s="1206"/>
      <c r="G79" s="1206"/>
      <c r="H79" s="1206"/>
      <c r="I79" s="1206"/>
      <c r="J79" s="1206"/>
      <c r="K79" s="1206"/>
      <c r="L79" s="1208"/>
      <c r="M79" s="1208"/>
      <c r="N79" s="1208"/>
      <c r="O79" s="1208"/>
      <c r="P79" s="1236"/>
      <c r="Q79" s="1236"/>
      <c r="R79" s="1463"/>
      <c r="S79" s="1463"/>
      <c r="T79" s="1463"/>
      <c r="U79" s="1463"/>
      <c r="V79" s="1462"/>
      <c r="W79" s="1206"/>
      <c r="X79" s="1206"/>
      <c r="Y79" s="1206"/>
      <c r="Z79" s="1206"/>
      <c r="AA79" s="1206"/>
      <c r="AB79" s="1206"/>
      <c r="AC79" s="1206"/>
      <c r="AD79" s="1206"/>
      <c r="AE79" s="1206"/>
      <c r="AF79" s="1206"/>
      <c r="AG79" s="1282"/>
      <c r="AH79" s="1217"/>
      <c r="AI79" s="1218"/>
      <c r="AJ79" s="1218"/>
      <c r="AK79" s="1252"/>
      <c r="AL79" s="1170"/>
    </row>
    <row r="80" spans="1:38" hidden="1" outlineLevel="2">
      <c r="A80" s="1240"/>
      <c r="B80" s="1187"/>
      <c r="C80" s="1283"/>
      <c r="D80" s="1287"/>
      <c r="E80" s="1288"/>
      <c r="F80" s="1288"/>
      <c r="G80" s="1288"/>
      <c r="H80" s="1288"/>
      <c r="I80" s="1288"/>
      <c r="J80" s="1288"/>
      <c r="K80" s="1288"/>
      <c r="L80" s="1289"/>
      <c r="M80" s="1289"/>
      <c r="N80" s="1289"/>
      <c r="O80" s="1290"/>
      <c r="P80" s="1283"/>
      <c r="Q80" s="1283"/>
      <c r="R80" s="1463" t="s">
        <v>208</v>
      </c>
      <c r="S80" s="1463"/>
      <c r="T80" s="1463"/>
      <c r="U80" s="1463"/>
      <c r="V80" s="1462"/>
      <c r="W80" s="1206"/>
      <c r="X80" s="1206"/>
      <c r="Y80" s="1206"/>
      <c r="Z80" s="1206"/>
      <c r="AA80" s="1206"/>
      <c r="AB80" s="1206"/>
      <c r="AC80" s="1206"/>
      <c r="AD80" s="1206"/>
      <c r="AE80" s="1206"/>
      <c r="AF80" s="1206"/>
      <c r="AG80" s="1282"/>
      <c r="AH80" s="1217"/>
      <c r="AI80" s="1218"/>
      <c r="AJ80" s="1218"/>
      <c r="AK80" s="1252"/>
      <c r="AL80" s="1170"/>
    </row>
    <row r="81" spans="1:38" hidden="1" outlineLevel="2">
      <c r="A81" s="1240"/>
      <c r="B81" s="1187"/>
      <c r="C81" s="1283"/>
      <c r="D81" s="1241"/>
      <c r="E81" s="1206"/>
      <c r="F81" s="1206"/>
      <c r="G81" s="1206"/>
      <c r="H81" s="1206"/>
      <c r="I81" s="1206"/>
      <c r="J81" s="1206"/>
      <c r="K81" s="1206"/>
      <c r="L81" s="1208"/>
      <c r="M81" s="1208"/>
      <c r="N81" s="1208"/>
      <c r="O81" s="1208"/>
      <c r="P81" s="1236"/>
      <c r="Q81" s="1236"/>
      <c r="R81" s="1464" t="s">
        <v>209</v>
      </c>
      <c r="S81" s="1464"/>
      <c r="T81" s="1464"/>
      <c r="U81" s="1464"/>
      <c r="V81" s="1462"/>
      <c r="W81" s="1206"/>
      <c r="X81" s="1206"/>
      <c r="Y81" s="1206"/>
      <c r="Z81" s="1206"/>
      <c r="AA81" s="1206"/>
      <c r="AB81" s="1206"/>
      <c r="AC81" s="1206"/>
      <c r="AD81" s="1206"/>
      <c r="AE81" s="1206"/>
      <c r="AF81" s="1206"/>
      <c r="AG81" s="1282"/>
      <c r="AH81" s="1217"/>
      <c r="AI81" s="1218"/>
      <c r="AJ81" s="1218"/>
      <c r="AK81" s="1252"/>
      <c r="AL81" s="1170"/>
    </row>
    <row r="82" spans="1:38" hidden="1" outlineLevel="2">
      <c r="A82" s="1240"/>
      <c r="B82"/>
      <c r="C82" s="1236"/>
      <c r="D82" s="1241"/>
      <c r="E82" s="1206"/>
      <c r="F82" s="1206"/>
      <c r="G82" s="1206"/>
      <c r="H82" s="1206"/>
      <c r="I82" s="1206"/>
      <c r="J82" s="1206"/>
      <c r="K82" s="1206"/>
      <c r="L82" s="1208"/>
      <c r="M82" s="1208"/>
      <c r="N82" s="1208"/>
      <c r="O82" s="1208"/>
      <c r="P82" s="1284"/>
      <c r="Q82" s="1284"/>
      <c r="R82" s="1463" t="s">
        <v>210</v>
      </c>
      <c r="S82" s="1463"/>
      <c r="T82" s="1463"/>
      <c r="U82" s="1463"/>
      <c r="V82" s="1462"/>
      <c r="W82" s="1206"/>
      <c r="X82" s="1206"/>
      <c r="Y82" s="1206"/>
      <c r="Z82" s="1206"/>
      <c r="AA82" s="1206"/>
      <c r="AB82" s="1206"/>
      <c r="AC82" s="1206"/>
      <c r="AD82" s="1206"/>
      <c r="AE82" s="1206"/>
      <c r="AF82" s="1206"/>
      <c r="AG82" s="1253"/>
      <c r="AH82" s="1217"/>
      <c r="AI82" s="1218"/>
      <c r="AJ82" s="1218"/>
      <c r="AK82" s="1252"/>
      <c r="AL82" s="1170"/>
    </row>
    <row r="83" spans="1:38" hidden="1" outlineLevel="2">
      <c r="A83" s="1240"/>
      <c r="B83" s="1187"/>
      <c r="C83" s="1283"/>
      <c r="D83" s="1241"/>
      <c r="E83" s="1206"/>
      <c r="F83" s="1206"/>
      <c r="G83" s="1206"/>
      <c r="H83" s="1206"/>
      <c r="I83" s="1206"/>
      <c r="J83" s="1206"/>
      <c r="K83" s="1206"/>
      <c r="L83" s="1208"/>
      <c r="M83" s="1208"/>
      <c r="N83" s="1208"/>
      <c r="O83" s="1208"/>
      <c r="P83" s="1284"/>
      <c r="Q83" s="1284"/>
      <c r="R83" s="1463" t="s">
        <v>211</v>
      </c>
      <c r="S83" s="1463"/>
      <c r="T83" s="1463"/>
      <c r="U83" s="1463"/>
      <c r="V83" s="1462"/>
      <c r="W83" s="1206"/>
      <c r="X83" s="1206"/>
      <c r="Y83" s="1206"/>
      <c r="Z83" s="1206"/>
      <c r="AA83" s="1206"/>
      <c r="AB83" s="1206"/>
      <c r="AC83" s="1206"/>
      <c r="AD83" s="1206"/>
      <c r="AE83" s="1206"/>
      <c r="AF83" s="1206"/>
      <c r="AG83" s="1253"/>
      <c r="AH83" s="1217"/>
      <c r="AI83" s="1218"/>
      <c r="AJ83" s="1218"/>
      <c r="AK83" s="1252"/>
      <c r="AL83" s="1170"/>
    </row>
    <row r="84" spans="1:38" hidden="1" outlineLevel="2">
      <c r="A84" s="1240"/>
      <c r="B84" s="1187"/>
      <c r="C84" s="1291"/>
      <c r="D84" s="1292"/>
      <c r="E84" s="1206"/>
      <c r="F84" s="1206"/>
      <c r="G84" s="1206"/>
      <c r="H84" s="1206"/>
      <c r="I84" s="1206"/>
      <c r="J84" s="1206"/>
      <c r="K84" s="1206"/>
      <c r="L84" s="1208"/>
      <c r="M84" s="1208"/>
      <c r="N84" s="1208"/>
      <c r="O84" s="1208"/>
      <c r="P84" s="1245"/>
      <c r="Q84" s="1245"/>
      <c r="R84" s="1463" t="s">
        <v>212</v>
      </c>
      <c r="S84" s="1463"/>
      <c r="T84" s="1463"/>
      <c r="U84" s="1463"/>
      <c r="V84" s="1462"/>
      <c r="W84" s="1206"/>
      <c r="X84" s="1206"/>
      <c r="Y84" s="1206"/>
      <c r="Z84" s="1206"/>
      <c r="AA84" s="1206"/>
      <c r="AB84" s="1206"/>
      <c r="AC84" s="1206"/>
      <c r="AD84" s="1206"/>
      <c r="AE84" s="1206"/>
      <c r="AF84" s="1206"/>
      <c r="AG84" s="1253"/>
      <c r="AH84" s="1217"/>
      <c r="AI84" s="1218"/>
      <c r="AJ84" s="1218"/>
      <c r="AK84" s="1252"/>
      <c r="AL84" s="1170"/>
    </row>
    <row r="85" spans="1:38" hidden="1" outlineLevel="2">
      <c r="A85" s="1240"/>
      <c r="B85" s="1187"/>
      <c r="C85" s="1283"/>
      <c r="D85" s="1241"/>
      <c r="E85" s="1206"/>
      <c r="F85" s="1206"/>
      <c r="G85" s="1206"/>
      <c r="H85" s="1206"/>
      <c r="I85" s="1206"/>
      <c r="J85" s="1206"/>
      <c r="K85" s="1206"/>
      <c r="L85" s="1208"/>
      <c r="M85" s="1208"/>
      <c r="N85" s="1208"/>
      <c r="O85" s="1208"/>
      <c r="P85" s="1284"/>
      <c r="Q85" s="1284"/>
      <c r="R85" s="1463" t="s">
        <v>213</v>
      </c>
      <c r="S85" s="1463"/>
      <c r="T85" s="1463"/>
      <c r="U85" s="1463"/>
      <c r="V85" s="1462"/>
      <c r="W85" s="1206"/>
      <c r="X85" s="1206"/>
      <c r="Y85" s="1206"/>
      <c r="Z85" s="1206"/>
      <c r="AA85" s="1206"/>
      <c r="AB85" s="1206"/>
      <c r="AC85" s="1206"/>
      <c r="AD85" s="1206"/>
      <c r="AE85" s="1206"/>
      <c r="AF85" s="1206"/>
      <c r="AG85" s="1253"/>
      <c r="AH85" s="1217"/>
      <c r="AI85" s="1218"/>
      <c r="AJ85" s="1218"/>
      <c r="AK85" s="1252"/>
      <c r="AL85" s="1170"/>
    </row>
    <row r="86" spans="1:38" hidden="1" outlineLevel="2">
      <c r="A86" s="1240"/>
      <c r="B86" s="1293"/>
      <c r="C86" s="1283"/>
      <c r="D86" s="1241"/>
      <c r="E86" s="1206"/>
      <c r="F86" s="1206"/>
      <c r="G86" s="1206"/>
      <c r="H86" s="1206"/>
      <c r="I86" s="1206"/>
      <c r="J86" s="1206"/>
      <c r="K86" s="1206"/>
      <c r="L86" s="1208"/>
      <c r="M86" s="1208"/>
      <c r="N86" s="1208"/>
      <c r="O86" s="1208"/>
      <c r="P86" s="1284"/>
      <c r="Q86" s="1284"/>
      <c r="R86" s="1463"/>
      <c r="S86" s="1463"/>
      <c r="T86" s="1463"/>
      <c r="U86" s="1463"/>
      <c r="V86" s="1462"/>
      <c r="W86" s="1206"/>
      <c r="X86" s="1206"/>
      <c r="Y86" s="1206"/>
      <c r="Z86" s="1206"/>
      <c r="AA86" s="1206"/>
      <c r="AB86" s="1206"/>
      <c r="AC86" s="1206"/>
      <c r="AD86" s="1206"/>
      <c r="AE86" s="1206"/>
      <c r="AF86" s="1206"/>
      <c r="AG86" s="1253"/>
      <c r="AH86" s="1217"/>
      <c r="AI86" s="1218"/>
      <c r="AJ86" s="1218"/>
      <c r="AK86" s="1252"/>
      <c r="AL86" s="1170"/>
    </row>
    <row r="87" spans="1:38" hidden="1" outlineLevel="2">
      <c r="A87" s="1240"/>
      <c r="B87" s="1294"/>
      <c r="C87" s="1283"/>
      <c r="D87" s="1241"/>
      <c r="E87" s="1206"/>
      <c r="F87" s="1206"/>
      <c r="G87" s="1206"/>
      <c r="H87" s="1206"/>
      <c r="I87" s="1206"/>
      <c r="J87" s="1206"/>
      <c r="K87" s="1206"/>
      <c r="L87" s="1208"/>
      <c r="M87" s="1208"/>
      <c r="N87" s="1208"/>
      <c r="O87" s="1208"/>
      <c r="P87" s="1284"/>
      <c r="Q87" s="1284"/>
      <c r="R87" s="1463"/>
      <c r="S87" s="1463"/>
      <c r="T87" s="1463"/>
      <c r="U87" s="1463"/>
      <c r="V87" s="1462"/>
      <c r="W87" s="1206"/>
      <c r="X87" s="1206"/>
      <c r="Y87" s="1206"/>
      <c r="Z87" s="1206"/>
      <c r="AA87" s="1206"/>
      <c r="AB87" s="1206"/>
      <c r="AC87" s="1206"/>
      <c r="AD87" s="1206"/>
      <c r="AE87" s="1206"/>
      <c r="AF87" s="1206"/>
      <c r="AG87" s="1253"/>
      <c r="AH87" s="1217"/>
      <c r="AI87" s="1218"/>
      <c r="AJ87" s="1218"/>
      <c r="AK87" s="1252"/>
      <c r="AL87" s="1170"/>
    </row>
    <row r="88" spans="1:38" hidden="1" outlineLevel="2">
      <c r="A88" s="1240"/>
      <c r="B88" s="1295"/>
      <c r="C88" s="1236"/>
      <c r="D88" s="1241"/>
      <c r="E88" s="1206"/>
      <c r="F88" s="1206"/>
      <c r="G88" s="1206"/>
      <c r="H88" s="1206"/>
      <c r="I88" s="1206"/>
      <c r="J88" s="1206"/>
      <c r="K88" s="1206"/>
      <c r="L88" s="1208"/>
      <c r="M88" s="1208"/>
      <c r="N88" s="1208"/>
      <c r="O88" s="1208"/>
      <c r="P88" s="1284"/>
      <c r="Q88" s="1284"/>
      <c r="R88" s="1463" t="s">
        <v>214</v>
      </c>
      <c r="S88" s="1463"/>
      <c r="T88" s="1463"/>
      <c r="U88" s="1463"/>
      <c r="V88" s="1462"/>
      <c r="W88" s="1206"/>
      <c r="X88" s="1206"/>
      <c r="Y88" s="1206"/>
      <c r="Z88" s="1206"/>
      <c r="AA88" s="1206"/>
      <c r="AB88" s="1206"/>
      <c r="AC88" s="1206"/>
      <c r="AD88" s="1206"/>
      <c r="AE88" s="1206"/>
      <c r="AF88" s="1206"/>
      <c r="AG88" s="1253"/>
      <c r="AH88" s="1217"/>
      <c r="AI88" s="1218"/>
      <c r="AJ88" s="1218"/>
      <c r="AK88" s="1252"/>
      <c r="AL88" s="1170"/>
    </row>
    <row r="89" spans="1:38" hidden="1" outlineLevel="2">
      <c r="A89" s="1240"/>
      <c r="B89" s="1295"/>
      <c r="C89" s="1236"/>
      <c r="D89" s="1241"/>
      <c r="E89" s="1206"/>
      <c r="F89" s="1206"/>
      <c r="G89" s="1206"/>
      <c r="H89" s="1206"/>
      <c r="I89" s="1206"/>
      <c r="J89" s="1206"/>
      <c r="K89" s="1206"/>
      <c r="L89" s="1208"/>
      <c r="M89" s="1208"/>
      <c r="N89" s="1208"/>
      <c r="O89" s="1208"/>
      <c r="P89" s="1284"/>
      <c r="Q89" s="1284"/>
      <c r="R89" s="1463" t="s">
        <v>215</v>
      </c>
      <c r="S89" s="1463"/>
      <c r="T89" s="1463"/>
      <c r="U89" s="1463"/>
      <c r="V89" s="1462"/>
      <c r="W89" s="1206"/>
      <c r="X89" s="1206"/>
      <c r="Y89" s="1206"/>
      <c r="Z89" s="1206"/>
      <c r="AA89" s="1206"/>
      <c r="AB89" s="1206"/>
      <c r="AC89" s="1206"/>
      <c r="AD89" s="1206"/>
      <c r="AE89" s="1206"/>
      <c r="AF89" s="1206"/>
      <c r="AG89" s="1253"/>
      <c r="AH89" s="1217"/>
      <c r="AI89" s="1218"/>
      <c r="AJ89" s="1218"/>
      <c r="AK89" s="1252"/>
      <c r="AL89" s="1170"/>
    </row>
    <row r="90" spans="1:38" hidden="1" outlineLevel="2">
      <c r="A90" s="1240"/>
      <c r="B90" s="1295"/>
      <c r="C90" s="1236"/>
      <c r="D90" s="1241"/>
      <c r="E90" s="1206"/>
      <c r="F90" s="1206"/>
      <c r="G90" s="1206"/>
      <c r="H90" s="1206"/>
      <c r="I90" s="1206"/>
      <c r="J90" s="1206"/>
      <c r="K90" s="1206"/>
      <c r="L90" s="1208"/>
      <c r="M90" s="1208"/>
      <c r="N90" s="1208"/>
      <c r="O90" s="1208"/>
      <c r="P90" s="1284"/>
      <c r="Q90" s="1284"/>
      <c r="R90" s="1245"/>
      <c r="S90" s="1245"/>
      <c r="T90" s="1245"/>
      <c r="U90" s="1245"/>
      <c r="V90" s="1462"/>
      <c r="W90" s="1206"/>
      <c r="X90" s="1206"/>
      <c r="Y90" s="1206"/>
      <c r="Z90" s="1206"/>
      <c r="AA90" s="1206"/>
      <c r="AB90" s="1206"/>
      <c r="AC90" s="1206"/>
      <c r="AD90" s="1206"/>
      <c r="AE90" s="1206"/>
      <c r="AF90" s="1206"/>
      <c r="AG90" s="1253"/>
      <c r="AH90" s="1217"/>
      <c r="AI90" s="1218"/>
      <c r="AJ90" s="1218"/>
      <c r="AK90" s="1252"/>
      <c r="AL90" s="1170"/>
    </row>
    <row r="91" spans="1:38" outlineLevel="1" collapsed="1">
      <c r="A91" s="1240"/>
      <c r="B91" s="1187"/>
      <c r="C91" s="1296"/>
      <c r="D91" s="1297"/>
      <c r="E91" s="1298"/>
      <c r="F91" s="1298"/>
      <c r="G91" s="1298"/>
      <c r="H91" s="1298"/>
      <c r="I91" s="1298"/>
      <c r="J91" s="1298"/>
      <c r="K91" s="1298"/>
      <c r="L91" s="1299"/>
      <c r="M91" s="1300"/>
      <c r="N91" s="1300"/>
      <c r="O91" s="1300"/>
      <c r="R91" s="1252"/>
      <c r="S91" s="1252"/>
      <c r="T91" s="1252"/>
      <c r="U91" s="1252"/>
      <c r="V91" s="1462"/>
      <c r="W91" s="1252"/>
      <c r="X91" s="1252"/>
      <c r="Y91" s="1252"/>
      <c r="Z91" s="1252"/>
      <c r="AA91" s="1252"/>
      <c r="AB91" s="1252"/>
      <c r="AC91" s="1252"/>
      <c r="AD91" s="1252"/>
      <c r="AE91" s="1252"/>
      <c r="AF91" s="1252"/>
      <c r="AG91" s="1301" t="e">
        <f>+AF56-AG54</f>
        <v>#DIV/0!</v>
      </c>
      <c r="AH91" s="1217"/>
      <c r="AI91" s="1218"/>
      <c r="AJ91" s="1218"/>
      <c r="AK91" s="1252"/>
      <c r="AL91" s="1170"/>
    </row>
    <row r="92" spans="1:38" outlineLevel="1">
      <c r="A92" s="1240"/>
      <c r="B92" s="1187"/>
      <c r="C92" s="1296"/>
      <c r="D92" s="1297"/>
      <c r="E92" s="1298"/>
      <c r="F92" s="1298"/>
      <c r="G92" s="1298"/>
      <c r="H92" s="1298"/>
      <c r="I92" s="1298"/>
      <c r="J92" s="1298"/>
      <c r="K92" s="1298"/>
      <c r="L92" s="1299"/>
      <c r="M92" s="1300"/>
      <c r="N92" s="1300"/>
      <c r="O92" s="1300"/>
      <c r="R92" s="1252"/>
      <c r="S92" s="1252"/>
      <c r="T92" s="1252"/>
      <c r="U92" s="1252"/>
      <c r="V92" s="1462"/>
      <c r="W92" s="1252"/>
      <c r="X92" s="1252"/>
      <c r="Y92" s="1252"/>
      <c r="Z92" s="1252"/>
      <c r="AA92" s="1252"/>
      <c r="AB92" s="1252"/>
      <c r="AC92" s="1252"/>
      <c r="AD92" s="1252"/>
      <c r="AE92" s="1252"/>
      <c r="AF92" s="1252"/>
      <c r="AG92" s="1253"/>
      <c r="AH92" s="1217"/>
      <c r="AI92" s="1218"/>
      <c r="AJ92" s="1218"/>
      <c r="AK92" s="1252"/>
      <c r="AL92" s="1170"/>
    </row>
    <row r="93" spans="1:38" outlineLevel="1">
      <c r="A93" s="1240"/>
      <c r="B93" s="1187"/>
      <c r="C93" s="1296"/>
      <c r="D93" s="1297"/>
      <c r="E93" s="1298"/>
      <c r="F93" s="1298"/>
      <c r="G93" s="1298"/>
      <c r="H93" s="1298"/>
      <c r="I93" s="1298"/>
      <c r="J93" s="1298"/>
      <c r="K93" s="1298"/>
      <c r="L93" s="1299"/>
      <c r="M93" s="1300"/>
      <c r="N93" s="1300"/>
      <c r="O93" s="1300"/>
      <c r="R93" s="1252">
        <v>-193183823.22366273</v>
      </c>
      <c r="S93" s="1252"/>
      <c r="T93" s="1252"/>
      <c r="U93" s="1252"/>
      <c r="V93" s="1462"/>
      <c r="W93" s="1252"/>
      <c r="X93" s="1252"/>
      <c r="Y93" s="1252"/>
      <c r="Z93" s="1252"/>
      <c r="AA93" s="1252"/>
      <c r="AB93" s="1252"/>
      <c r="AC93" s="1252"/>
      <c r="AD93" s="1252"/>
      <c r="AE93" s="1252"/>
      <c r="AF93" s="1252"/>
      <c r="AG93" s="1253"/>
      <c r="AH93" s="1217"/>
      <c r="AI93" s="1218"/>
      <c r="AJ93" s="1218"/>
      <c r="AK93" s="1252"/>
      <c r="AL93" s="1170"/>
    </row>
    <row r="94" spans="1:38" outlineLevel="1">
      <c r="A94" s="1240"/>
      <c r="B94" s="1187"/>
      <c r="C94" s="1296"/>
      <c r="D94" s="1297"/>
      <c r="E94" s="1298"/>
      <c r="F94" s="1298"/>
      <c r="G94" s="1298"/>
      <c r="H94" s="1298"/>
      <c r="I94" s="1298"/>
      <c r="J94" s="1298"/>
      <c r="K94" s="1298"/>
      <c r="L94" s="1299"/>
      <c r="M94" s="1300"/>
      <c r="N94" s="1300"/>
      <c r="O94" s="1300"/>
      <c r="R94" s="1252"/>
      <c r="S94" s="1252"/>
      <c r="T94" s="1252"/>
      <c r="U94" s="1252"/>
      <c r="V94" s="1462"/>
      <c r="W94" s="1252"/>
      <c r="X94" s="1252"/>
      <c r="Y94" s="1252"/>
      <c r="Z94" s="1252"/>
      <c r="AA94" s="1252"/>
      <c r="AB94" s="1252"/>
      <c r="AC94" s="1252"/>
      <c r="AD94" s="1252"/>
      <c r="AE94" s="1252"/>
      <c r="AF94" s="1252"/>
      <c r="AG94" s="1253"/>
      <c r="AH94" s="1217"/>
      <c r="AI94" s="1218"/>
      <c r="AJ94" s="1218"/>
      <c r="AK94" s="1252"/>
      <c r="AL94" s="1170"/>
    </row>
    <row r="95" spans="1:38" outlineLevel="1">
      <c r="A95" s="1240"/>
      <c r="B95" s="1187"/>
      <c r="C95" s="1296"/>
      <c r="D95" s="1297"/>
      <c r="E95" s="1298"/>
      <c r="F95" s="1298"/>
      <c r="G95" s="1298"/>
      <c r="H95" s="1298"/>
      <c r="I95" s="1298"/>
      <c r="J95" s="1298"/>
      <c r="K95" s="1298"/>
      <c r="L95" s="1299"/>
      <c r="M95" s="1300"/>
      <c r="N95" s="1300"/>
      <c r="O95" s="1300"/>
      <c r="R95" s="1252"/>
      <c r="S95" s="1252"/>
      <c r="T95" s="1252"/>
      <c r="U95" s="1252"/>
      <c r="V95" s="1462"/>
      <c r="W95" s="1252"/>
      <c r="X95" s="1252"/>
      <c r="Y95" s="1252"/>
      <c r="Z95" s="1252"/>
      <c r="AA95" s="1252"/>
      <c r="AB95" s="1252"/>
      <c r="AC95" s="1252"/>
      <c r="AD95" s="1252"/>
      <c r="AE95" s="1252"/>
      <c r="AF95" s="1252"/>
      <c r="AG95" s="1253"/>
      <c r="AH95" s="1217"/>
      <c r="AI95" s="1218"/>
      <c r="AJ95" s="1218"/>
      <c r="AK95" s="1252"/>
      <c r="AL95" s="1170"/>
    </row>
    <row r="96" spans="1:38" outlineLevel="1">
      <c r="A96" s="1240"/>
      <c r="B96" s="1187"/>
      <c r="C96" s="1296"/>
      <c r="D96" s="1297"/>
      <c r="E96" s="1298"/>
      <c r="F96" s="1298"/>
      <c r="G96" s="1298"/>
      <c r="H96" s="1298"/>
      <c r="I96" s="1298"/>
      <c r="J96" s="1298"/>
      <c r="K96" s="1298"/>
      <c r="L96" s="1299"/>
      <c r="M96" s="1300"/>
      <c r="N96" s="1300"/>
      <c r="O96" s="1300"/>
      <c r="R96" s="1252"/>
      <c r="S96" s="1252"/>
      <c r="T96" s="1252"/>
      <c r="U96" s="1252"/>
      <c r="V96" s="1462"/>
      <c r="W96" s="1252"/>
      <c r="X96" s="1252"/>
      <c r="Y96" s="1252"/>
      <c r="Z96" s="1252"/>
      <c r="AA96" s="1252"/>
      <c r="AB96" s="1252"/>
      <c r="AC96" s="1252"/>
      <c r="AD96" s="1252"/>
      <c r="AE96" s="1252"/>
      <c r="AF96" s="1252"/>
      <c r="AG96" s="1253"/>
      <c r="AH96" s="1217"/>
      <c r="AI96" s="1218"/>
      <c r="AJ96" s="1218"/>
      <c r="AK96" s="1252"/>
      <c r="AL96" s="1170"/>
    </row>
    <row r="97" spans="1:38" outlineLevel="1">
      <c r="A97" s="1240"/>
      <c r="B97" s="1187"/>
      <c r="C97" s="1296" t="e">
        <f>+C56-Summary!F32</f>
        <v>#REF!</v>
      </c>
      <c r="D97" s="1297"/>
      <c r="E97" s="1298"/>
      <c r="F97" s="1298"/>
      <c r="G97" s="1298"/>
      <c r="H97" s="1298"/>
      <c r="I97" s="1298"/>
      <c r="J97" s="1298"/>
      <c r="K97" s="1298"/>
      <c r="L97" s="1299"/>
      <c r="M97" s="1300"/>
      <c r="N97" s="1300"/>
      <c r="O97" s="1300"/>
      <c r="R97" s="1252"/>
      <c r="S97" s="1252"/>
      <c r="T97" s="1252"/>
      <c r="U97" s="1252"/>
      <c r="V97" s="1462"/>
      <c r="W97" s="1252"/>
      <c r="X97" s="1252"/>
      <c r="Y97" s="1252"/>
      <c r="Z97" s="1252"/>
      <c r="AA97" s="1252"/>
      <c r="AB97" s="1252"/>
      <c r="AC97" s="1252"/>
      <c r="AD97" s="1252"/>
      <c r="AE97" s="1252"/>
      <c r="AF97" s="1252"/>
      <c r="AG97" s="1253"/>
      <c r="AH97" s="1217"/>
      <c r="AI97" s="1218"/>
      <c r="AJ97" s="1218"/>
      <c r="AK97" s="1252"/>
      <c r="AL97" s="1170"/>
    </row>
    <row r="98" spans="1:38" outlineLevel="1">
      <c r="A98" s="1240"/>
      <c r="B98" s="1187"/>
      <c r="C98" s="1296"/>
      <c r="D98" s="1297"/>
      <c r="E98" s="1298"/>
      <c r="F98" s="1298"/>
      <c r="G98" s="1298"/>
      <c r="H98" s="1298"/>
      <c r="I98" s="1298"/>
      <c r="J98" s="1298"/>
      <c r="K98" s="1298"/>
      <c r="L98" s="1299"/>
      <c r="M98" s="1300"/>
      <c r="N98" s="1300"/>
      <c r="O98" s="1300"/>
      <c r="R98" s="1252"/>
      <c r="S98" s="1252"/>
      <c r="T98" s="1252"/>
      <c r="U98" s="1252"/>
      <c r="V98" s="1462"/>
      <c r="W98" s="1252"/>
      <c r="X98" s="1252"/>
      <c r="Y98" s="1252"/>
      <c r="Z98" s="1252"/>
      <c r="AA98" s="1252"/>
      <c r="AB98" s="1252"/>
      <c r="AC98" s="1252"/>
      <c r="AD98" s="1252"/>
      <c r="AE98" s="1252"/>
      <c r="AF98" s="1252"/>
      <c r="AG98" s="1253"/>
      <c r="AH98" s="1217"/>
      <c r="AI98" s="1218"/>
      <c r="AJ98" s="1218"/>
      <c r="AK98" s="1252"/>
      <c r="AL98" s="1170"/>
    </row>
    <row r="99" spans="1:38" outlineLevel="1">
      <c r="A99" s="1240"/>
      <c r="B99" s="1187"/>
      <c r="C99" s="1296"/>
      <c r="D99" s="1297"/>
      <c r="E99" s="1298"/>
      <c r="F99" s="1298"/>
      <c r="G99" s="1298"/>
      <c r="H99" s="1298"/>
      <c r="I99" s="1298"/>
      <c r="J99" s="1298"/>
      <c r="K99" s="1298"/>
      <c r="L99" s="1299"/>
      <c r="M99" s="1300"/>
      <c r="N99" s="1300"/>
      <c r="O99" s="1300"/>
      <c r="R99" s="1252"/>
      <c r="S99" s="1252"/>
      <c r="T99" s="1252"/>
      <c r="U99" s="1252"/>
      <c r="V99" s="1462"/>
      <c r="W99" s="1252"/>
      <c r="X99" s="1252"/>
      <c r="Y99" s="1252"/>
      <c r="Z99" s="1252"/>
      <c r="AA99" s="1252"/>
      <c r="AB99" s="1252"/>
      <c r="AC99" s="1252"/>
      <c r="AD99" s="1252"/>
      <c r="AE99" s="1252"/>
      <c r="AF99" s="1252"/>
      <c r="AG99" s="1253"/>
      <c r="AH99" s="1217"/>
      <c r="AI99" s="1218"/>
      <c r="AJ99" s="1218"/>
      <c r="AK99" s="1252"/>
      <c r="AL99" s="1170"/>
    </row>
    <row r="100" spans="1:38" outlineLevel="1">
      <c r="A100" s="1240"/>
      <c r="B100" s="1187"/>
      <c r="C100" s="1296"/>
      <c r="D100" s="1297"/>
      <c r="E100" s="1298"/>
      <c r="F100" s="1298"/>
      <c r="G100" s="1298"/>
      <c r="H100" s="1298"/>
      <c r="I100" s="1298"/>
      <c r="J100" s="1298"/>
      <c r="K100" s="1298"/>
      <c r="L100" s="1299"/>
      <c r="M100" s="1300"/>
      <c r="N100" s="1300"/>
      <c r="O100" s="1300"/>
      <c r="R100" s="1252"/>
      <c r="S100" s="1252"/>
      <c r="T100" s="1252"/>
      <c r="U100" s="1252"/>
      <c r="V100" s="1462"/>
      <c r="W100" s="1252"/>
      <c r="X100" s="1252"/>
      <c r="Y100" s="1252"/>
      <c r="Z100" s="1252"/>
      <c r="AA100" s="1252"/>
      <c r="AB100" s="1252"/>
      <c r="AC100" s="1252"/>
      <c r="AD100" s="1252"/>
      <c r="AE100" s="1252"/>
      <c r="AF100" s="1252"/>
      <c r="AG100" s="1253"/>
      <c r="AH100" s="1217"/>
      <c r="AI100" s="1218"/>
      <c r="AJ100" s="1218"/>
      <c r="AK100" s="1252"/>
      <c r="AL100" s="1170"/>
    </row>
    <row r="101" spans="1:38" outlineLevel="1">
      <c r="A101" s="1240"/>
      <c r="B101" s="1187"/>
      <c r="C101" s="1296"/>
      <c r="D101" s="1297"/>
      <c r="E101" s="1298"/>
      <c r="F101" s="1298"/>
      <c r="G101" s="1298"/>
      <c r="H101" s="1298"/>
      <c r="I101" s="1298"/>
      <c r="J101" s="1298"/>
      <c r="K101" s="1298"/>
      <c r="L101" s="1299"/>
      <c r="M101" s="1300"/>
      <c r="N101" s="1300"/>
      <c r="O101" s="1300"/>
      <c r="R101" s="1252"/>
      <c r="S101" s="1252"/>
      <c r="T101" s="1252"/>
      <c r="U101" s="1252"/>
      <c r="V101" s="1462"/>
      <c r="W101" s="1252"/>
      <c r="X101" s="1252"/>
      <c r="Y101" s="1252"/>
      <c r="Z101" s="1252"/>
      <c r="AA101" s="1252"/>
      <c r="AB101" s="1252"/>
      <c r="AC101" s="1252"/>
      <c r="AD101" s="1252"/>
      <c r="AE101" s="1252"/>
      <c r="AF101" s="1252"/>
      <c r="AG101" s="1253"/>
      <c r="AH101" s="1217"/>
      <c r="AI101" s="1218"/>
      <c r="AJ101" s="1218"/>
      <c r="AK101" s="1252"/>
      <c r="AL101" s="1170"/>
    </row>
    <row r="102" spans="1:38" outlineLevel="1">
      <c r="A102" s="1240"/>
      <c r="B102" s="1187"/>
      <c r="C102" s="1296"/>
      <c r="D102" s="1297"/>
      <c r="E102" s="1298"/>
      <c r="F102" s="1298"/>
      <c r="G102" s="1298"/>
      <c r="H102" s="1298"/>
      <c r="I102" s="1298"/>
      <c r="J102" s="1298"/>
      <c r="K102" s="1298"/>
      <c r="L102" s="1299"/>
      <c r="M102" s="1300"/>
      <c r="N102" s="1300"/>
      <c r="O102" s="1300"/>
      <c r="R102" s="1252"/>
      <c r="S102" s="1252"/>
      <c r="T102" s="1252"/>
      <c r="U102" s="1252"/>
      <c r="V102" s="1462"/>
      <c r="W102" s="1252"/>
      <c r="X102" s="1252"/>
      <c r="Y102" s="1252"/>
      <c r="Z102" s="1252"/>
      <c r="AA102" s="1252"/>
      <c r="AB102" s="1252"/>
      <c r="AC102" s="1252"/>
      <c r="AD102" s="1252"/>
      <c r="AE102" s="1252"/>
      <c r="AF102" s="1252"/>
      <c r="AG102" s="1253"/>
      <c r="AH102" s="1217"/>
      <c r="AI102" s="1218"/>
      <c r="AJ102" s="1218"/>
      <c r="AK102" s="1252"/>
      <c r="AL102" s="1170"/>
    </row>
    <row r="103" spans="1:38" outlineLevel="1">
      <c r="A103" s="1240"/>
      <c r="B103" s="1187"/>
      <c r="C103" s="1296"/>
      <c r="D103" s="1297"/>
      <c r="E103" s="1298"/>
      <c r="F103" s="1298"/>
      <c r="G103" s="1298"/>
      <c r="H103" s="1298"/>
      <c r="I103" s="1298"/>
      <c r="J103" s="1298"/>
      <c r="K103" s="1298"/>
      <c r="L103" s="1299"/>
      <c r="M103" s="1300"/>
      <c r="N103" s="1300"/>
      <c r="O103" s="1300"/>
      <c r="R103" s="1252"/>
      <c r="S103" s="1252"/>
      <c r="T103" s="1252"/>
      <c r="U103" s="1252"/>
      <c r="V103" s="1462"/>
      <c r="W103" s="1252"/>
      <c r="X103" s="1252"/>
      <c r="Y103" s="1252"/>
      <c r="Z103" s="1252"/>
      <c r="AA103" s="1252"/>
      <c r="AB103" s="1252"/>
      <c r="AC103" s="1252"/>
      <c r="AD103" s="1252"/>
      <c r="AE103" s="1252"/>
      <c r="AF103" s="1252"/>
      <c r="AG103" s="1253"/>
      <c r="AH103" s="1217"/>
      <c r="AI103" s="1218"/>
      <c r="AJ103" s="1218"/>
      <c r="AK103" s="1252"/>
      <c r="AL103" s="1170"/>
    </row>
    <row r="104" spans="1:38" outlineLevel="1">
      <c r="A104" s="1240"/>
      <c r="B104" s="1187"/>
      <c r="C104" s="1296"/>
      <c r="D104" s="1297"/>
      <c r="E104" s="1298"/>
      <c r="F104" s="1298"/>
      <c r="G104" s="1298"/>
      <c r="H104" s="1298"/>
      <c r="I104" s="1298"/>
      <c r="J104" s="1298"/>
      <c r="K104" s="1298"/>
      <c r="L104" s="1299"/>
      <c r="M104" s="1300"/>
      <c r="N104" s="1300"/>
      <c r="O104" s="1300"/>
      <c r="R104" s="1252"/>
      <c r="S104" s="1252"/>
      <c r="T104" s="1252"/>
      <c r="U104" s="1252"/>
      <c r="V104" s="1462"/>
      <c r="W104" s="1252"/>
      <c r="X104" s="1252"/>
      <c r="Y104" s="1252"/>
      <c r="Z104" s="1252"/>
      <c r="AA104" s="1252"/>
      <c r="AB104" s="1252"/>
      <c r="AC104" s="1252"/>
      <c r="AD104" s="1252"/>
      <c r="AE104" s="1252"/>
      <c r="AF104" s="1252"/>
      <c r="AG104" s="1253"/>
      <c r="AH104" s="1217"/>
      <c r="AI104" s="1218"/>
      <c r="AJ104" s="1218"/>
      <c r="AK104" s="1252"/>
      <c r="AL104" s="1170"/>
    </row>
    <row r="105" spans="1:38" outlineLevel="1">
      <c r="A105" s="1240"/>
      <c r="B105" s="1187"/>
      <c r="C105" s="1296"/>
      <c r="D105" s="1297"/>
      <c r="E105" s="1298"/>
      <c r="F105" s="1298"/>
      <c r="G105" s="1298"/>
      <c r="H105" s="1298"/>
      <c r="I105" s="1298"/>
      <c r="J105" s="1298"/>
      <c r="K105" s="1298"/>
      <c r="L105" s="1299"/>
      <c r="M105" s="1300"/>
      <c r="N105" s="1300"/>
      <c r="O105" s="1300"/>
      <c r="R105" s="1252"/>
      <c r="S105" s="1252"/>
      <c r="T105" s="1252"/>
      <c r="U105" s="1252"/>
      <c r="V105" s="1462"/>
      <c r="W105" s="1252"/>
      <c r="X105" s="1252"/>
      <c r="Y105" s="1252"/>
      <c r="Z105" s="1252"/>
      <c r="AA105" s="1252"/>
      <c r="AB105" s="1252"/>
      <c r="AC105" s="1252"/>
      <c r="AD105" s="1252"/>
      <c r="AE105" s="1252"/>
      <c r="AF105" s="1252"/>
      <c r="AG105" s="1253"/>
      <c r="AH105" s="1217"/>
      <c r="AI105" s="1218"/>
      <c r="AJ105" s="1218"/>
      <c r="AK105" s="1252"/>
      <c r="AL105" s="1170"/>
    </row>
    <row r="106" spans="1:38" outlineLevel="1">
      <c r="A106" s="1240"/>
      <c r="B106" s="1187"/>
      <c r="C106" s="1296"/>
      <c r="D106" s="1297"/>
      <c r="E106" s="1298"/>
      <c r="F106" s="1298"/>
      <c r="G106" s="1298"/>
      <c r="H106" s="1298"/>
      <c r="I106" s="1298"/>
      <c r="J106" s="1298"/>
      <c r="K106" s="1298"/>
      <c r="L106" s="1299"/>
      <c r="M106" s="1300"/>
      <c r="N106" s="1300"/>
      <c r="O106" s="1300"/>
      <c r="R106" s="1252"/>
      <c r="S106" s="1252"/>
      <c r="T106" s="1252"/>
      <c r="U106" s="1252"/>
      <c r="V106" s="1462"/>
      <c r="W106" s="1252"/>
      <c r="X106" s="1252"/>
      <c r="Y106" s="1252"/>
      <c r="Z106" s="1252"/>
      <c r="AA106" s="1252"/>
      <c r="AB106" s="1252"/>
      <c r="AC106" s="1252"/>
      <c r="AD106" s="1252"/>
      <c r="AE106" s="1252"/>
      <c r="AF106" s="1252"/>
      <c r="AG106" s="1253"/>
      <c r="AH106" s="1217"/>
      <c r="AI106" s="1218"/>
      <c r="AJ106" s="1218"/>
      <c r="AK106" s="1252"/>
      <c r="AL106" s="1170"/>
    </row>
    <row r="107" spans="1:38" outlineLevel="1">
      <c r="A107" s="1240"/>
      <c r="B107" s="1187"/>
      <c r="C107" s="1296"/>
      <c r="D107" s="1297"/>
      <c r="E107" s="1298"/>
      <c r="F107" s="1298"/>
      <c r="G107" s="1298"/>
      <c r="H107" s="1298"/>
      <c r="I107" s="1298"/>
      <c r="J107" s="1298"/>
      <c r="K107" s="1298"/>
      <c r="L107" s="1299"/>
      <c r="M107" s="1300"/>
      <c r="N107" s="1300"/>
      <c r="O107" s="1300"/>
      <c r="R107" s="1252"/>
      <c r="S107" s="1252"/>
      <c r="T107" s="1252"/>
      <c r="U107" s="1252"/>
      <c r="V107" s="1462"/>
      <c r="W107" s="1252"/>
      <c r="X107" s="1252"/>
      <c r="Y107" s="1252"/>
      <c r="Z107" s="1252"/>
      <c r="AA107" s="1252"/>
      <c r="AB107" s="1252"/>
      <c r="AC107" s="1252"/>
      <c r="AD107" s="1252"/>
      <c r="AE107" s="1252"/>
      <c r="AF107" s="1252"/>
      <c r="AG107" s="1253"/>
      <c r="AH107" s="1217"/>
      <c r="AI107" s="1218"/>
      <c r="AJ107" s="1218"/>
      <c r="AK107" s="1252"/>
      <c r="AL107" s="1170"/>
    </row>
    <row r="108" spans="1:38" outlineLevel="1">
      <c r="A108" s="1240"/>
      <c r="B108" s="1187"/>
      <c r="C108" s="1296"/>
      <c r="D108" s="1297"/>
      <c r="E108" s="1298"/>
      <c r="F108" s="1298"/>
      <c r="G108" s="1298"/>
      <c r="H108" s="1298"/>
      <c r="I108" s="1298"/>
      <c r="J108" s="1298"/>
      <c r="K108" s="1298"/>
      <c r="L108" s="1299"/>
      <c r="M108" s="1300"/>
      <c r="N108" s="1300"/>
      <c r="O108" s="1300"/>
      <c r="R108" s="1252"/>
      <c r="S108" s="1252"/>
      <c r="T108" s="1252"/>
      <c r="U108" s="1252"/>
      <c r="V108" s="1462"/>
      <c r="W108" s="1252"/>
      <c r="X108" s="1252"/>
      <c r="Y108" s="1252"/>
      <c r="Z108" s="1252"/>
      <c r="AA108" s="1252"/>
      <c r="AB108" s="1252"/>
      <c r="AC108" s="1252"/>
      <c r="AD108" s="1252"/>
      <c r="AE108" s="1252"/>
      <c r="AF108" s="1252"/>
      <c r="AG108" s="1253"/>
      <c r="AH108" s="1217"/>
      <c r="AI108" s="1218"/>
      <c r="AJ108" s="1218"/>
      <c r="AK108" s="1252"/>
      <c r="AL108" s="1170"/>
    </row>
    <row r="109" spans="1:38" outlineLevel="1">
      <c r="A109" s="1240"/>
      <c r="B109" s="1187"/>
      <c r="C109" s="1296"/>
      <c r="D109" s="1297"/>
      <c r="E109" s="1298"/>
      <c r="F109" s="1298"/>
      <c r="G109" s="1298"/>
      <c r="H109" s="1298"/>
      <c r="I109" s="1298"/>
      <c r="J109" s="1298"/>
      <c r="K109" s="1298"/>
      <c r="L109" s="1299"/>
      <c r="M109" s="1300"/>
      <c r="N109" s="1300"/>
      <c r="O109" s="1300"/>
      <c r="R109" s="1252"/>
      <c r="S109" s="1252"/>
      <c r="T109" s="1252"/>
      <c r="U109" s="1252"/>
      <c r="V109" s="1462"/>
      <c r="W109" s="1252"/>
      <c r="X109" s="1252"/>
      <c r="Y109" s="1252"/>
      <c r="Z109" s="1252"/>
      <c r="AA109" s="1252"/>
      <c r="AB109" s="1252"/>
      <c r="AC109" s="1252"/>
      <c r="AD109" s="1252"/>
      <c r="AE109" s="1252"/>
      <c r="AF109" s="1252"/>
      <c r="AG109" s="1253"/>
      <c r="AH109" s="1217"/>
      <c r="AI109" s="1218"/>
      <c r="AJ109" s="1218"/>
      <c r="AK109" s="1252"/>
      <c r="AL109" s="1170"/>
    </row>
    <row r="110" spans="1:38" outlineLevel="1">
      <c r="A110" s="1240"/>
      <c r="B110" s="1187"/>
      <c r="C110" s="1296"/>
      <c r="D110" s="1297"/>
      <c r="E110" s="1298"/>
      <c r="F110" s="1298"/>
      <c r="G110" s="1298"/>
      <c r="H110" s="1298"/>
      <c r="I110" s="1298"/>
      <c r="J110" s="1298"/>
      <c r="K110" s="1298"/>
      <c r="L110" s="1299"/>
      <c r="M110" s="1300"/>
      <c r="N110" s="1300"/>
      <c r="O110" s="1300"/>
      <c r="R110" s="1252"/>
      <c r="S110" s="1252"/>
      <c r="T110" s="1252"/>
      <c r="U110" s="1252"/>
      <c r="V110" s="1462"/>
      <c r="W110" s="1252"/>
      <c r="X110" s="1252"/>
      <c r="Y110" s="1252"/>
      <c r="Z110" s="1252"/>
      <c r="AA110" s="1252"/>
      <c r="AB110" s="1252"/>
      <c r="AC110" s="1252"/>
      <c r="AD110" s="1252"/>
      <c r="AE110" s="1252"/>
      <c r="AF110" s="1252"/>
      <c r="AG110" s="1253"/>
      <c r="AH110" s="1217"/>
      <c r="AI110" s="1218"/>
      <c r="AJ110" s="1218"/>
      <c r="AK110" s="1252"/>
      <c r="AL110" s="1170"/>
    </row>
    <row r="111" spans="1:38" outlineLevel="1">
      <c r="A111" s="1240"/>
      <c r="B111" s="1187"/>
      <c r="C111" s="1296"/>
      <c r="D111" s="1297"/>
      <c r="E111" s="1298"/>
      <c r="F111" s="1298"/>
      <c r="G111" s="1298"/>
      <c r="H111" s="1298"/>
      <c r="I111" s="1298"/>
      <c r="J111" s="1298"/>
      <c r="K111" s="1298"/>
      <c r="L111" s="1299"/>
      <c r="M111" s="1300"/>
      <c r="N111" s="1300"/>
      <c r="O111" s="1300"/>
      <c r="R111" s="1252"/>
      <c r="S111" s="1252"/>
      <c r="T111" s="1252"/>
      <c r="U111" s="1252"/>
      <c r="V111" s="1462"/>
      <c r="W111" s="1252"/>
      <c r="X111" s="1252"/>
      <c r="Y111" s="1252"/>
      <c r="Z111" s="1252"/>
      <c r="AA111" s="1252"/>
      <c r="AB111" s="1252"/>
      <c r="AC111" s="1252"/>
      <c r="AD111" s="1252"/>
      <c r="AE111" s="1252"/>
      <c r="AF111" s="1252"/>
      <c r="AG111" s="1253"/>
      <c r="AH111" s="1217"/>
      <c r="AI111" s="1218"/>
      <c r="AJ111" s="1218"/>
      <c r="AK111" s="1252"/>
      <c r="AL111" s="1170"/>
    </row>
    <row r="112" spans="1:38" outlineLevel="1">
      <c r="A112" s="1240"/>
      <c r="B112" s="1187"/>
      <c r="C112" s="1296"/>
      <c r="D112" s="1297"/>
      <c r="E112" s="1298"/>
      <c r="F112" s="1298"/>
      <c r="G112" s="1298"/>
      <c r="H112" s="1298"/>
      <c r="I112" s="1298"/>
      <c r="J112" s="1298"/>
      <c r="K112" s="1298"/>
      <c r="L112" s="1299"/>
      <c r="M112" s="1300"/>
      <c r="N112" s="1300"/>
      <c r="O112" s="1300"/>
      <c r="R112" s="1252"/>
      <c r="S112" s="1252"/>
      <c r="T112" s="1252"/>
      <c r="U112" s="1252"/>
      <c r="V112" s="1462"/>
      <c r="W112" s="1252"/>
      <c r="X112" s="1252"/>
      <c r="Y112" s="1252"/>
      <c r="Z112" s="1252"/>
      <c r="AA112" s="1252"/>
      <c r="AB112" s="1252"/>
      <c r="AC112" s="1252"/>
      <c r="AD112" s="1252"/>
      <c r="AE112" s="1252"/>
      <c r="AF112" s="1252"/>
      <c r="AG112" s="1253"/>
      <c r="AH112" s="1217"/>
      <c r="AI112" s="1218"/>
      <c r="AJ112" s="1218"/>
      <c r="AK112" s="1252"/>
      <c r="AL112" s="1170"/>
    </row>
    <row r="113" spans="1:38" outlineLevel="1">
      <c r="A113" s="1240"/>
      <c r="B113" s="1187"/>
      <c r="C113" s="1296"/>
      <c r="D113" s="1297"/>
      <c r="E113" s="1298"/>
      <c r="F113" s="1298"/>
      <c r="G113" s="1298"/>
      <c r="H113" s="1298"/>
      <c r="I113" s="1298"/>
      <c r="J113" s="1298"/>
      <c r="K113" s="1298"/>
      <c r="L113" s="1299"/>
      <c r="M113" s="1300"/>
      <c r="N113" s="1300"/>
      <c r="O113" s="1300"/>
      <c r="R113" s="1252"/>
      <c r="S113" s="1252"/>
      <c r="T113" s="1252"/>
      <c r="U113" s="1252"/>
      <c r="V113" s="1462"/>
      <c r="W113" s="1252"/>
      <c r="X113" s="1252"/>
      <c r="Y113" s="1252"/>
      <c r="Z113" s="1252"/>
      <c r="AA113" s="1252"/>
      <c r="AB113" s="1252"/>
      <c r="AC113" s="1252"/>
      <c r="AD113" s="1252"/>
      <c r="AE113" s="1252"/>
      <c r="AF113" s="1252"/>
      <c r="AG113" s="1253"/>
      <c r="AH113" s="1217"/>
      <c r="AI113" s="1218"/>
      <c r="AJ113" s="1218"/>
      <c r="AK113" s="1252"/>
      <c r="AL113" s="1170"/>
    </row>
    <row r="114" spans="1:38" outlineLevel="1">
      <c r="A114" s="1240"/>
      <c r="B114" s="1187"/>
      <c r="C114" s="1296"/>
      <c r="D114" s="1297"/>
      <c r="E114" s="1298"/>
      <c r="F114" s="1298"/>
      <c r="G114" s="1298"/>
      <c r="H114" s="1298"/>
      <c r="I114" s="1298"/>
      <c r="J114" s="1298"/>
      <c r="K114" s="1298"/>
      <c r="L114" s="1299"/>
      <c r="M114" s="1300"/>
      <c r="N114" s="1300"/>
      <c r="O114" s="1300"/>
      <c r="R114" s="1252"/>
      <c r="S114" s="1252"/>
      <c r="T114" s="1252"/>
      <c r="U114" s="1252"/>
      <c r="V114" s="1462"/>
      <c r="W114" s="1252"/>
      <c r="X114" s="1252"/>
      <c r="Y114" s="1252"/>
      <c r="Z114" s="1252"/>
      <c r="AA114" s="1252"/>
      <c r="AB114" s="1252"/>
      <c r="AC114" s="1252"/>
      <c r="AD114" s="1252"/>
      <c r="AE114" s="1252"/>
      <c r="AF114" s="1252"/>
      <c r="AG114" s="1253"/>
      <c r="AH114" s="1217"/>
      <c r="AI114" s="1218"/>
      <c r="AJ114" s="1218"/>
      <c r="AK114" s="1252"/>
      <c r="AL114" s="1170"/>
    </row>
    <row r="115" spans="1:38" outlineLevel="1">
      <c r="A115" s="1240"/>
      <c r="B115" s="1187"/>
      <c r="C115" s="1296"/>
      <c r="D115" s="1297"/>
      <c r="E115" s="1298"/>
      <c r="F115" s="1298"/>
      <c r="G115" s="1298"/>
      <c r="H115" s="1298"/>
      <c r="I115" s="1298"/>
      <c r="J115" s="1298"/>
      <c r="K115" s="1298"/>
      <c r="L115" s="1299"/>
      <c r="M115" s="1300"/>
      <c r="N115" s="1300"/>
      <c r="O115" s="1300"/>
      <c r="R115" s="1252"/>
      <c r="S115" s="1252"/>
      <c r="T115" s="1252"/>
      <c r="U115" s="1252"/>
      <c r="V115" s="1462"/>
      <c r="W115" s="1252"/>
      <c r="X115" s="1252"/>
      <c r="Y115" s="1252"/>
      <c r="Z115" s="1252"/>
      <c r="AA115" s="1252"/>
      <c r="AB115" s="1252"/>
      <c r="AC115" s="1252"/>
      <c r="AD115" s="1252"/>
      <c r="AE115" s="1252"/>
      <c r="AF115" s="1252"/>
      <c r="AG115" s="1253"/>
      <c r="AH115" s="1217"/>
      <c r="AI115" s="1218"/>
      <c r="AJ115" s="1218"/>
      <c r="AK115" s="1252"/>
      <c r="AL115" s="1170"/>
    </row>
    <row r="116" spans="1:38" outlineLevel="1">
      <c r="A116" s="1240"/>
      <c r="B116" s="1187"/>
      <c r="C116" s="1296"/>
      <c r="D116" s="1297"/>
      <c r="E116" s="1298"/>
      <c r="F116" s="1298"/>
      <c r="G116" s="1298"/>
      <c r="H116" s="1298"/>
      <c r="I116" s="1298"/>
      <c r="J116" s="1298"/>
      <c r="K116" s="1298"/>
      <c r="L116" s="1299"/>
      <c r="M116" s="1300"/>
      <c r="N116" s="1300"/>
      <c r="O116" s="1300"/>
      <c r="R116" s="1252"/>
      <c r="S116" s="1252"/>
      <c r="T116" s="1252"/>
      <c r="U116" s="1252"/>
      <c r="V116" s="1462"/>
      <c r="W116" s="1252"/>
      <c r="X116" s="1252"/>
      <c r="Y116" s="1252"/>
      <c r="Z116" s="1252"/>
      <c r="AA116" s="1252"/>
      <c r="AB116" s="1252"/>
      <c r="AC116" s="1252"/>
      <c r="AD116" s="1252"/>
      <c r="AE116" s="1252"/>
      <c r="AF116" s="1252"/>
      <c r="AG116" s="1253"/>
      <c r="AH116" s="1217"/>
      <c r="AI116" s="1218"/>
      <c r="AJ116" s="1218"/>
      <c r="AK116" s="1252"/>
      <c r="AL116" s="1170"/>
    </row>
    <row r="117" spans="1:38" outlineLevel="1">
      <c r="A117" s="1240"/>
      <c r="B117" s="1187"/>
      <c r="C117" s="1296"/>
      <c r="D117" s="1297"/>
      <c r="E117" s="1298"/>
      <c r="F117" s="1298"/>
      <c r="G117" s="1298"/>
      <c r="H117" s="1298"/>
      <c r="I117" s="1298"/>
      <c r="J117" s="1298"/>
      <c r="K117" s="1298"/>
      <c r="L117" s="1299"/>
      <c r="M117" s="1300"/>
      <c r="N117" s="1300"/>
      <c r="O117" s="1300"/>
      <c r="R117" s="1252"/>
      <c r="S117" s="1252"/>
      <c r="T117" s="1252"/>
      <c r="U117" s="1252"/>
      <c r="V117" s="1462"/>
      <c r="W117" s="1252"/>
      <c r="X117" s="1252"/>
      <c r="Y117" s="1252"/>
      <c r="Z117" s="1252"/>
      <c r="AA117" s="1252"/>
      <c r="AB117" s="1252"/>
      <c r="AC117" s="1252"/>
      <c r="AD117" s="1252"/>
      <c r="AE117" s="1252"/>
      <c r="AF117" s="1252"/>
      <c r="AG117" s="1253"/>
      <c r="AH117" s="1217"/>
      <c r="AI117" s="1218"/>
      <c r="AJ117" s="1218"/>
      <c r="AK117" s="1252"/>
      <c r="AL117" s="1170"/>
    </row>
    <row r="118" spans="1:38" outlineLevel="1">
      <c r="A118" s="1240"/>
      <c r="B118" s="1187"/>
      <c r="C118" s="1296"/>
      <c r="D118" s="1297"/>
      <c r="E118" s="1298"/>
      <c r="F118" s="1298"/>
      <c r="G118" s="1298"/>
      <c r="H118" s="1298"/>
      <c r="I118" s="1298"/>
      <c r="J118" s="1298"/>
      <c r="K118" s="1298"/>
      <c r="L118" s="1299"/>
      <c r="M118" s="1300"/>
      <c r="N118" s="1300"/>
      <c r="O118" s="1300"/>
      <c r="R118" s="1252"/>
      <c r="S118" s="1252"/>
      <c r="T118" s="1252"/>
      <c r="U118" s="1252"/>
      <c r="V118" s="1462"/>
      <c r="W118" s="1252"/>
      <c r="X118" s="1252"/>
      <c r="Y118" s="1252"/>
      <c r="Z118" s="1252"/>
      <c r="AA118" s="1252"/>
      <c r="AB118" s="1252"/>
      <c r="AC118" s="1252"/>
      <c r="AD118" s="1252"/>
      <c r="AE118" s="1252"/>
      <c r="AF118" s="1252"/>
      <c r="AG118" s="1253"/>
      <c r="AH118" s="1217"/>
      <c r="AI118" s="1218"/>
      <c r="AJ118" s="1218"/>
      <c r="AK118" s="1252"/>
      <c r="AL118" s="1170"/>
    </row>
    <row r="119" spans="1:38" outlineLevel="1">
      <c r="A119" s="1240"/>
      <c r="B119" s="1187"/>
      <c r="C119" s="1296"/>
      <c r="D119" s="1297"/>
      <c r="E119" s="1298"/>
      <c r="F119" s="1298"/>
      <c r="G119" s="1298"/>
      <c r="H119" s="1298"/>
      <c r="I119" s="1298"/>
      <c r="J119" s="1298"/>
      <c r="K119" s="1298"/>
      <c r="L119" s="1299"/>
      <c r="M119" s="1300"/>
      <c r="N119" s="1300"/>
      <c r="O119" s="1300"/>
      <c r="R119" s="1252"/>
      <c r="S119" s="1252"/>
      <c r="T119" s="1252"/>
      <c r="U119" s="1252"/>
      <c r="V119" s="1462"/>
      <c r="W119" s="1252"/>
      <c r="X119" s="1252"/>
      <c r="Y119" s="1252"/>
      <c r="Z119" s="1252"/>
      <c r="AA119" s="1252"/>
      <c r="AB119" s="1252"/>
      <c r="AC119" s="1252"/>
      <c r="AD119" s="1252"/>
      <c r="AE119" s="1252"/>
      <c r="AF119" s="1252"/>
      <c r="AG119" s="1253"/>
      <c r="AH119" s="1217"/>
      <c r="AI119" s="1218"/>
      <c r="AJ119" s="1218"/>
      <c r="AK119" s="1252"/>
      <c r="AL119" s="1170"/>
    </row>
    <row r="120" spans="1:38" outlineLevel="1">
      <c r="A120" s="1240"/>
      <c r="B120" s="1187"/>
      <c r="C120" s="1296"/>
      <c r="D120" s="1297"/>
      <c r="E120" s="1298"/>
      <c r="F120" s="1298"/>
      <c r="G120" s="1298"/>
      <c r="H120" s="1298"/>
      <c r="I120" s="1298"/>
      <c r="J120" s="1298"/>
      <c r="K120" s="1298"/>
      <c r="L120" s="1299"/>
      <c r="M120" s="1300"/>
      <c r="N120" s="1300"/>
      <c r="O120" s="1300"/>
      <c r="R120" s="1252"/>
      <c r="S120" s="1252"/>
      <c r="T120" s="1252"/>
      <c r="U120" s="1252"/>
      <c r="V120" s="1462"/>
      <c r="W120" s="1252"/>
      <c r="X120" s="1252"/>
      <c r="Y120" s="1252"/>
      <c r="Z120" s="1252"/>
      <c r="AA120" s="1252"/>
      <c r="AB120" s="1252"/>
      <c r="AC120" s="1252"/>
      <c r="AD120" s="1252"/>
      <c r="AE120" s="1252"/>
      <c r="AF120" s="1252"/>
      <c r="AG120" s="1253"/>
      <c r="AH120" s="1217"/>
      <c r="AI120" s="1218"/>
      <c r="AJ120" s="1218"/>
      <c r="AK120" s="1252"/>
      <c r="AL120" s="1170"/>
    </row>
    <row r="121" spans="1:38" outlineLevel="1">
      <c r="A121" s="1240"/>
      <c r="B121" s="1187"/>
      <c r="C121" s="1296"/>
      <c r="D121" s="1297"/>
      <c r="E121" s="1298"/>
      <c r="F121" s="1298"/>
      <c r="G121" s="1298"/>
      <c r="H121" s="1298"/>
      <c r="I121" s="1298"/>
      <c r="J121" s="1298"/>
      <c r="K121" s="1298"/>
      <c r="L121" s="1299"/>
      <c r="M121" s="1300"/>
      <c r="N121" s="1300"/>
      <c r="O121" s="1300"/>
      <c r="R121" s="1252"/>
      <c r="S121" s="1252"/>
      <c r="T121" s="1252"/>
      <c r="U121" s="1252"/>
      <c r="V121" s="1462"/>
      <c r="W121" s="1252"/>
      <c r="X121" s="1252"/>
      <c r="Y121" s="1252"/>
      <c r="Z121" s="1252"/>
      <c r="AA121" s="1252"/>
      <c r="AB121" s="1252"/>
      <c r="AC121" s="1252"/>
      <c r="AD121" s="1252"/>
      <c r="AE121" s="1252"/>
      <c r="AF121" s="1252"/>
      <c r="AG121" s="1253"/>
      <c r="AH121" s="1217"/>
      <c r="AI121" s="1218"/>
      <c r="AJ121" s="1218"/>
      <c r="AK121" s="1252"/>
      <c r="AL121" s="1170"/>
    </row>
    <row r="122" spans="1:38" outlineLevel="1">
      <c r="A122" s="1240"/>
      <c r="B122" s="1187"/>
      <c r="C122" s="1296"/>
      <c r="D122" s="1297"/>
      <c r="E122" s="1298"/>
      <c r="F122" s="1298"/>
      <c r="G122" s="1298"/>
      <c r="H122" s="1298"/>
      <c r="I122" s="1298"/>
      <c r="J122" s="1298"/>
      <c r="K122" s="1298"/>
      <c r="L122" s="1299"/>
      <c r="M122" s="1300"/>
      <c r="N122" s="1300"/>
      <c r="O122" s="1300"/>
      <c r="R122" s="1252"/>
      <c r="S122" s="1252"/>
      <c r="T122" s="1252"/>
      <c r="U122" s="1252"/>
      <c r="V122" s="1254"/>
      <c r="W122" s="1252"/>
      <c r="X122" s="1252"/>
      <c r="Y122" s="1252"/>
      <c r="Z122" s="1252"/>
      <c r="AA122" s="1252"/>
      <c r="AB122" s="1252"/>
      <c r="AC122" s="1252"/>
      <c r="AD122" s="1252"/>
      <c r="AE122" s="1252"/>
      <c r="AF122" s="1252"/>
      <c r="AG122" s="1253"/>
      <c r="AH122" s="1217"/>
      <c r="AI122" s="1218"/>
      <c r="AJ122" s="1218"/>
      <c r="AK122" s="1252"/>
      <c r="AL122" s="1170"/>
    </row>
    <row r="123" spans="1:38" outlineLevel="1">
      <c r="A123" s="1240"/>
      <c r="B123" s="1187"/>
      <c r="C123" s="1296"/>
      <c r="D123" s="1297"/>
      <c r="E123" s="1298"/>
      <c r="F123" s="1298"/>
      <c r="G123" s="1298"/>
      <c r="H123" s="1298"/>
      <c r="I123" s="1298"/>
      <c r="J123" s="1298"/>
      <c r="K123" s="1298"/>
      <c r="L123" s="1299"/>
      <c r="M123" s="1300"/>
      <c r="N123" s="1300"/>
      <c r="O123" s="1300"/>
      <c r="R123" s="1252"/>
      <c r="S123" s="1252"/>
      <c r="T123" s="1252"/>
      <c r="U123" s="1252"/>
      <c r="V123" s="1254"/>
      <c r="W123" s="1252"/>
      <c r="X123" s="1252"/>
      <c r="Y123" s="1252"/>
      <c r="Z123" s="1252"/>
      <c r="AA123" s="1252"/>
      <c r="AB123" s="1252"/>
      <c r="AC123" s="1252"/>
      <c r="AD123" s="1252"/>
      <c r="AE123" s="1252"/>
      <c r="AF123" s="1252"/>
      <c r="AG123" s="1253"/>
      <c r="AH123" s="1217"/>
      <c r="AI123" s="1218"/>
      <c r="AJ123" s="1218"/>
      <c r="AK123" s="1252"/>
      <c r="AL123" s="1170"/>
    </row>
    <row r="124" spans="1:38" outlineLevel="1">
      <c r="A124" s="1240">
        <f t="shared" ref="A124:A167" si="10">+A122+1</f>
        <v>1</v>
      </c>
      <c r="B124" s="1187"/>
      <c r="C124" s="1296"/>
      <c r="D124" s="1297"/>
      <c r="E124" s="1298"/>
      <c r="F124" s="1298"/>
      <c r="G124" s="1298"/>
      <c r="H124" s="1298"/>
      <c r="I124" s="1298"/>
      <c r="J124" s="1298"/>
      <c r="K124" s="1298"/>
      <c r="L124" s="1299"/>
      <c r="M124" s="1300"/>
      <c r="N124" s="1300"/>
      <c r="O124" s="1300"/>
      <c r="R124" s="1252"/>
      <c r="S124" s="1252"/>
      <c r="T124" s="1252"/>
      <c r="U124" s="1252"/>
      <c r="V124" s="1254"/>
      <c r="W124" s="1252"/>
      <c r="X124" s="1252"/>
      <c r="Y124" s="1252"/>
      <c r="Z124" s="1252"/>
      <c r="AA124" s="1252"/>
      <c r="AB124" s="1252"/>
      <c r="AC124" s="1252"/>
      <c r="AD124" s="1252"/>
      <c r="AE124" s="1252"/>
      <c r="AF124" s="1252"/>
      <c r="AG124" s="1253"/>
      <c r="AH124" s="1217"/>
      <c r="AI124" s="1218"/>
      <c r="AJ124" s="1218"/>
      <c r="AK124" s="1252"/>
      <c r="AL124" s="1170"/>
    </row>
    <row r="125" spans="1:38" outlineLevel="1">
      <c r="A125" s="1240">
        <f t="shared" si="10"/>
        <v>1</v>
      </c>
      <c r="B125" s="1187"/>
      <c r="C125" s="1296"/>
      <c r="D125" s="1297"/>
      <c r="E125" s="1298"/>
      <c r="F125" s="1298"/>
      <c r="G125" s="1298"/>
      <c r="H125" s="1298"/>
      <c r="I125" s="1298"/>
      <c r="J125" s="1298"/>
      <c r="K125" s="1298"/>
      <c r="L125" s="1299"/>
      <c r="M125" s="1300"/>
      <c r="N125" s="1300"/>
      <c r="O125" s="1300"/>
      <c r="R125" s="1252"/>
      <c r="S125" s="1252"/>
      <c r="T125" s="1252"/>
      <c r="U125" s="1252"/>
      <c r="V125" s="1254"/>
      <c r="W125" s="1252"/>
      <c r="X125" s="1252"/>
      <c r="Y125" s="1252"/>
      <c r="Z125" s="1252"/>
      <c r="AA125" s="1252"/>
      <c r="AB125" s="1252"/>
      <c r="AC125" s="1252"/>
      <c r="AD125" s="1252"/>
      <c r="AE125" s="1252"/>
      <c r="AF125" s="1252"/>
      <c r="AG125" s="1253"/>
      <c r="AH125" s="1217"/>
      <c r="AI125" s="1218"/>
      <c r="AJ125" s="1218"/>
      <c r="AK125" s="1252"/>
      <c r="AL125" s="1170"/>
    </row>
    <row r="126" spans="1:38" outlineLevel="1">
      <c r="A126" s="1240">
        <f t="shared" si="10"/>
        <v>2</v>
      </c>
      <c r="B126" s="1187"/>
      <c r="C126" s="1296"/>
      <c r="D126" s="1297"/>
      <c r="E126" s="1298"/>
      <c r="F126" s="1298"/>
      <c r="G126" s="1298"/>
      <c r="H126" s="1298"/>
      <c r="I126" s="1298"/>
      <c r="J126" s="1298"/>
      <c r="K126" s="1298"/>
      <c r="L126" s="1299"/>
      <c r="M126" s="1300"/>
      <c r="N126" s="1300"/>
      <c r="O126" s="1300"/>
      <c r="R126" s="1252"/>
      <c r="S126" s="1252"/>
      <c r="T126" s="1252"/>
      <c r="U126" s="1252"/>
      <c r="V126" s="1254"/>
      <c r="W126" s="1252"/>
      <c r="X126" s="1252"/>
      <c r="Y126" s="1252"/>
      <c r="Z126" s="1252"/>
      <c r="AA126" s="1252"/>
      <c r="AB126" s="1252"/>
      <c r="AC126" s="1252"/>
      <c r="AD126" s="1252"/>
      <c r="AE126" s="1252"/>
      <c r="AF126" s="1252"/>
      <c r="AG126" s="1253"/>
      <c r="AH126" s="1217"/>
      <c r="AI126" s="1218"/>
      <c r="AJ126" s="1218"/>
      <c r="AK126" s="1252"/>
      <c r="AL126" s="1170"/>
    </row>
    <row r="127" spans="1:38" outlineLevel="1">
      <c r="A127" s="1240">
        <f t="shared" si="10"/>
        <v>2</v>
      </c>
      <c r="B127" s="1187"/>
      <c r="C127" s="1296"/>
      <c r="D127" s="1297"/>
      <c r="E127" s="1298"/>
      <c r="F127" s="1298"/>
      <c r="G127" s="1298"/>
      <c r="H127" s="1298"/>
      <c r="I127" s="1298"/>
      <c r="J127" s="1298"/>
      <c r="K127" s="1298"/>
      <c r="L127" s="1299"/>
      <c r="M127" s="1300"/>
      <c r="N127" s="1300"/>
      <c r="O127" s="1300"/>
      <c r="R127" s="1252"/>
      <c r="S127" s="1252"/>
      <c r="T127" s="1252"/>
      <c r="U127" s="1252"/>
      <c r="V127" s="1254"/>
      <c r="W127" s="1252"/>
      <c r="X127" s="1252"/>
      <c r="Y127" s="1252"/>
      <c r="Z127" s="1252"/>
      <c r="AA127" s="1252"/>
      <c r="AB127" s="1252"/>
      <c r="AC127" s="1252"/>
      <c r="AD127" s="1252"/>
      <c r="AE127" s="1252"/>
      <c r="AF127" s="1252"/>
      <c r="AG127" s="1253"/>
      <c r="AH127" s="1217"/>
      <c r="AI127" s="1218"/>
      <c r="AJ127" s="1218"/>
      <c r="AK127" s="1252"/>
      <c r="AL127" s="1170"/>
    </row>
    <row r="128" spans="1:38" outlineLevel="1">
      <c r="A128" s="1240">
        <f t="shared" si="10"/>
        <v>3</v>
      </c>
      <c r="B128" s="1187"/>
      <c r="C128" s="1296"/>
      <c r="D128" s="1297"/>
      <c r="E128" s="1298"/>
      <c r="F128" s="1298"/>
      <c r="G128" s="1298"/>
      <c r="H128" s="1298"/>
      <c r="I128" s="1298"/>
      <c r="J128" s="1298"/>
      <c r="K128" s="1298"/>
      <c r="L128" s="1299"/>
      <c r="M128" s="1300"/>
      <c r="N128" s="1300"/>
      <c r="O128" s="1300"/>
      <c r="R128" s="1252"/>
      <c r="S128" s="1252"/>
      <c r="T128" s="1252"/>
      <c r="U128" s="1252"/>
      <c r="V128" s="1254"/>
      <c r="W128" s="1252"/>
      <c r="X128" s="1252"/>
      <c r="Y128" s="1252"/>
      <c r="Z128" s="1252"/>
      <c r="AA128" s="1252"/>
      <c r="AB128" s="1252"/>
      <c r="AC128" s="1252"/>
      <c r="AD128" s="1252"/>
      <c r="AE128" s="1252"/>
      <c r="AF128" s="1252"/>
      <c r="AG128" s="1253"/>
      <c r="AH128" s="1217"/>
      <c r="AI128" s="1218"/>
      <c r="AJ128" s="1218"/>
      <c r="AK128" s="1252"/>
      <c r="AL128" s="1170"/>
    </row>
    <row r="129" spans="1:38" outlineLevel="1">
      <c r="A129" s="1240">
        <f t="shared" si="10"/>
        <v>3</v>
      </c>
      <c r="B129" s="1187"/>
      <c r="C129" s="1296"/>
      <c r="D129" s="1297"/>
      <c r="E129" s="1298"/>
      <c r="F129" s="1298"/>
      <c r="G129" s="1298"/>
      <c r="H129" s="1298"/>
      <c r="I129" s="1298"/>
      <c r="J129" s="1298"/>
      <c r="K129" s="1298"/>
      <c r="L129" s="1299"/>
      <c r="M129" s="1300"/>
      <c r="N129" s="1300"/>
      <c r="O129" s="1300"/>
      <c r="R129" s="1252"/>
      <c r="S129" s="1252"/>
      <c r="T129" s="1252"/>
      <c r="U129" s="1252"/>
      <c r="V129" s="1254"/>
      <c r="W129" s="1252"/>
      <c r="X129" s="1252"/>
      <c r="Y129" s="1252"/>
      <c r="Z129" s="1252"/>
      <c r="AA129" s="1252"/>
      <c r="AB129" s="1252"/>
      <c r="AC129" s="1252"/>
      <c r="AD129" s="1252"/>
      <c r="AE129" s="1252"/>
      <c r="AF129" s="1252"/>
      <c r="AG129" s="1253"/>
      <c r="AH129" s="1217"/>
      <c r="AI129" s="1218"/>
      <c r="AJ129" s="1218"/>
      <c r="AK129" s="1252"/>
      <c r="AL129" s="1170"/>
    </row>
    <row r="130" spans="1:38" outlineLevel="1">
      <c r="A130" s="1240">
        <f t="shared" si="10"/>
        <v>4</v>
      </c>
      <c r="B130" s="1187"/>
      <c r="C130" s="1296"/>
      <c r="D130" s="1297"/>
      <c r="E130" s="1298"/>
      <c r="F130" s="1298"/>
      <c r="G130" s="1298"/>
      <c r="H130" s="1298"/>
      <c r="I130" s="1298"/>
      <c r="J130" s="1298"/>
      <c r="K130" s="1298"/>
      <c r="L130" s="1299"/>
      <c r="M130" s="1300"/>
      <c r="N130" s="1300"/>
      <c r="O130" s="1300"/>
      <c r="R130" s="1252"/>
      <c r="S130" s="1252"/>
      <c r="T130" s="1252"/>
      <c r="U130" s="1252"/>
      <c r="V130" s="1254"/>
      <c r="W130" s="1252"/>
      <c r="X130" s="1252"/>
      <c r="Y130" s="1252"/>
      <c r="Z130" s="1252"/>
      <c r="AA130" s="1252"/>
      <c r="AB130" s="1252"/>
      <c r="AC130" s="1252"/>
      <c r="AD130" s="1252"/>
      <c r="AE130" s="1252"/>
      <c r="AF130" s="1252"/>
      <c r="AG130" s="1253"/>
      <c r="AH130" s="1217"/>
      <c r="AI130" s="1218"/>
      <c r="AJ130" s="1218"/>
      <c r="AK130" s="1252"/>
      <c r="AL130" s="1170"/>
    </row>
    <row r="131" spans="1:38" outlineLevel="1">
      <c r="A131" s="1240">
        <f t="shared" si="10"/>
        <v>4</v>
      </c>
      <c r="B131" s="1187"/>
      <c r="C131" s="1296"/>
      <c r="D131" s="1297"/>
      <c r="E131" s="1298"/>
      <c r="F131" s="1298"/>
      <c r="G131" s="1298"/>
      <c r="H131" s="1298"/>
      <c r="I131" s="1298"/>
      <c r="J131" s="1298"/>
      <c r="K131" s="1298"/>
      <c r="L131" s="1299"/>
      <c r="M131" s="1300"/>
      <c r="N131" s="1300"/>
      <c r="O131" s="1300"/>
      <c r="R131" s="1252"/>
      <c r="S131" s="1252"/>
      <c r="T131" s="1252"/>
      <c r="U131" s="1252"/>
      <c r="V131" s="1254"/>
      <c r="W131" s="1252"/>
      <c r="X131" s="1252"/>
      <c r="Y131" s="1252"/>
      <c r="Z131" s="1252"/>
      <c r="AA131" s="1252"/>
      <c r="AB131" s="1252"/>
      <c r="AC131" s="1252"/>
      <c r="AD131" s="1252"/>
      <c r="AE131" s="1252"/>
      <c r="AF131" s="1252"/>
      <c r="AG131" s="1253"/>
      <c r="AH131" s="1217"/>
      <c r="AI131" s="1218"/>
      <c r="AJ131" s="1218"/>
      <c r="AK131" s="1252"/>
      <c r="AL131" s="1170"/>
    </row>
    <row r="132" spans="1:38" outlineLevel="1">
      <c r="A132" s="1240">
        <f t="shared" si="10"/>
        <v>5</v>
      </c>
      <c r="B132" s="1187"/>
      <c r="C132" s="1296"/>
      <c r="D132" s="1297"/>
      <c r="E132" s="1298"/>
      <c r="F132" s="1298"/>
      <c r="G132" s="1298"/>
      <c r="H132" s="1298"/>
      <c r="I132" s="1298"/>
      <c r="J132" s="1298"/>
      <c r="K132" s="1298"/>
      <c r="L132" s="1299"/>
      <c r="M132" s="1300"/>
      <c r="N132" s="1300"/>
      <c r="O132" s="1300"/>
      <c r="R132" s="1252"/>
      <c r="S132" s="1252"/>
      <c r="T132" s="1252"/>
      <c r="U132" s="1252"/>
      <c r="V132" s="1254"/>
      <c r="W132" s="1252"/>
      <c r="X132" s="1252"/>
      <c r="Y132" s="1252"/>
      <c r="Z132" s="1252"/>
      <c r="AA132" s="1252"/>
      <c r="AB132" s="1252"/>
      <c r="AC132" s="1252"/>
      <c r="AD132" s="1252"/>
      <c r="AE132" s="1252"/>
      <c r="AF132" s="1252"/>
      <c r="AG132" s="1253"/>
      <c r="AH132" s="1217"/>
      <c r="AI132" s="1218"/>
      <c r="AJ132" s="1218"/>
      <c r="AK132" s="1252"/>
      <c r="AL132" s="1170"/>
    </row>
    <row r="133" spans="1:38" outlineLevel="1">
      <c r="A133" s="1240">
        <f t="shared" si="10"/>
        <v>5</v>
      </c>
      <c r="B133" s="1187"/>
      <c r="C133" s="1296"/>
      <c r="D133" s="1297"/>
      <c r="E133" s="1298"/>
      <c r="F133" s="1298"/>
      <c r="G133" s="1298"/>
      <c r="H133" s="1298"/>
      <c r="I133" s="1298"/>
      <c r="J133" s="1298"/>
      <c r="K133" s="1298"/>
      <c r="L133" s="1299"/>
      <c r="M133" s="1300"/>
      <c r="N133" s="1300"/>
      <c r="O133" s="1300"/>
      <c r="R133" s="1252"/>
      <c r="S133" s="1252"/>
      <c r="T133" s="1252"/>
      <c r="U133" s="1252"/>
      <c r="V133" s="1254"/>
      <c r="W133" s="1252"/>
      <c r="X133" s="1252"/>
      <c r="Y133" s="1252"/>
      <c r="Z133" s="1252"/>
      <c r="AA133" s="1252"/>
      <c r="AB133" s="1252"/>
      <c r="AC133" s="1252"/>
      <c r="AD133" s="1252"/>
      <c r="AE133" s="1252"/>
      <c r="AF133" s="1252"/>
      <c r="AG133" s="1253"/>
      <c r="AH133" s="1217"/>
      <c r="AI133" s="1218"/>
      <c r="AJ133" s="1218"/>
      <c r="AK133" s="1252"/>
      <c r="AL133" s="1170"/>
    </row>
    <row r="134" spans="1:38" outlineLevel="1">
      <c r="A134" s="1240">
        <f t="shared" si="10"/>
        <v>6</v>
      </c>
      <c r="B134" s="1187"/>
      <c r="C134" s="1296"/>
      <c r="D134" s="1297"/>
      <c r="E134" s="1298"/>
      <c r="F134" s="1298"/>
      <c r="G134" s="1298"/>
      <c r="H134" s="1298"/>
      <c r="I134" s="1298"/>
      <c r="J134" s="1298"/>
      <c r="K134" s="1298"/>
      <c r="L134" s="1299"/>
      <c r="M134" s="1300"/>
      <c r="N134" s="1300"/>
      <c r="O134" s="1300"/>
      <c r="R134" s="1252"/>
      <c r="S134" s="1252"/>
      <c r="T134" s="1252"/>
      <c r="U134" s="1252"/>
      <c r="V134" s="1254"/>
      <c r="W134" s="1252"/>
      <c r="X134" s="1252"/>
      <c r="Y134" s="1252"/>
      <c r="Z134" s="1252"/>
      <c r="AA134" s="1252"/>
      <c r="AB134" s="1252"/>
      <c r="AC134" s="1252"/>
      <c r="AD134" s="1252"/>
      <c r="AE134" s="1252"/>
      <c r="AF134" s="1252"/>
      <c r="AG134" s="1253"/>
      <c r="AH134" s="1217"/>
      <c r="AI134" s="1218"/>
      <c r="AJ134" s="1218"/>
      <c r="AK134" s="1252"/>
      <c r="AL134" s="1170"/>
    </row>
    <row r="135" spans="1:38" outlineLevel="1">
      <c r="A135" s="1240">
        <f t="shared" si="10"/>
        <v>6</v>
      </c>
      <c r="B135" s="1187"/>
      <c r="C135" s="1296"/>
      <c r="D135" s="1297"/>
      <c r="E135" s="1298"/>
      <c r="F135" s="1298"/>
      <c r="G135" s="1298"/>
      <c r="H135" s="1298"/>
      <c r="I135" s="1298"/>
      <c r="J135" s="1298"/>
      <c r="K135" s="1298"/>
      <c r="L135" s="1299"/>
      <c r="M135" s="1300"/>
      <c r="N135" s="1300"/>
      <c r="O135" s="1300"/>
      <c r="R135" s="1252"/>
      <c r="S135" s="1252"/>
      <c r="T135" s="1252"/>
      <c r="U135" s="1252"/>
      <c r="V135" s="1254"/>
      <c r="W135" s="1252"/>
      <c r="X135" s="1252"/>
      <c r="Y135" s="1252"/>
      <c r="Z135" s="1252"/>
      <c r="AA135" s="1252"/>
      <c r="AB135" s="1252"/>
      <c r="AC135" s="1252"/>
      <c r="AD135" s="1252"/>
      <c r="AE135" s="1252"/>
      <c r="AF135" s="1252"/>
      <c r="AG135" s="1253"/>
      <c r="AH135" s="1217"/>
      <c r="AI135" s="1218"/>
      <c r="AJ135" s="1218"/>
      <c r="AK135" s="1252"/>
      <c r="AL135" s="1170"/>
    </row>
    <row r="136" spans="1:38" outlineLevel="1">
      <c r="A136" s="1240">
        <f t="shared" si="10"/>
        <v>7</v>
      </c>
      <c r="B136" s="1187"/>
      <c r="C136" s="1296"/>
      <c r="D136" s="1297"/>
      <c r="E136" s="1298"/>
      <c r="F136" s="1298"/>
      <c r="G136" s="1298"/>
      <c r="H136" s="1298"/>
      <c r="I136" s="1298"/>
      <c r="J136" s="1298"/>
      <c r="K136" s="1298"/>
      <c r="L136" s="1299"/>
      <c r="M136" s="1300"/>
      <c r="N136" s="1300"/>
      <c r="O136" s="1300"/>
      <c r="R136" s="1252"/>
      <c r="S136" s="1252"/>
      <c r="T136" s="1252"/>
      <c r="U136" s="1252"/>
      <c r="V136" s="1254"/>
      <c r="W136" s="1252"/>
      <c r="X136" s="1252"/>
      <c r="Y136" s="1252"/>
      <c r="Z136" s="1252"/>
      <c r="AA136" s="1252"/>
      <c r="AB136" s="1252"/>
      <c r="AC136" s="1252"/>
      <c r="AD136" s="1252"/>
      <c r="AE136" s="1252"/>
      <c r="AF136" s="1252"/>
      <c r="AG136" s="1253"/>
      <c r="AH136" s="1217"/>
      <c r="AI136" s="1218"/>
      <c r="AJ136" s="1218"/>
      <c r="AK136" s="1252"/>
      <c r="AL136" s="1170"/>
    </row>
    <row r="137" spans="1:38" outlineLevel="1">
      <c r="A137" s="1240">
        <f t="shared" si="10"/>
        <v>7</v>
      </c>
      <c r="B137" s="1187"/>
      <c r="C137" s="1296"/>
      <c r="D137" s="1297"/>
      <c r="E137" s="1298"/>
      <c r="F137" s="1298"/>
      <c r="G137" s="1298"/>
      <c r="H137" s="1298"/>
      <c r="I137" s="1298"/>
      <c r="J137" s="1298"/>
      <c r="K137" s="1298"/>
      <c r="L137" s="1299"/>
      <c r="M137" s="1300"/>
      <c r="N137" s="1300"/>
      <c r="O137" s="1300"/>
      <c r="R137" s="1252"/>
      <c r="S137" s="1252"/>
      <c r="T137" s="1252"/>
      <c r="U137" s="1252"/>
      <c r="V137" s="1254"/>
      <c r="W137" s="1252"/>
      <c r="X137" s="1252"/>
      <c r="Y137" s="1252"/>
      <c r="Z137" s="1252"/>
      <c r="AA137" s="1252"/>
      <c r="AB137" s="1252"/>
      <c r="AC137" s="1252"/>
      <c r="AD137" s="1252"/>
      <c r="AE137" s="1252"/>
      <c r="AF137" s="1252"/>
      <c r="AG137" s="1253"/>
      <c r="AH137" s="1217"/>
      <c r="AI137" s="1218"/>
      <c r="AJ137" s="1218"/>
      <c r="AK137" s="1252"/>
      <c r="AL137" s="1170"/>
    </row>
    <row r="138" spans="1:38" outlineLevel="1">
      <c r="A138" s="1240">
        <f t="shared" si="10"/>
        <v>8</v>
      </c>
      <c r="B138" s="1187"/>
      <c r="C138" s="1296"/>
      <c r="D138" s="1297"/>
      <c r="E138" s="1298"/>
      <c r="F138" s="1298"/>
      <c r="G138" s="1298"/>
      <c r="H138" s="1298"/>
      <c r="I138" s="1298"/>
      <c r="J138" s="1298"/>
      <c r="K138" s="1298"/>
      <c r="L138" s="1299"/>
      <c r="M138" s="1300"/>
      <c r="N138" s="1300"/>
      <c r="O138" s="1300"/>
      <c r="R138" s="1252"/>
      <c r="S138" s="1252"/>
      <c r="T138" s="1252"/>
      <c r="U138" s="1252"/>
      <c r="V138" s="1254"/>
      <c r="W138" s="1252"/>
      <c r="X138" s="1252"/>
      <c r="Y138" s="1252"/>
      <c r="Z138" s="1252"/>
      <c r="AA138" s="1252"/>
      <c r="AB138" s="1252"/>
      <c r="AC138" s="1252"/>
      <c r="AD138" s="1252"/>
      <c r="AE138" s="1252"/>
      <c r="AF138" s="1252"/>
      <c r="AG138" s="1253"/>
      <c r="AH138" s="1217"/>
      <c r="AI138" s="1218"/>
      <c r="AJ138" s="1218"/>
      <c r="AK138" s="1252"/>
      <c r="AL138" s="1170"/>
    </row>
    <row r="139" spans="1:38" outlineLevel="1">
      <c r="A139" s="1240">
        <f t="shared" si="10"/>
        <v>8</v>
      </c>
      <c r="B139" s="1187"/>
      <c r="C139" s="1296"/>
      <c r="D139" s="1297"/>
      <c r="E139" s="1298"/>
      <c r="F139" s="1298"/>
      <c r="G139" s="1298"/>
      <c r="H139" s="1298"/>
      <c r="I139" s="1298"/>
      <c r="J139" s="1298"/>
      <c r="K139" s="1298"/>
      <c r="L139" s="1299"/>
      <c r="M139" s="1300"/>
      <c r="N139" s="1300"/>
      <c r="O139" s="1300"/>
      <c r="R139" s="1252"/>
      <c r="S139" s="1252"/>
      <c r="T139" s="1252"/>
      <c r="U139" s="1252"/>
      <c r="V139" s="1254"/>
      <c r="W139" s="1252"/>
      <c r="X139" s="1252"/>
      <c r="Y139" s="1252"/>
      <c r="Z139" s="1252"/>
      <c r="AA139" s="1252"/>
      <c r="AB139" s="1252"/>
      <c r="AC139" s="1252"/>
      <c r="AD139" s="1252"/>
      <c r="AE139" s="1252"/>
      <c r="AF139" s="1252"/>
      <c r="AG139" s="1253"/>
      <c r="AH139" s="1217"/>
      <c r="AI139" s="1218"/>
      <c r="AJ139" s="1218"/>
      <c r="AK139" s="1252"/>
      <c r="AL139" s="1170"/>
    </row>
    <row r="140" spans="1:38" outlineLevel="1">
      <c r="A140" s="1240">
        <f t="shared" si="10"/>
        <v>9</v>
      </c>
      <c r="B140" s="1187"/>
      <c r="C140" s="1296"/>
      <c r="D140" s="1297"/>
      <c r="E140" s="1298"/>
      <c r="F140" s="1298"/>
      <c r="G140" s="1298"/>
      <c r="H140" s="1298"/>
      <c r="I140" s="1298"/>
      <c r="J140" s="1298"/>
      <c r="K140" s="1298"/>
      <c r="L140" s="1299"/>
      <c r="M140" s="1300"/>
      <c r="N140" s="1300"/>
      <c r="O140" s="1300"/>
      <c r="R140" s="1252"/>
      <c r="S140" s="1252"/>
      <c r="T140" s="1252"/>
      <c r="U140" s="1252"/>
      <c r="V140" s="1254"/>
      <c r="W140" s="1252"/>
      <c r="X140" s="1252"/>
      <c r="Y140" s="1252"/>
      <c r="Z140" s="1252"/>
      <c r="AA140" s="1252"/>
      <c r="AB140" s="1252"/>
      <c r="AC140" s="1252"/>
      <c r="AD140" s="1252"/>
      <c r="AE140" s="1252"/>
      <c r="AF140" s="1252"/>
      <c r="AG140" s="1253"/>
      <c r="AH140" s="1217"/>
      <c r="AI140" s="1218"/>
      <c r="AJ140" s="1218"/>
      <c r="AK140" s="1252"/>
      <c r="AL140" s="1170"/>
    </row>
    <row r="141" spans="1:38" outlineLevel="1">
      <c r="A141" s="1240">
        <f t="shared" si="10"/>
        <v>9</v>
      </c>
      <c r="B141" s="1187"/>
      <c r="C141" s="1296"/>
      <c r="D141" s="1297"/>
      <c r="E141" s="1298"/>
      <c r="F141" s="1298"/>
      <c r="G141" s="1298"/>
      <c r="H141" s="1298"/>
      <c r="I141" s="1298"/>
      <c r="J141" s="1298"/>
      <c r="K141" s="1298"/>
      <c r="L141" s="1299"/>
      <c r="M141" s="1300"/>
      <c r="N141" s="1300"/>
      <c r="O141" s="1300"/>
      <c r="R141" s="1252"/>
      <c r="S141" s="1252"/>
      <c r="T141" s="1252"/>
      <c r="U141" s="1252"/>
      <c r="V141" s="1254"/>
      <c r="W141" s="1252"/>
      <c r="X141" s="1252"/>
      <c r="Y141" s="1252"/>
      <c r="Z141" s="1252"/>
      <c r="AA141" s="1252"/>
      <c r="AB141" s="1252"/>
      <c r="AC141" s="1252"/>
      <c r="AD141" s="1252"/>
      <c r="AE141" s="1252"/>
      <c r="AF141" s="1252"/>
      <c r="AG141" s="1253"/>
      <c r="AH141" s="1217"/>
      <c r="AI141" s="1218"/>
      <c r="AJ141" s="1218"/>
      <c r="AK141" s="1252"/>
      <c r="AL141" s="1170"/>
    </row>
    <row r="142" spans="1:38" outlineLevel="1">
      <c r="A142" s="1240">
        <f t="shared" si="10"/>
        <v>10</v>
      </c>
      <c r="B142" s="1187"/>
      <c r="C142" s="1296"/>
      <c r="D142" s="1297"/>
      <c r="E142" s="1298"/>
      <c r="F142" s="1298"/>
      <c r="G142" s="1298"/>
      <c r="H142" s="1298"/>
      <c r="I142" s="1298"/>
      <c r="J142" s="1298"/>
      <c r="K142" s="1298"/>
      <c r="L142" s="1299"/>
      <c r="M142" s="1300"/>
      <c r="N142" s="1300"/>
      <c r="O142" s="1300"/>
      <c r="R142" s="1252"/>
      <c r="S142" s="1252"/>
      <c r="T142" s="1252"/>
      <c r="U142" s="1252"/>
      <c r="V142" s="1254"/>
      <c r="W142" s="1252"/>
      <c r="X142" s="1252"/>
      <c r="Y142" s="1252"/>
      <c r="Z142" s="1252"/>
      <c r="AA142" s="1252"/>
      <c r="AB142" s="1252"/>
      <c r="AC142" s="1252"/>
      <c r="AD142" s="1252"/>
      <c r="AE142" s="1252"/>
      <c r="AF142" s="1252"/>
      <c r="AG142" s="1253"/>
      <c r="AH142" s="1217"/>
      <c r="AI142" s="1218"/>
      <c r="AJ142" s="1218"/>
      <c r="AK142" s="1252"/>
      <c r="AL142" s="1170"/>
    </row>
    <row r="143" spans="1:38" outlineLevel="1">
      <c r="A143" s="1240">
        <f t="shared" si="10"/>
        <v>10</v>
      </c>
      <c r="B143" s="1187"/>
      <c r="C143" s="1296"/>
      <c r="D143" s="1297"/>
      <c r="E143" s="1298"/>
      <c r="F143" s="1298"/>
      <c r="G143" s="1298"/>
      <c r="H143" s="1298"/>
      <c r="I143" s="1298"/>
      <c r="J143" s="1298"/>
      <c r="K143" s="1298"/>
      <c r="L143" s="1299"/>
      <c r="M143" s="1300"/>
      <c r="N143" s="1300"/>
      <c r="O143" s="1300"/>
      <c r="R143" s="1252"/>
      <c r="S143" s="1252"/>
      <c r="T143" s="1252"/>
      <c r="U143" s="1252"/>
      <c r="V143" s="1254"/>
      <c r="W143" s="1252"/>
      <c r="X143" s="1252"/>
      <c r="Y143" s="1252"/>
      <c r="Z143" s="1252"/>
      <c r="AA143" s="1252"/>
      <c r="AB143" s="1252"/>
      <c r="AC143" s="1252"/>
      <c r="AD143" s="1252"/>
      <c r="AE143" s="1252"/>
      <c r="AF143" s="1252"/>
      <c r="AG143" s="1253"/>
      <c r="AH143" s="1217"/>
      <c r="AI143" s="1218"/>
      <c r="AJ143" s="1218"/>
      <c r="AK143" s="1252"/>
      <c r="AL143" s="1170"/>
    </row>
    <row r="144" spans="1:38" outlineLevel="1">
      <c r="A144" s="1240">
        <f t="shared" si="10"/>
        <v>11</v>
      </c>
      <c r="B144" s="1187"/>
      <c r="C144" s="1296"/>
      <c r="D144" s="1297"/>
      <c r="E144" s="1298"/>
      <c r="F144" s="1298"/>
      <c r="G144" s="1298"/>
      <c r="H144" s="1298"/>
      <c r="I144" s="1298"/>
      <c r="J144" s="1298"/>
      <c r="K144" s="1298"/>
      <c r="L144" s="1299"/>
      <c r="M144" s="1300"/>
      <c r="N144" s="1300"/>
      <c r="O144" s="1300"/>
      <c r="R144" s="1252"/>
      <c r="S144" s="1252"/>
      <c r="T144" s="1252"/>
      <c r="U144" s="1252"/>
      <c r="V144" s="1254"/>
      <c r="W144" s="1252"/>
      <c r="X144" s="1252"/>
      <c r="Y144" s="1252"/>
      <c r="Z144" s="1252"/>
      <c r="AA144" s="1252"/>
      <c r="AB144" s="1252"/>
      <c r="AC144" s="1252"/>
      <c r="AD144" s="1252"/>
      <c r="AE144" s="1252"/>
      <c r="AF144" s="1252"/>
      <c r="AG144" s="1253"/>
      <c r="AH144" s="1217"/>
      <c r="AI144" s="1218"/>
      <c r="AJ144" s="1218"/>
      <c r="AK144" s="1252"/>
      <c r="AL144" s="1170"/>
    </row>
    <row r="145" spans="1:38" outlineLevel="1">
      <c r="A145" s="1240">
        <f t="shared" si="10"/>
        <v>11</v>
      </c>
      <c r="B145" s="1187"/>
      <c r="C145" s="1296"/>
      <c r="D145" s="1297"/>
      <c r="E145" s="1298"/>
      <c r="F145" s="1298"/>
      <c r="G145" s="1298"/>
      <c r="H145" s="1298"/>
      <c r="I145" s="1298"/>
      <c r="J145" s="1298"/>
      <c r="K145" s="1298"/>
      <c r="L145" s="1299"/>
      <c r="M145" s="1300"/>
      <c r="N145" s="1300"/>
      <c r="O145" s="1300"/>
      <c r="R145" s="1252"/>
      <c r="S145" s="1252"/>
      <c r="T145" s="1252"/>
      <c r="U145" s="1252"/>
      <c r="V145" s="1254"/>
      <c r="W145" s="1252"/>
      <c r="X145" s="1252"/>
      <c r="Y145" s="1252"/>
      <c r="Z145" s="1252"/>
      <c r="AA145" s="1252"/>
      <c r="AB145" s="1252"/>
      <c r="AC145" s="1252"/>
      <c r="AD145" s="1252"/>
      <c r="AE145" s="1252"/>
      <c r="AF145" s="1252"/>
      <c r="AG145" s="1253"/>
      <c r="AH145" s="1217"/>
      <c r="AI145" s="1218"/>
      <c r="AJ145" s="1218"/>
      <c r="AK145" s="1252"/>
      <c r="AL145" s="1170"/>
    </row>
    <row r="146" spans="1:38" outlineLevel="1">
      <c r="A146" s="1240">
        <f t="shared" si="10"/>
        <v>12</v>
      </c>
      <c r="B146" s="1187"/>
      <c r="C146" s="1296"/>
      <c r="D146" s="1297"/>
      <c r="E146" s="1298"/>
      <c r="F146" s="1298"/>
      <c r="G146" s="1298"/>
      <c r="H146" s="1298"/>
      <c r="I146" s="1298"/>
      <c r="J146" s="1298"/>
      <c r="K146" s="1298"/>
      <c r="L146" s="1299"/>
      <c r="M146" s="1300"/>
      <c r="N146" s="1300"/>
      <c r="O146" s="1300"/>
      <c r="R146" s="1252"/>
      <c r="S146" s="1252"/>
      <c r="T146" s="1252"/>
      <c r="U146" s="1252"/>
      <c r="V146" s="1254"/>
      <c r="W146" s="1252"/>
      <c r="X146" s="1252"/>
      <c r="Y146" s="1252"/>
      <c r="Z146" s="1252"/>
      <c r="AA146" s="1252"/>
      <c r="AB146" s="1252"/>
      <c r="AC146" s="1252"/>
      <c r="AD146" s="1252"/>
      <c r="AE146" s="1252"/>
      <c r="AF146" s="1252"/>
      <c r="AG146" s="1253"/>
      <c r="AH146" s="1217"/>
      <c r="AI146" s="1218"/>
      <c r="AJ146" s="1218"/>
      <c r="AK146" s="1252"/>
      <c r="AL146" s="1170"/>
    </row>
    <row r="147" spans="1:38" outlineLevel="1">
      <c r="A147" s="1240">
        <f t="shared" si="10"/>
        <v>12</v>
      </c>
      <c r="B147" s="1187"/>
      <c r="C147" s="1296"/>
      <c r="D147" s="1297"/>
      <c r="E147" s="1298"/>
      <c r="F147" s="1298"/>
      <c r="G147" s="1298"/>
      <c r="H147" s="1298"/>
      <c r="I147" s="1298"/>
      <c r="J147" s="1298"/>
      <c r="K147" s="1298"/>
      <c r="L147" s="1299"/>
      <c r="M147" s="1300"/>
      <c r="N147" s="1300"/>
      <c r="O147" s="1300"/>
      <c r="R147" s="1252"/>
      <c r="S147" s="1252"/>
      <c r="T147" s="1252"/>
      <c r="U147" s="1252"/>
      <c r="V147" s="1254"/>
      <c r="W147" s="1252"/>
      <c r="X147" s="1252"/>
      <c r="Y147" s="1252"/>
      <c r="Z147" s="1252"/>
      <c r="AA147" s="1252"/>
      <c r="AB147" s="1252"/>
      <c r="AC147" s="1252"/>
      <c r="AD147" s="1252"/>
      <c r="AE147" s="1252"/>
      <c r="AF147" s="1252"/>
      <c r="AG147" s="1253"/>
      <c r="AH147" s="1217"/>
      <c r="AI147" s="1218"/>
      <c r="AJ147" s="1218"/>
      <c r="AK147" s="1252"/>
      <c r="AL147" s="1170"/>
    </row>
    <row r="148" spans="1:38" outlineLevel="1">
      <c r="A148" s="1240">
        <f t="shared" si="10"/>
        <v>13</v>
      </c>
      <c r="B148" s="1187"/>
      <c r="C148" s="1296"/>
      <c r="D148" s="1297"/>
      <c r="E148" s="1298"/>
      <c r="F148" s="1298"/>
      <c r="G148" s="1298"/>
      <c r="H148" s="1298"/>
      <c r="I148" s="1298"/>
      <c r="J148" s="1298"/>
      <c r="K148" s="1298"/>
      <c r="L148" s="1299"/>
      <c r="M148" s="1300"/>
      <c r="N148" s="1300"/>
      <c r="O148" s="1300"/>
      <c r="R148" s="1252"/>
      <c r="S148" s="1252"/>
      <c r="T148" s="1252"/>
      <c r="U148" s="1252"/>
      <c r="V148" s="1254"/>
      <c r="W148" s="1252"/>
      <c r="X148" s="1252"/>
      <c r="Y148" s="1252"/>
      <c r="Z148" s="1252"/>
      <c r="AA148" s="1252"/>
      <c r="AB148" s="1252"/>
      <c r="AC148" s="1252"/>
      <c r="AD148" s="1252"/>
      <c r="AE148" s="1252"/>
      <c r="AF148" s="1252"/>
      <c r="AG148" s="1253"/>
      <c r="AH148" s="1217"/>
      <c r="AI148" s="1218"/>
      <c r="AJ148" s="1218"/>
      <c r="AK148" s="1252"/>
      <c r="AL148" s="1170"/>
    </row>
    <row r="149" spans="1:38" outlineLevel="1">
      <c r="A149" s="1240">
        <f t="shared" si="10"/>
        <v>13</v>
      </c>
      <c r="B149" s="1187"/>
      <c r="C149" s="1296"/>
      <c r="D149" s="1297"/>
      <c r="E149" s="1298"/>
      <c r="F149" s="1298"/>
      <c r="G149" s="1298"/>
      <c r="H149" s="1298"/>
      <c r="I149" s="1298"/>
      <c r="J149" s="1298"/>
      <c r="K149" s="1298"/>
      <c r="L149" s="1299"/>
      <c r="M149" s="1300"/>
      <c r="N149" s="1300"/>
      <c r="O149" s="1300"/>
      <c r="R149" s="1252"/>
      <c r="S149" s="1252"/>
      <c r="T149" s="1252"/>
      <c r="U149" s="1252"/>
      <c r="V149" s="1254"/>
      <c r="W149" s="1252"/>
      <c r="X149" s="1252"/>
      <c r="Y149" s="1252"/>
      <c r="Z149" s="1252"/>
      <c r="AA149" s="1252"/>
      <c r="AB149" s="1252"/>
      <c r="AC149" s="1252"/>
      <c r="AD149" s="1252"/>
      <c r="AE149" s="1252"/>
      <c r="AF149" s="1252"/>
      <c r="AG149" s="1253"/>
      <c r="AH149" s="1217"/>
      <c r="AI149" s="1218"/>
      <c r="AJ149" s="1218"/>
      <c r="AK149" s="1252"/>
      <c r="AL149" s="1170"/>
    </row>
    <row r="150" spans="1:38" outlineLevel="1">
      <c r="A150" s="1240">
        <f t="shared" si="10"/>
        <v>14</v>
      </c>
      <c r="B150" s="1187"/>
      <c r="C150" s="1296"/>
      <c r="D150" s="1297"/>
      <c r="E150" s="1298"/>
      <c r="F150" s="1298"/>
      <c r="G150" s="1298"/>
      <c r="H150" s="1298"/>
      <c r="I150" s="1298"/>
      <c r="J150" s="1298"/>
      <c r="K150" s="1298"/>
      <c r="L150" s="1299"/>
      <c r="M150" s="1300"/>
      <c r="N150" s="1300"/>
      <c r="O150" s="1300"/>
      <c r="R150" s="1252"/>
      <c r="S150" s="1252"/>
      <c r="T150" s="1252"/>
      <c r="U150" s="1252"/>
      <c r="V150" s="1254"/>
      <c r="W150" s="1252"/>
      <c r="X150" s="1252"/>
      <c r="Y150" s="1252"/>
      <c r="Z150" s="1252"/>
      <c r="AA150" s="1252"/>
      <c r="AB150" s="1252"/>
      <c r="AC150" s="1252"/>
      <c r="AD150" s="1252"/>
      <c r="AE150" s="1252"/>
      <c r="AF150" s="1252"/>
      <c r="AG150" s="1253"/>
      <c r="AH150" s="1217"/>
      <c r="AI150" s="1218"/>
      <c r="AJ150" s="1218"/>
      <c r="AK150" s="1252"/>
      <c r="AL150" s="1170"/>
    </row>
    <row r="151" spans="1:38" outlineLevel="1">
      <c r="A151" s="1240">
        <f t="shared" si="10"/>
        <v>14</v>
      </c>
      <c r="B151" s="1187"/>
      <c r="C151" s="1296"/>
      <c r="D151" s="1297"/>
      <c r="E151" s="1298"/>
      <c r="F151" s="1298"/>
      <c r="G151" s="1298"/>
      <c r="H151" s="1298"/>
      <c r="I151" s="1298"/>
      <c r="J151" s="1298"/>
      <c r="K151" s="1298"/>
      <c r="L151" s="1299"/>
      <c r="M151" s="1300"/>
      <c r="N151" s="1300"/>
      <c r="O151" s="1300"/>
      <c r="R151" s="1252"/>
      <c r="S151" s="1252"/>
      <c r="T151" s="1252"/>
      <c r="U151" s="1252"/>
      <c r="V151" s="1254"/>
      <c r="W151" s="1252"/>
      <c r="X151" s="1252"/>
      <c r="Y151" s="1252"/>
      <c r="Z151" s="1252"/>
      <c r="AA151" s="1252"/>
      <c r="AB151" s="1252"/>
      <c r="AC151" s="1252"/>
      <c r="AD151" s="1252"/>
      <c r="AE151" s="1252"/>
      <c r="AF151" s="1252"/>
      <c r="AG151" s="1253"/>
      <c r="AH151" s="1217"/>
      <c r="AI151" s="1218"/>
      <c r="AJ151" s="1218"/>
      <c r="AK151" s="1252"/>
      <c r="AL151" s="1170"/>
    </row>
    <row r="152" spans="1:38" outlineLevel="1">
      <c r="A152" s="1240">
        <f t="shared" si="10"/>
        <v>15</v>
      </c>
      <c r="B152" s="1187"/>
      <c r="C152" s="1296"/>
      <c r="D152" s="1297"/>
      <c r="E152" s="1298"/>
      <c r="F152" s="1298"/>
      <c r="G152" s="1298"/>
      <c r="H152" s="1298"/>
      <c r="I152" s="1298"/>
      <c r="J152" s="1298"/>
      <c r="K152" s="1298"/>
      <c r="L152" s="1299"/>
      <c r="M152" s="1300"/>
      <c r="N152" s="1300"/>
      <c r="O152" s="1300"/>
      <c r="R152" s="1252"/>
      <c r="S152" s="1252"/>
      <c r="T152" s="1252"/>
      <c r="U152" s="1252"/>
      <c r="V152" s="1254"/>
      <c r="W152" s="1252"/>
      <c r="X152" s="1252"/>
      <c r="Y152" s="1252"/>
      <c r="Z152" s="1252"/>
      <c r="AA152" s="1252"/>
      <c r="AB152" s="1252"/>
      <c r="AC152" s="1252"/>
      <c r="AD152" s="1252"/>
      <c r="AE152" s="1252"/>
      <c r="AF152" s="1252"/>
      <c r="AG152" s="1253"/>
      <c r="AH152" s="1217"/>
      <c r="AI152" s="1218"/>
      <c r="AJ152" s="1218"/>
      <c r="AK152" s="1252"/>
      <c r="AL152" s="1170"/>
    </row>
    <row r="153" spans="1:38" outlineLevel="1">
      <c r="A153" s="1240">
        <f t="shared" si="10"/>
        <v>15</v>
      </c>
      <c r="B153" s="1187"/>
      <c r="C153" s="1296"/>
      <c r="D153" s="1297"/>
      <c r="E153" s="1298"/>
      <c r="F153" s="1298"/>
      <c r="G153" s="1298"/>
      <c r="H153" s="1298"/>
      <c r="I153" s="1298"/>
      <c r="J153" s="1298"/>
      <c r="K153" s="1298"/>
      <c r="L153" s="1299"/>
      <c r="M153" s="1300"/>
      <c r="N153" s="1300"/>
      <c r="O153" s="1300"/>
      <c r="R153" s="1252"/>
      <c r="S153" s="1252"/>
      <c r="T153" s="1252"/>
      <c r="U153" s="1252"/>
      <c r="V153" s="1254"/>
      <c r="W153" s="1252"/>
      <c r="X153" s="1252"/>
      <c r="Y153" s="1252"/>
      <c r="Z153" s="1252"/>
      <c r="AA153" s="1252"/>
      <c r="AB153" s="1252"/>
      <c r="AC153" s="1252"/>
      <c r="AD153" s="1252"/>
      <c r="AE153" s="1252"/>
      <c r="AF153" s="1252"/>
      <c r="AG153" s="1253"/>
      <c r="AH153" s="1217"/>
      <c r="AI153" s="1218"/>
      <c r="AJ153" s="1218"/>
      <c r="AK153" s="1252"/>
      <c r="AL153" s="1170"/>
    </row>
    <row r="154" spans="1:38" outlineLevel="1">
      <c r="A154" s="1240">
        <f t="shared" si="10"/>
        <v>16</v>
      </c>
      <c r="B154" s="1187"/>
      <c r="C154" s="1296"/>
      <c r="D154" s="1297"/>
      <c r="E154" s="1298"/>
      <c r="F154" s="1298"/>
      <c r="G154" s="1298"/>
      <c r="H154" s="1298"/>
      <c r="I154" s="1298"/>
      <c r="J154" s="1298"/>
      <c r="K154" s="1298"/>
      <c r="L154" s="1299"/>
      <c r="M154" s="1300"/>
      <c r="N154" s="1300"/>
      <c r="O154" s="1300"/>
      <c r="R154" s="1252"/>
      <c r="S154" s="1252"/>
      <c r="T154" s="1252"/>
      <c r="U154" s="1252"/>
      <c r="V154" s="1254"/>
      <c r="W154" s="1252"/>
      <c r="X154" s="1252"/>
      <c r="Y154" s="1252"/>
      <c r="Z154" s="1252"/>
      <c r="AA154" s="1252"/>
      <c r="AB154" s="1252"/>
      <c r="AC154" s="1252"/>
      <c r="AD154" s="1252"/>
      <c r="AE154" s="1252"/>
      <c r="AF154" s="1252"/>
      <c r="AG154" s="1253"/>
      <c r="AH154" s="1217"/>
      <c r="AI154" s="1218"/>
      <c r="AJ154" s="1218"/>
      <c r="AK154" s="1252"/>
      <c r="AL154" s="1170"/>
    </row>
    <row r="155" spans="1:38" outlineLevel="1">
      <c r="A155" s="1240">
        <f t="shared" si="10"/>
        <v>16</v>
      </c>
      <c r="B155" s="1187"/>
      <c r="C155" s="1296"/>
      <c r="D155" s="1297"/>
      <c r="E155" s="1298"/>
      <c r="F155" s="1298"/>
      <c r="G155" s="1298"/>
      <c r="H155" s="1298"/>
      <c r="I155" s="1298"/>
      <c r="J155" s="1298"/>
      <c r="K155" s="1298"/>
      <c r="L155" s="1299"/>
      <c r="M155" s="1300"/>
      <c r="N155" s="1300"/>
      <c r="O155" s="1300"/>
      <c r="R155" s="1252"/>
      <c r="S155" s="1252"/>
      <c r="T155" s="1252"/>
      <c r="U155" s="1252"/>
      <c r="V155" s="1254"/>
      <c r="W155" s="1252"/>
      <c r="X155" s="1252"/>
      <c r="Y155" s="1252"/>
      <c r="Z155" s="1252"/>
      <c r="AA155" s="1252"/>
      <c r="AB155" s="1252"/>
      <c r="AC155" s="1252"/>
      <c r="AD155" s="1252"/>
      <c r="AE155" s="1252"/>
      <c r="AF155" s="1252"/>
      <c r="AG155" s="1253"/>
      <c r="AH155" s="1217"/>
      <c r="AI155" s="1218"/>
      <c r="AJ155" s="1218"/>
      <c r="AK155" s="1252"/>
      <c r="AL155" s="1170"/>
    </row>
    <row r="156" spans="1:38" outlineLevel="1">
      <c r="A156" s="1240">
        <f t="shared" si="10"/>
        <v>17</v>
      </c>
      <c r="B156" s="1187"/>
      <c r="C156" s="1296"/>
      <c r="D156" s="1297"/>
      <c r="E156" s="1298"/>
      <c r="F156" s="1298"/>
      <c r="G156" s="1298"/>
      <c r="H156" s="1298"/>
      <c r="I156" s="1298"/>
      <c r="J156" s="1298"/>
      <c r="K156" s="1298"/>
      <c r="L156" s="1299"/>
      <c r="M156" s="1300"/>
      <c r="N156" s="1300"/>
      <c r="O156" s="1300"/>
      <c r="R156" s="1252"/>
      <c r="S156" s="1252"/>
      <c r="T156" s="1252"/>
      <c r="U156" s="1252"/>
      <c r="V156" s="1254"/>
      <c r="W156" s="1252"/>
      <c r="X156" s="1252"/>
      <c r="Y156" s="1252"/>
      <c r="Z156" s="1252"/>
      <c r="AA156" s="1252"/>
      <c r="AB156" s="1252"/>
      <c r="AC156" s="1252"/>
      <c r="AD156" s="1252"/>
      <c r="AE156" s="1252"/>
      <c r="AF156" s="1252"/>
      <c r="AG156" s="1253"/>
      <c r="AH156" s="1217"/>
      <c r="AI156" s="1218"/>
      <c r="AJ156" s="1218"/>
      <c r="AK156" s="1252"/>
      <c r="AL156" s="1170"/>
    </row>
    <row r="157" spans="1:38" outlineLevel="1">
      <c r="A157" s="1240">
        <f t="shared" si="10"/>
        <v>17</v>
      </c>
      <c r="B157" s="1187"/>
      <c r="C157" s="1296"/>
      <c r="D157" s="1297"/>
      <c r="E157" s="1298"/>
      <c r="F157" s="1298"/>
      <c r="G157" s="1298"/>
      <c r="H157" s="1298"/>
      <c r="I157" s="1298"/>
      <c r="J157" s="1298"/>
      <c r="K157" s="1298"/>
      <c r="L157" s="1299"/>
      <c r="M157" s="1300"/>
      <c r="N157" s="1300"/>
      <c r="O157" s="1300"/>
      <c r="R157" s="1252"/>
      <c r="S157" s="1252"/>
      <c r="T157" s="1252"/>
      <c r="U157" s="1252"/>
      <c r="V157" s="1254"/>
      <c r="W157" s="1252"/>
      <c r="X157" s="1252"/>
      <c r="Y157" s="1252"/>
      <c r="Z157" s="1252"/>
      <c r="AA157" s="1252"/>
      <c r="AB157" s="1252"/>
      <c r="AC157" s="1252"/>
      <c r="AD157" s="1252"/>
      <c r="AE157" s="1252"/>
      <c r="AF157" s="1252"/>
      <c r="AG157" s="1253"/>
      <c r="AH157" s="1217"/>
      <c r="AI157" s="1218"/>
      <c r="AJ157" s="1218"/>
      <c r="AK157" s="1252"/>
      <c r="AL157" s="1170"/>
    </row>
    <row r="158" spans="1:38" outlineLevel="1">
      <c r="A158" s="1240">
        <f t="shared" si="10"/>
        <v>18</v>
      </c>
      <c r="B158" s="1187"/>
      <c r="C158" s="1296"/>
      <c r="D158" s="1297"/>
      <c r="E158" s="1298"/>
      <c r="F158" s="1298"/>
      <c r="G158" s="1298"/>
      <c r="H158" s="1298"/>
      <c r="I158" s="1298"/>
      <c r="J158" s="1298"/>
      <c r="K158" s="1298"/>
      <c r="L158" s="1299"/>
      <c r="M158" s="1300"/>
      <c r="N158" s="1300"/>
      <c r="O158" s="1300"/>
      <c r="R158" s="1252"/>
      <c r="S158" s="1252"/>
      <c r="T158" s="1252"/>
      <c r="U158" s="1252"/>
      <c r="V158" s="1254"/>
      <c r="W158" s="1252"/>
      <c r="X158" s="1252"/>
      <c r="Y158" s="1252"/>
      <c r="Z158" s="1252"/>
      <c r="AA158" s="1252"/>
      <c r="AB158" s="1252"/>
      <c r="AC158" s="1252"/>
      <c r="AD158" s="1252"/>
      <c r="AE158" s="1252"/>
      <c r="AF158" s="1252"/>
      <c r="AG158" s="1253"/>
      <c r="AH158" s="1217"/>
      <c r="AI158" s="1218"/>
      <c r="AJ158" s="1218"/>
      <c r="AK158" s="1252"/>
      <c r="AL158" s="1170"/>
    </row>
    <row r="159" spans="1:38" outlineLevel="1">
      <c r="A159" s="1240">
        <f t="shared" si="10"/>
        <v>18</v>
      </c>
      <c r="B159" s="1187"/>
      <c r="C159" s="1296"/>
      <c r="D159" s="1297"/>
      <c r="E159" s="1298"/>
      <c r="F159" s="1298"/>
      <c r="G159" s="1298"/>
      <c r="H159" s="1298"/>
      <c r="I159" s="1298"/>
      <c r="J159" s="1298"/>
      <c r="K159" s="1298"/>
      <c r="L159" s="1299"/>
      <c r="M159" s="1300"/>
      <c r="N159" s="1300"/>
      <c r="O159" s="1300"/>
      <c r="R159" s="1252"/>
      <c r="S159" s="1252"/>
      <c r="T159" s="1252"/>
      <c r="U159" s="1252"/>
      <c r="V159" s="1254"/>
      <c r="W159" s="1252"/>
      <c r="X159" s="1252"/>
      <c r="Y159" s="1252"/>
      <c r="Z159" s="1252"/>
      <c r="AA159" s="1252"/>
      <c r="AB159" s="1252"/>
      <c r="AC159" s="1252"/>
      <c r="AD159" s="1252"/>
      <c r="AE159" s="1252"/>
      <c r="AF159" s="1252"/>
      <c r="AG159" s="1253"/>
      <c r="AH159" s="1217"/>
      <c r="AI159" s="1218"/>
      <c r="AJ159" s="1218"/>
      <c r="AK159" s="1252"/>
      <c r="AL159" s="1170"/>
    </row>
    <row r="160" spans="1:38" outlineLevel="1">
      <c r="A160" s="1240">
        <f t="shared" si="10"/>
        <v>19</v>
      </c>
      <c r="B160" s="1187"/>
      <c r="C160" s="1296"/>
      <c r="D160" s="1297"/>
      <c r="E160" s="1298"/>
      <c r="F160" s="1298"/>
      <c r="G160" s="1298"/>
      <c r="H160" s="1298"/>
      <c r="I160" s="1298"/>
      <c r="J160" s="1298"/>
      <c r="K160" s="1298"/>
      <c r="L160" s="1299"/>
      <c r="M160" s="1300"/>
      <c r="N160" s="1300"/>
      <c r="O160" s="1300"/>
      <c r="R160" s="1252"/>
      <c r="S160" s="1252"/>
      <c r="T160" s="1252"/>
      <c r="U160" s="1252"/>
      <c r="V160" s="1254"/>
      <c r="W160" s="1252"/>
      <c r="X160" s="1252"/>
      <c r="Y160" s="1252"/>
      <c r="Z160" s="1252"/>
      <c r="AA160" s="1252"/>
      <c r="AB160" s="1252"/>
      <c r="AC160" s="1252"/>
      <c r="AD160" s="1252"/>
      <c r="AE160" s="1252"/>
      <c r="AF160" s="1252"/>
      <c r="AG160" s="1253"/>
      <c r="AH160" s="1217"/>
      <c r="AI160" s="1218"/>
      <c r="AJ160" s="1218"/>
      <c r="AK160" s="1252"/>
      <c r="AL160" s="1170"/>
    </row>
    <row r="161" spans="1:38" outlineLevel="1">
      <c r="A161" s="1240">
        <f t="shared" si="10"/>
        <v>19</v>
      </c>
      <c r="B161" s="1187"/>
      <c r="C161" s="1296"/>
      <c r="D161" s="1297"/>
      <c r="E161" s="1298"/>
      <c r="F161" s="1298"/>
      <c r="G161" s="1298"/>
      <c r="H161" s="1298"/>
      <c r="I161" s="1298"/>
      <c r="J161" s="1298"/>
      <c r="K161" s="1298"/>
      <c r="L161" s="1299"/>
      <c r="M161" s="1300"/>
      <c r="N161" s="1300"/>
      <c r="O161" s="1300"/>
      <c r="R161" s="1252"/>
      <c r="S161" s="1252"/>
      <c r="T161" s="1252"/>
      <c r="U161" s="1252"/>
      <c r="V161" s="1254"/>
      <c r="W161" s="1252"/>
      <c r="X161" s="1252"/>
      <c r="Y161" s="1252"/>
      <c r="Z161" s="1252"/>
      <c r="AA161" s="1252"/>
      <c r="AB161" s="1252"/>
      <c r="AC161" s="1252"/>
      <c r="AD161" s="1252"/>
      <c r="AE161" s="1252"/>
      <c r="AF161" s="1252"/>
      <c r="AG161" s="1253"/>
      <c r="AH161" s="1217"/>
      <c r="AI161" s="1218"/>
      <c r="AJ161" s="1218"/>
      <c r="AK161" s="1252"/>
      <c r="AL161" s="1170"/>
    </row>
    <row r="162" spans="1:38" outlineLevel="1">
      <c r="A162" s="1240">
        <f t="shared" si="10"/>
        <v>20</v>
      </c>
      <c r="B162" s="1187"/>
      <c r="C162" s="1296"/>
      <c r="D162" s="1297"/>
      <c r="E162" s="1298"/>
      <c r="F162" s="1298"/>
      <c r="G162" s="1298"/>
      <c r="H162" s="1298"/>
      <c r="I162" s="1298"/>
      <c r="J162" s="1298"/>
      <c r="K162" s="1298"/>
      <c r="L162" s="1299"/>
      <c r="M162" s="1300"/>
      <c r="N162" s="1300"/>
      <c r="O162" s="1300"/>
      <c r="R162" s="1252"/>
      <c r="S162" s="1252"/>
      <c r="T162" s="1252"/>
      <c r="U162" s="1252"/>
      <c r="V162" s="1254"/>
      <c r="W162" s="1252"/>
      <c r="X162" s="1252"/>
      <c r="Y162" s="1252"/>
      <c r="Z162" s="1252"/>
      <c r="AA162" s="1252"/>
      <c r="AB162" s="1252"/>
      <c r="AC162" s="1252"/>
      <c r="AD162" s="1252"/>
      <c r="AE162" s="1252"/>
      <c r="AF162" s="1252"/>
      <c r="AG162" s="1253"/>
      <c r="AH162" s="1217"/>
      <c r="AI162" s="1218"/>
      <c r="AJ162" s="1218"/>
      <c r="AK162" s="1252"/>
      <c r="AL162" s="1170"/>
    </row>
    <row r="163" spans="1:38" outlineLevel="1">
      <c r="A163" s="1240">
        <f t="shared" si="10"/>
        <v>20</v>
      </c>
      <c r="B163" s="1187"/>
      <c r="C163" s="1296"/>
      <c r="D163" s="1297"/>
      <c r="E163" s="1298"/>
      <c r="F163" s="1298"/>
      <c r="G163" s="1298"/>
      <c r="H163" s="1298"/>
      <c r="I163" s="1298"/>
      <c r="J163" s="1298"/>
      <c r="K163" s="1298"/>
      <c r="L163" s="1299"/>
      <c r="M163" s="1300"/>
      <c r="N163" s="1300"/>
      <c r="O163" s="1300"/>
      <c r="R163" s="1252"/>
      <c r="S163" s="1252"/>
      <c r="T163" s="1252"/>
      <c r="U163" s="1252"/>
      <c r="V163" s="1254"/>
      <c r="W163" s="1252"/>
      <c r="X163" s="1252"/>
      <c r="Y163" s="1252"/>
      <c r="Z163" s="1252"/>
      <c r="AA163" s="1252"/>
      <c r="AB163" s="1252"/>
      <c r="AC163" s="1252"/>
      <c r="AD163" s="1252"/>
      <c r="AE163" s="1252"/>
      <c r="AF163" s="1252"/>
      <c r="AG163" s="1253"/>
      <c r="AH163" s="1217"/>
      <c r="AI163" s="1218"/>
      <c r="AJ163" s="1218"/>
      <c r="AK163" s="1252"/>
      <c r="AL163" s="1170"/>
    </row>
    <row r="164" spans="1:38" outlineLevel="1">
      <c r="A164" s="1240">
        <f t="shared" si="10"/>
        <v>21</v>
      </c>
      <c r="B164" s="1187"/>
      <c r="C164" s="1296"/>
      <c r="D164" s="1297"/>
      <c r="E164" s="1298"/>
      <c r="F164" s="1298"/>
      <c r="G164" s="1298"/>
      <c r="H164" s="1298"/>
      <c r="I164" s="1298"/>
      <c r="J164" s="1298"/>
      <c r="K164" s="1298"/>
      <c r="L164" s="1299"/>
      <c r="M164" s="1300"/>
      <c r="N164" s="1300"/>
      <c r="O164" s="1300"/>
      <c r="R164" s="1252"/>
      <c r="S164" s="1252"/>
      <c r="T164" s="1252"/>
      <c r="U164" s="1252"/>
      <c r="V164" s="1254"/>
      <c r="W164" s="1252"/>
      <c r="X164" s="1252"/>
      <c r="Y164" s="1252"/>
      <c r="Z164" s="1252"/>
      <c r="AA164" s="1252"/>
      <c r="AB164" s="1252"/>
      <c r="AC164" s="1252"/>
      <c r="AD164" s="1252"/>
      <c r="AE164" s="1252"/>
      <c r="AF164" s="1252"/>
      <c r="AG164" s="1253"/>
      <c r="AH164" s="1217"/>
      <c r="AI164" s="1218"/>
      <c r="AJ164" s="1218"/>
      <c r="AK164" s="1252"/>
      <c r="AL164" s="1170"/>
    </row>
    <row r="165" spans="1:38" outlineLevel="1">
      <c r="A165" s="1240">
        <f t="shared" si="10"/>
        <v>21</v>
      </c>
      <c r="B165" s="1187"/>
      <c r="C165" s="1296"/>
      <c r="D165" s="1297"/>
      <c r="E165" s="1298"/>
      <c r="F165" s="1298"/>
      <c r="G165" s="1298"/>
      <c r="H165" s="1298"/>
      <c r="I165" s="1298"/>
      <c r="J165" s="1298"/>
      <c r="K165" s="1298"/>
      <c r="L165" s="1299"/>
      <c r="M165" s="1300"/>
      <c r="N165" s="1300"/>
      <c r="O165" s="1300"/>
      <c r="R165" s="1252"/>
      <c r="S165" s="1252"/>
      <c r="T165" s="1252"/>
      <c r="U165" s="1252"/>
      <c r="V165" s="1254"/>
      <c r="W165" s="1252"/>
      <c r="X165" s="1252"/>
      <c r="Y165" s="1252"/>
      <c r="Z165" s="1252"/>
      <c r="AA165" s="1252"/>
      <c r="AB165" s="1252"/>
      <c r="AC165" s="1252"/>
      <c r="AD165" s="1252"/>
      <c r="AE165" s="1252"/>
      <c r="AF165" s="1252"/>
      <c r="AG165" s="1253"/>
      <c r="AH165" s="1217"/>
      <c r="AI165" s="1218"/>
      <c r="AJ165" s="1218"/>
      <c r="AK165" s="1252"/>
      <c r="AL165" s="1170"/>
    </row>
    <row r="166" spans="1:38" outlineLevel="1">
      <c r="A166" s="1240">
        <f t="shared" si="10"/>
        <v>22</v>
      </c>
      <c r="B166" s="1187"/>
      <c r="C166" s="1296"/>
      <c r="D166" s="1297"/>
      <c r="E166" s="1298"/>
      <c r="F166" s="1298"/>
      <c r="G166" s="1298"/>
      <c r="H166" s="1298"/>
      <c r="I166" s="1298"/>
      <c r="J166" s="1298"/>
      <c r="K166" s="1298"/>
      <c r="L166" s="1299"/>
      <c r="M166" s="1300"/>
      <c r="N166" s="1300"/>
      <c r="O166" s="1300"/>
      <c r="R166" s="1252"/>
      <c r="S166" s="1252"/>
      <c r="T166" s="1252"/>
      <c r="U166" s="1252"/>
      <c r="V166" s="1254"/>
      <c r="W166" s="1252"/>
      <c r="X166" s="1252"/>
      <c r="Y166" s="1252"/>
      <c r="Z166" s="1252"/>
      <c r="AA166" s="1252"/>
      <c r="AB166" s="1252"/>
      <c r="AC166" s="1252"/>
      <c r="AD166" s="1252"/>
      <c r="AE166" s="1252"/>
      <c r="AF166" s="1252"/>
      <c r="AG166" s="1253"/>
      <c r="AH166" s="1217"/>
      <c r="AI166" s="1218"/>
      <c r="AJ166" s="1218"/>
      <c r="AK166" s="1252"/>
      <c r="AL166" s="1170"/>
    </row>
    <row r="167" spans="1:38" outlineLevel="1">
      <c r="A167" s="1240">
        <f t="shared" si="10"/>
        <v>22</v>
      </c>
      <c r="B167" s="1187"/>
      <c r="C167" s="1296"/>
      <c r="D167" s="1297"/>
      <c r="E167" s="1298"/>
      <c r="F167" s="1298"/>
      <c r="G167" s="1298"/>
      <c r="H167" s="1298"/>
      <c r="I167" s="1298"/>
      <c r="J167" s="1298"/>
      <c r="K167" s="1298"/>
      <c r="L167" s="1299"/>
      <c r="M167" s="1300"/>
      <c r="N167" s="1300"/>
      <c r="O167" s="1300"/>
      <c r="R167" s="1252"/>
      <c r="S167" s="1252"/>
      <c r="T167" s="1252"/>
      <c r="U167" s="1252"/>
      <c r="V167" s="1254"/>
      <c r="W167" s="1252"/>
      <c r="X167" s="1252"/>
      <c r="Y167" s="1252"/>
      <c r="Z167" s="1252"/>
      <c r="AA167" s="1252"/>
      <c r="AB167" s="1252"/>
      <c r="AC167" s="1252"/>
      <c r="AD167" s="1252"/>
      <c r="AE167" s="1252"/>
      <c r="AF167" s="1252"/>
      <c r="AG167" s="1253"/>
      <c r="AH167" s="1217"/>
      <c r="AI167" s="1218"/>
      <c r="AJ167" s="1218"/>
      <c r="AK167" s="1252"/>
      <c r="AL167" s="1170"/>
    </row>
    <row r="168" spans="1:38">
      <c r="A168" s="1240"/>
      <c r="B168" s="1187"/>
      <c r="C168" s="1296"/>
      <c r="D168" s="1297"/>
      <c r="E168" s="1298"/>
      <c r="F168" s="1298"/>
      <c r="G168" s="1298"/>
      <c r="H168" s="1298"/>
      <c r="I168" s="1298"/>
      <c r="J168" s="1298"/>
      <c r="K168" s="1298"/>
      <c r="L168" s="1299"/>
      <c r="M168" s="1300"/>
      <c r="N168" s="1300"/>
      <c r="O168" s="1300"/>
      <c r="R168" s="1252"/>
      <c r="S168" s="1252"/>
      <c r="T168" s="1252"/>
      <c r="U168" s="1252"/>
      <c r="V168" s="1254"/>
      <c r="W168" s="1252"/>
      <c r="X168" s="1252"/>
      <c r="Y168" s="1252"/>
      <c r="Z168" s="1252"/>
      <c r="AA168" s="1252"/>
      <c r="AB168" s="1252"/>
      <c r="AC168" s="1252"/>
      <c r="AD168" s="1252"/>
      <c r="AE168" s="1252"/>
      <c r="AF168" s="1252"/>
      <c r="AG168" s="1253"/>
      <c r="AH168" s="1217"/>
      <c r="AI168" s="1218"/>
      <c r="AJ168" s="1218"/>
      <c r="AK168" s="1252"/>
      <c r="AL168" s="1170"/>
    </row>
    <row r="169" spans="1:38">
      <c r="A169" s="1240"/>
      <c r="B169" s="1187"/>
      <c r="C169" s="1296"/>
      <c r="D169" s="1297"/>
      <c r="E169" s="1298"/>
      <c r="F169" s="1298"/>
      <c r="G169" s="1298"/>
      <c r="H169" s="1298"/>
      <c r="I169" s="1298"/>
      <c r="J169" s="1298"/>
      <c r="K169" s="1298"/>
      <c r="L169" s="1299"/>
      <c r="M169" s="1300"/>
      <c r="N169" s="1300"/>
      <c r="O169" s="1300"/>
      <c r="R169" s="1252"/>
      <c r="S169" s="1252"/>
      <c r="T169" s="1252"/>
      <c r="U169" s="1252"/>
      <c r="V169" s="1254"/>
      <c r="W169" s="1252"/>
      <c r="X169" s="1252"/>
      <c r="Y169" s="1252"/>
      <c r="Z169" s="1252"/>
      <c r="AA169" s="1252"/>
      <c r="AB169" s="1252"/>
      <c r="AC169" s="1252"/>
      <c r="AD169" s="1252"/>
      <c r="AE169" s="1252"/>
      <c r="AF169" s="1252"/>
      <c r="AG169" s="1253"/>
      <c r="AH169" s="1217"/>
      <c r="AI169" s="1218"/>
      <c r="AJ169" s="1218"/>
      <c r="AK169" s="1252"/>
      <c r="AL169" s="1170"/>
    </row>
    <row r="170" spans="1:38">
      <c r="A170" s="1240"/>
      <c r="B170" s="1187"/>
      <c r="C170" s="1296"/>
      <c r="D170" s="1297"/>
      <c r="E170" s="1298"/>
      <c r="F170" s="1298"/>
      <c r="G170" s="1298"/>
      <c r="H170" s="1298"/>
      <c r="I170" s="1298"/>
      <c r="J170" s="1298"/>
      <c r="K170" s="1298"/>
      <c r="L170" s="1299"/>
      <c r="M170" s="1300"/>
      <c r="N170" s="1300"/>
      <c r="O170" s="1300"/>
      <c r="R170" s="1252" t="e">
        <f>+R33+R34+#REF!+#REF!+#REF!+#REF!+#REF!+#REF!+R37+#REF!+R39+#REF!+#REF!+R41+#REF!</f>
        <v>#REF!</v>
      </c>
      <c r="S170" s="1252"/>
      <c r="T170" s="1252"/>
      <c r="U170" s="1252"/>
      <c r="V170" s="1254"/>
      <c r="W170" s="1252"/>
      <c r="X170" s="1252"/>
      <c r="Y170" s="1252"/>
      <c r="Z170" s="1252"/>
      <c r="AA170" s="1252"/>
      <c r="AB170" s="1252"/>
      <c r="AC170" s="1252"/>
      <c r="AD170" s="1252"/>
      <c r="AE170" s="1252"/>
      <c r="AF170" s="1252"/>
      <c r="AG170" s="1253"/>
      <c r="AH170" s="1217"/>
      <c r="AI170" s="1218"/>
      <c r="AJ170" s="1218"/>
      <c r="AK170" s="1252"/>
      <c r="AL170" s="1170"/>
    </row>
    <row r="171" spans="1:38">
      <c r="A171" s="1240"/>
      <c r="B171" s="1187"/>
      <c r="C171" s="1296"/>
      <c r="D171" s="1297"/>
      <c r="E171" s="1298"/>
      <c r="F171" s="1298"/>
      <c r="G171" s="1298"/>
      <c r="H171" s="1298"/>
      <c r="I171" s="1298"/>
      <c r="J171" s="1298"/>
      <c r="K171" s="1298"/>
      <c r="L171" s="1299"/>
      <c r="M171" s="1300"/>
      <c r="N171" s="1300"/>
      <c r="O171" s="1300"/>
      <c r="R171" s="1252"/>
      <c r="S171" s="1252"/>
      <c r="T171" s="1252"/>
      <c r="U171" s="1252"/>
      <c r="V171" s="1254"/>
      <c r="W171" s="1252"/>
      <c r="X171" s="1252"/>
      <c r="Y171" s="1252"/>
      <c r="Z171" s="1252"/>
      <c r="AA171" s="1252"/>
      <c r="AB171" s="1252"/>
      <c r="AC171" s="1252"/>
      <c r="AD171" s="1252"/>
      <c r="AE171" s="1252"/>
      <c r="AF171" s="1252"/>
      <c r="AG171" s="1253"/>
      <c r="AH171" s="1217"/>
      <c r="AI171" s="1218"/>
      <c r="AJ171" s="1218"/>
      <c r="AK171" s="1252"/>
      <c r="AL171" s="1170"/>
    </row>
    <row r="172" spans="1:38">
      <c r="B172" s="1264" t="s">
        <v>216</v>
      </c>
      <c r="C172" s="1302" t="e">
        <f t="shared" ref="C172:V172" si="11">+C54*14%</f>
        <v>#REF!</v>
      </c>
      <c r="D172" s="1302">
        <f t="shared" si="11"/>
        <v>0</v>
      </c>
      <c r="E172" s="1302">
        <f t="shared" si="11"/>
        <v>0</v>
      </c>
      <c r="F172" s="1302">
        <f t="shared" si="11"/>
        <v>0</v>
      </c>
      <c r="G172" s="1302">
        <f t="shared" si="11"/>
        <v>0</v>
      </c>
      <c r="H172" s="1302">
        <f t="shared" si="11"/>
        <v>0</v>
      </c>
      <c r="I172" s="1302">
        <f t="shared" si="11"/>
        <v>0</v>
      </c>
      <c r="J172" s="1302">
        <f t="shared" si="11"/>
        <v>0</v>
      </c>
      <c r="K172" s="1302">
        <f t="shared" si="11"/>
        <v>0</v>
      </c>
      <c r="L172" s="1302">
        <f t="shared" si="11"/>
        <v>0</v>
      </c>
      <c r="M172" s="1302">
        <f t="shared" si="11"/>
        <v>0</v>
      </c>
      <c r="N172" s="1302">
        <f t="shared" si="11"/>
        <v>0</v>
      </c>
      <c r="O172" s="1302"/>
      <c r="P172" s="1302" t="e">
        <f t="shared" si="11"/>
        <v>#REF!</v>
      </c>
      <c r="Q172" s="1302"/>
      <c r="R172" s="1302" t="e">
        <f t="shared" ref="R172" si="12">+R54*14%</f>
        <v>#DIV/0!</v>
      </c>
      <c r="S172" s="1302"/>
      <c r="T172" s="1302"/>
      <c r="U172" s="1302"/>
      <c r="V172" s="1254" t="e">
        <f t="shared" si="11"/>
        <v>#DIV/0!</v>
      </c>
      <c r="W172" s="1302" t="e">
        <f t="shared" ref="W172:AD172" si="13">+W54*14%</f>
        <v>#DIV/0!</v>
      </c>
      <c r="X172" s="1302" t="e">
        <f t="shared" si="13"/>
        <v>#DIV/0!</v>
      </c>
      <c r="Y172" s="1302" t="e">
        <f t="shared" si="13"/>
        <v>#DIV/0!</v>
      </c>
      <c r="Z172" s="1302" t="e">
        <f t="shared" si="13"/>
        <v>#DIV/0!</v>
      </c>
      <c r="AA172" s="1302" t="e">
        <f t="shared" si="13"/>
        <v>#DIV/0!</v>
      </c>
      <c r="AB172" s="1302" t="e">
        <f t="shared" si="13"/>
        <v>#DIV/0!</v>
      </c>
      <c r="AC172" s="1302" t="e">
        <f t="shared" si="13"/>
        <v>#DIV/0!</v>
      </c>
      <c r="AD172" s="1302" t="e">
        <f t="shared" si="13"/>
        <v>#DIV/0!</v>
      </c>
      <c r="AE172" s="1302"/>
      <c r="AF172" s="1302"/>
      <c r="AG172" s="1303"/>
      <c r="AH172" s="1217">
        <f>+AH54*14%</f>
        <v>0</v>
      </c>
      <c r="AI172" s="1218"/>
      <c r="AJ172" s="1218"/>
      <c r="AK172" s="1302"/>
    </row>
    <row r="173" spans="1:38" ht="16.5" thickBot="1">
      <c r="C173" s="1304" t="e">
        <f t="shared" ref="C173:P173" si="14">SUM(C54:C172)</f>
        <v>#REF!</v>
      </c>
      <c r="D173" s="1304">
        <f t="shared" si="14"/>
        <v>0</v>
      </c>
      <c r="E173" s="1304">
        <f t="shared" si="14"/>
        <v>0</v>
      </c>
      <c r="F173" s="1304">
        <f t="shared" si="14"/>
        <v>0</v>
      </c>
      <c r="G173" s="1304">
        <f t="shared" si="14"/>
        <v>0</v>
      </c>
      <c r="H173" s="1304">
        <f t="shared" si="14"/>
        <v>0</v>
      </c>
      <c r="I173" s="1304">
        <f t="shared" si="14"/>
        <v>0</v>
      </c>
      <c r="J173" s="1304">
        <f t="shared" si="14"/>
        <v>0</v>
      </c>
      <c r="K173" s="1304">
        <f t="shared" si="14"/>
        <v>0</v>
      </c>
      <c r="L173" s="1304">
        <f t="shared" si="14"/>
        <v>0</v>
      </c>
      <c r="M173" s="1304">
        <f t="shared" si="14"/>
        <v>0</v>
      </c>
      <c r="N173" s="1304">
        <f t="shared" si="14"/>
        <v>0</v>
      </c>
      <c r="O173" s="1304"/>
      <c r="P173" s="1304" t="e">
        <f t="shared" si="14"/>
        <v>#REF!</v>
      </c>
      <c r="Q173" s="1304"/>
      <c r="R173" s="1304" t="e">
        <f t="shared" ref="R173" si="15">SUM(R54:R172)</f>
        <v>#DIV/0!</v>
      </c>
      <c r="S173" s="1304"/>
      <c r="T173" s="1304"/>
      <c r="U173" s="1304"/>
      <c r="V173" s="1305" t="e">
        <f t="shared" ref="V173" si="16">SUM(V54:V172)</f>
        <v>#DIV/0!</v>
      </c>
      <c r="W173" s="1304" t="e">
        <f t="shared" ref="W173:AD173" si="17">SUM(W54:W172)</f>
        <v>#DIV/0!</v>
      </c>
      <c r="X173" s="1304" t="e">
        <f t="shared" si="17"/>
        <v>#DIV/0!</v>
      </c>
      <c r="Y173" s="1304" t="e">
        <f t="shared" si="17"/>
        <v>#DIV/0!</v>
      </c>
      <c r="Z173" s="1304" t="e">
        <f t="shared" si="17"/>
        <v>#DIV/0!</v>
      </c>
      <c r="AA173" s="1304" t="e">
        <f t="shared" si="17"/>
        <v>#DIV/0!</v>
      </c>
      <c r="AB173" s="1304" t="e">
        <f t="shared" si="17"/>
        <v>#DIV/0!</v>
      </c>
      <c r="AC173" s="1304" t="e">
        <f t="shared" si="17"/>
        <v>#DIV/0!</v>
      </c>
      <c r="AD173" s="1304" t="e">
        <f t="shared" si="17"/>
        <v>#DIV/0!</v>
      </c>
      <c r="AE173" s="1304"/>
      <c r="AF173" s="1304"/>
      <c r="AG173" s="1306"/>
      <c r="AH173" s="1217">
        <f>+AH172+AH54</f>
        <v>0</v>
      </c>
      <c r="AI173" s="1218"/>
      <c r="AJ173" s="1218"/>
      <c r="AK173" s="1307"/>
    </row>
    <row r="174" spans="1:38" ht="16.5" thickTop="1"/>
    <row r="176" spans="1:38">
      <c r="C176" s="1308"/>
    </row>
    <row r="177" spans="2:21">
      <c r="B177" s="1309" t="s">
        <v>217</v>
      </c>
      <c r="C177" s="1308"/>
      <c r="R177" s="1171">
        <v>18820814.245590076</v>
      </c>
    </row>
    <row r="178" spans="2:21">
      <c r="B178" s="1310"/>
      <c r="C178" s="1298"/>
      <c r="R178" s="1171">
        <v>8233847.6399999987</v>
      </c>
    </row>
    <row r="179" spans="2:21">
      <c r="B179" s="1310"/>
      <c r="C179" s="1298"/>
      <c r="R179" s="1310">
        <f>+R177+R178</f>
        <v>27054661.885590076</v>
      </c>
      <c r="S179" s="1310"/>
      <c r="T179" s="1310"/>
      <c r="U179" s="1310"/>
    </row>
    <row r="180" spans="2:21">
      <c r="B180" s="1310"/>
      <c r="C180" s="1311"/>
    </row>
    <row r="181" spans="2:21">
      <c r="B181" s="1310"/>
      <c r="R181" s="1312" t="e">
        <f>+R170-R179</f>
        <v>#REF!</v>
      </c>
      <c r="S181" s="1312"/>
      <c r="T181" s="1312"/>
      <c r="U181" s="1312"/>
    </row>
    <row r="182" spans="2:21">
      <c r="B182" s="1310" t="e">
        <f>+C54</f>
        <v>#REF!</v>
      </c>
      <c r="C182" s="1252" t="s">
        <v>179</v>
      </c>
    </row>
    <row r="183" spans="2:21">
      <c r="B183" s="1310"/>
      <c r="C183" s="1252"/>
    </row>
    <row r="184" spans="2:21">
      <c r="B184" s="1313">
        <v>229452276.01000002</v>
      </c>
      <c r="C184" s="1252" t="s">
        <v>218</v>
      </c>
    </row>
    <row r="185" spans="2:21">
      <c r="C185" s="1314"/>
      <c r="D185" s="1315"/>
      <c r="E185" s="1315"/>
      <c r="F185" s="1315"/>
      <c r="G185" s="1315"/>
      <c r="H185" s="1315"/>
      <c r="I185" s="1315"/>
      <c r="J185" s="1315"/>
      <c r="K185" s="1315"/>
      <c r="L185" s="1315"/>
      <c r="M185" s="1315"/>
      <c r="N185" s="1315"/>
      <c r="O185" s="1315"/>
      <c r="P185" s="1315"/>
      <c r="Q185" s="1315"/>
      <c r="R185" s="1218"/>
      <c r="S185" s="1218"/>
      <c r="T185" s="1218"/>
      <c r="U185" s="1218"/>
    </row>
    <row r="186" spans="2:21">
      <c r="B186" s="1313" t="e">
        <f>+B182-B184</f>
        <v>#REF!</v>
      </c>
      <c r="C186" s="1170" t="s">
        <v>219</v>
      </c>
    </row>
    <row r="189" spans="2:21">
      <c r="C189" s="1170">
        <v>101623035.40604901</v>
      </c>
      <c r="R189" s="1171" t="s">
        <v>220</v>
      </c>
    </row>
    <row r="190" spans="2:21">
      <c r="R190" s="1171" t="s">
        <v>221</v>
      </c>
    </row>
    <row r="192" spans="2:21" ht="15.75" customHeight="1"/>
    <row r="193" spans="3:21">
      <c r="C193" s="1316" t="e">
        <f>+C189-R54</f>
        <v>#DIV/0!</v>
      </c>
      <c r="R193" s="1171" t="s">
        <v>222</v>
      </c>
    </row>
    <row r="196" spans="3:21">
      <c r="R196" s="1317"/>
      <c r="S196" s="1317"/>
      <c r="T196" s="1317"/>
      <c r="U196" s="1317"/>
    </row>
    <row r="198" spans="3:21">
      <c r="R198" s="1218"/>
      <c r="S198" s="1218"/>
      <c r="T198" s="1218"/>
      <c r="U198" s="1218"/>
    </row>
  </sheetData>
  <mergeCells count="10">
    <mergeCell ref="U19:V19"/>
    <mergeCell ref="AE19:AF19"/>
    <mergeCell ref="W19:AD19"/>
    <mergeCell ref="R19:T19"/>
    <mergeCell ref="A7:B7"/>
    <mergeCell ref="R13:AF13"/>
    <mergeCell ref="C14:C15"/>
    <mergeCell ref="R14:AF14"/>
    <mergeCell ref="R15:AD15"/>
    <mergeCell ref="R17:AD17"/>
  </mergeCells>
  <printOptions horizontalCentered="1"/>
  <pageMargins left="0.19685039370078741" right="0.19685039370078741" top="0.19685039370078741" bottom="0.39370078740157483" header="0.31496062992125984" footer="0.31496062992125984"/>
  <pageSetup paperSize="8" scale="35" fitToHeight="0" orientation="landscape" r:id="rId1"/>
  <headerFooter alignWithMargins="0">
    <oddFooter>&amp;CProject Cashflow</oddFooter>
  </headerFooter>
  <rowBreaks count="1" manualBreakCount="1">
    <brk id="91" max="4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9A8B3-C679-4E5E-9BEE-57C3817E72F0}">
  <sheetPr>
    <tabColor rgb="FFB7A99A"/>
    <pageSetUpPr fitToPage="1"/>
  </sheetPr>
  <dimension ref="A2:W621"/>
  <sheetViews>
    <sheetView view="pageBreakPreview" topLeftCell="A22" zoomScale="85" zoomScaleSheetLayoutView="85" workbookViewId="0">
      <selection activeCell="G42" sqref="G42"/>
    </sheetView>
  </sheetViews>
  <sheetFormatPr defaultColWidth="9.140625" defaultRowHeight="12.75"/>
  <cols>
    <col min="1" max="1" width="2" style="1318" customWidth="1"/>
    <col min="2" max="2" width="19.140625" style="1318" customWidth="1"/>
    <col min="3" max="4" width="20.5703125" style="1318" customWidth="1"/>
    <col min="5" max="7" width="17.5703125" style="1318" customWidth="1"/>
    <col min="8" max="8" width="18.85546875" style="1318" customWidth="1"/>
    <col min="9" max="10" width="18.85546875" style="1318" hidden="1" customWidth="1"/>
    <col min="11" max="11" width="18.5703125" style="1318" customWidth="1"/>
    <col min="12" max="12" width="21" style="1318" customWidth="1"/>
    <col min="13" max="13" width="24.140625" style="1318" customWidth="1"/>
    <col min="14" max="14" width="15.28515625" style="1318" bestFit="1" customWidth="1"/>
    <col min="15" max="15" width="15" style="1318" customWidth="1"/>
    <col min="16" max="16" width="17.42578125" style="1318" customWidth="1"/>
    <col min="17" max="17" width="20.42578125" style="1318" customWidth="1"/>
    <col min="18" max="18" width="18" style="1318" customWidth="1"/>
    <col min="19" max="19" width="33.85546875" style="1318" customWidth="1"/>
    <col min="20" max="21" width="14.5703125" style="1318" bestFit="1" customWidth="1"/>
    <col min="22" max="23" width="14.5703125" style="1318" customWidth="1"/>
    <col min="24" max="16384" width="9.140625" style="1318"/>
  </cols>
  <sheetData>
    <row r="2" spans="1:14" ht="16.5" customHeight="1">
      <c r="B2" s="1319" t="str">
        <f>+'TESTING, COMMISIONING MAINTENAN'!A1</f>
        <v>Engineer, Procure, Construct and Commission a 50 to 100 kW thermal Waste-to-Energy Test Facility at Eskom Research, Testing and Innovation Centre</v>
      </c>
      <c r="C2" s="1320"/>
      <c r="D2" s="1321"/>
      <c r="E2" s="1322"/>
      <c r="F2" s="1322"/>
      <c r="G2" s="1322"/>
      <c r="H2" s="1322"/>
      <c r="I2" s="1322"/>
      <c r="J2" s="1322"/>
      <c r="L2" s="1323"/>
      <c r="M2" s="1322">
        <v>7</v>
      </c>
      <c r="N2" s="1322"/>
    </row>
    <row r="3" spans="1:14" ht="7.5" customHeight="1">
      <c r="B3" s="1319"/>
      <c r="C3" s="1320"/>
      <c r="D3" s="1321"/>
      <c r="E3" s="1322"/>
      <c r="F3" s="1322"/>
      <c r="G3" s="1322"/>
      <c r="H3" s="1322"/>
      <c r="I3" s="1322"/>
      <c r="J3" s="1322"/>
      <c r="L3" s="1323"/>
      <c r="M3" s="1322"/>
      <c r="N3" s="1322"/>
    </row>
    <row r="4" spans="1:14" ht="15.75">
      <c r="B4" s="1319" t="s">
        <v>223</v>
      </c>
      <c r="C4" s="1322"/>
      <c r="D4" s="1322"/>
      <c r="E4" s="1322"/>
      <c r="F4" s="1322"/>
      <c r="G4" s="1322"/>
      <c r="H4" s="1322"/>
      <c r="I4" s="1322"/>
      <c r="J4" s="1322"/>
      <c r="L4" s="1324"/>
      <c r="M4" s="1322"/>
      <c r="N4" s="1322"/>
    </row>
    <row r="5" spans="1:14" ht="9" customHeight="1">
      <c r="B5" s="1319"/>
      <c r="C5" s="1322"/>
      <c r="D5" s="1322"/>
      <c r="E5" s="1322"/>
      <c r="F5" s="1322"/>
      <c r="G5" s="1322"/>
      <c r="H5" s="1322"/>
      <c r="I5" s="1322"/>
      <c r="J5" s="1322"/>
      <c r="L5" s="1324"/>
      <c r="M5" s="1322"/>
      <c r="N5" s="1322"/>
    </row>
    <row r="6" spans="1:14" ht="15.75">
      <c r="B6" s="1562">
        <f ca="1">+TODAY()</f>
        <v>46238</v>
      </c>
      <c r="C6" s="1562"/>
      <c r="D6" s="1322"/>
      <c r="E6" s="1322"/>
      <c r="F6" s="1322"/>
      <c r="G6" s="1325"/>
      <c r="H6" s="1322"/>
      <c r="I6" s="1322"/>
      <c r="J6" s="1322"/>
      <c r="L6" s="1324"/>
      <c r="M6" s="1322"/>
      <c r="N6" s="1322"/>
    </row>
    <row r="7" spans="1:14" ht="15.75">
      <c r="B7" s="1326"/>
      <c r="C7" s="1327"/>
      <c r="D7" s="1328"/>
      <c r="E7" s="1328"/>
      <c r="F7" s="1328"/>
      <c r="G7" s="1329"/>
      <c r="H7" s="1328"/>
      <c r="I7" s="1328"/>
      <c r="J7" s="1328"/>
      <c r="L7" s="1324"/>
      <c r="M7" s="1322"/>
      <c r="N7" s="1322"/>
    </row>
    <row r="8" spans="1:14" ht="15.95" customHeight="1">
      <c r="A8" s="1330"/>
      <c r="B8" s="1331" t="s">
        <v>224</v>
      </c>
      <c r="C8" s="1332"/>
      <c r="D8" s="1333"/>
      <c r="E8" s="1333"/>
      <c r="F8" s="1333"/>
      <c r="G8" s="1334"/>
      <c r="H8" s="1335" t="s">
        <v>225</v>
      </c>
      <c r="I8" s="1322"/>
      <c r="J8" s="1322"/>
      <c r="K8" s="1322"/>
      <c r="L8" s="1322"/>
      <c r="M8" s="1322"/>
      <c r="N8" s="1322"/>
    </row>
    <row r="9" spans="1:14" ht="15.95" customHeight="1">
      <c r="B9" s="1336" t="s">
        <v>226</v>
      </c>
      <c r="C9" s="1337"/>
      <c r="D9" s="1338"/>
      <c r="E9" s="1338"/>
      <c r="F9" s="1339" t="s">
        <v>171</v>
      </c>
      <c r="G9" s="1340" t="s">
        <v>227</v>
      </c>
      <c r="H9" s="1341">
        <v>45870</v>
      </c>
      <c r="I9" s="1342"/>
      <c r="J9" s="1342"/>
      <c r="K9" s="1342"/>
      <c r="L9" s="1322"/>
      <c r="M9" s="1322"/>
      <c r="N9" s="1322"/>
    </row>
    <row r="10" spans="1:14" ht="15.95" customHeight="1">
      <c r="B10" s="1336" t="s">
        <v>228</v>
      </c>
      <c r="C10" s="1337"/>
      <c r="D10" s="1338"/>
      <c r="E10" s="1338"/>
      <c r="F10" s="1339" t="s">
        <v>172</v>
      </c>
      <c r="G10" s="1340" t="s">
        <v>227</v>
      </c>
      <c r="H10" s="1341">
        <v>46054</v>
      </c>
      <c r="I10" s="1343"/>
      <c r="J10" s="1343"/>
      <c r="K10" s="1342"/>
      <c r="L10" s="1322"/>
      <c r="M10" s="1322"/>
      <c r="N10" s="1322"/>
    </row>
    <row r="11" spans="1:14" ht="15.95" customHeight="1">
      <c r="B11" s="1336" t="s">
        <v>229</v>
      </c>
      <c r="C11" s="1337"/>
      <c r="D11" s="1338"/>
      <c r="E11" s="1338"/>
      <c r="F11" s="1339"/>
      <c r="G11" s="1340"/>
      <c r="H11" s="1344">
        <f>H10+60</f>
        <v>46114</v>
      </c>
      <c r="I11" s="1343"/>
      <c r="J11" s="1343"/>
      <c r="K11" s="1345"/>
      <c r="L11" s="1322"/>
      <c r="M11" s="1322"/>
      <c r="N11" s="1322"/>
    </row>
    <row r="12" spans="1:14" ht="15.95" customHeight="1">
      <c r="B12" s="1336" t="s">
        <v>230</v>
      </c>
      <c r="C12" s="1337"/>
      <c r="D12" s="1338"/>
      <c r="E12" s="1338"/>
      <c r="F12" s="1339" t="s">
        <v>231</v>
      </c>
      <c r="G12" s="1340" t="s">
        <v>227</v>
      </c>
      <c r="H12" s="1344">
        <f>H11+5</f>
        <v>46119</v>
      </c>
      <c r="I12" s="1343"/>
      <c r="J12" s="1343"/>
      <c r="K12" s="1322"/>
      <c r="L12" s="1322"/>
      <c r="M12" s="1322"/>
      <c r="N12" s="1322"/>
    </row>
    <row r="13" spans="1:14" ht="15.95" customHeight="1">
      <c r="B13" s="1336" t="s">
        <v>232</v>
      </c>
      <c r="C13" s="1337"/>
      <c r="D13" s="1338"/>
      <c r="E13" s="1338"/>
      <c r="F13" s="1339" t="s">
        <v>174</v>
      </c>
      <c r="G13" s="1340" t="s">
        <v>227</v>
      </c>
      <c r="H13" s="1346">
        <f>+'Monthly Cashflow-Summary'!C24</f>
        <v>0</v>
      </c>
      <c r="I13" s="1347"/>
      <c r="J13" s="1347"/>
      <c r="K13" s="1347"/>
      <c r="L13" s="1322"/>
      <c r="M13" s="1322"/>
    </row>
    <row r="14" spans="1:14" ht="15.95" customHeight="1">
      <c r="B14" s="1336" t="s">
        <v>233</v>
      </c>
      <c r="C14" s="1348"/>
      <c r="D14" s="1338"/>
      <c r="E14" s="1338"/>
      <c r="F14" s="1339" t="s">
        <v>234</v>
      </c>
      <c r="G14" s="1340" t="s">
        <v>227</v>
      </c>
      <c r="H14" s="1349">
        <f>H12-H9</f>
        <v>249</v>
      </c>
      <c r="I14" s="1350"/>
      <c r="J14" s="1350"/>
      <c r="K14" s="1322"/>
      <c r="L14" s="1322"/>
      <c r="M14" s="1322"/>
      <c r="N14" s="1322"/>
    </row>
    <row r="15" spans="1:14" ht="15.95" customHeight="1">
      <c r="B15" s="1351" t="s">
        <v>235</v>
      </c>
      <c r="C15" s="1352"/>
      <c r="D15" s="1353"/>
      <c r="E15" s="1353"/>
      <c r="F15" s="1354" t="s">
        <v>176</v>
      </c>
      <c r="G15" s="1355"/>
      <c r="H15" s="1356">
        <f>ROUND(H14/30.5,0)</f>
        <v>8</v>
      </c>
      <c r="I15" s="1322"/>
      <c r="J15" s="1322"/>
      <c r="K15" s="1322"/>
      <c r="L15" s="1322"/>
      <c r="M15" s="1322"/>
      <c r="N15" s="1322"/>
    </row>
    <row r="16" spans="1:14">
      <c r="B16" s="1322"/>
      <c r="C16" s="1322"/>
      <c r="D16" s="1322"/>
      <c r="E16" s="1322"/>
      <c r="F16" s="1322"/>
      <c r="G16" s="1322"/>
      <c r="H16" s="1322"/>
      <c r="I16" s="1322"/>
      <c r="J16" s="1322"/>
      <c r="K16" s="1322"/>
      <c r="L16" s="1322"/>
      <c r="M16" s="1322"/>
      <c r="N16" s="1322"/>
    </row>
    <row r="17" spans="2:18" ht="73.150000000000006" customHeight="1">
      <c r="B17" s="1322"/>
      <c r="C17" s="1322"/>
      <c r="D17" s="1357"/>
      <c r="E17" s="1358" t="s">
        <v>236</v>
      </c>
      <c r="F17" s="1358" t="s">
        <v>237</v>
      </c>
      <c r="G17" s="1358" t="s">
        <v>238</v>
      </c>
      <c r="H17" s="1322"/>
      <c r="I17" s="1359"/>
      <c r="J17" s="1360"/>
      <c r="K17" s="1361"/>
      <c r="L17" s="1322"/>
      <c r="M17" s="1322"/>
      <c r="N17" s="1322"/>
    </row>
    <row r="18" spans="2:18">
      <c r="B18" s="1322"/>
      <c r="C18" s="1322"/>
      <c r="D18" s="1362" t="s">
        <v>239</v>
      </c>
      <c r="E18" s="1362">
        <v>1.8633599999999999</v>
      </c>
      <c r="F18" s="1362">
        <v>1.9625900000000001</v>
      </c>
      <c r="G18" s="1362">
        <v>1.75345</v>
      </c>
      <c r="H18" s="1322"/>
      <c r="I18" s="1359"/>
      <c r="J18" s="1360"/>
      <c r="K18" s="1361"/>
      <c r="L18" s="1322"/>
      <c r="M18" s="1322"/>
      <c r="N18" s="1322"/>
    </row>
    <row r="19" spans="2:18">
      <c r="B19" s="1322"/>
      <c r="C19" s="1322"/>
      <c r="D19" s="1362" t="s">
        <v>240</v>
      </c>
      <c r="E19" s="1362">
        <v>2.2794400000000001</v>
      </c>
      <c r="F19" s="1362">
        <v>1.7742100000000001</v>
      </c>
      <c r="G19" s="1362">
        <v>2.58507</v>
      </c>
      <c r="H19" s="1322"/>
      <c r="I19" s="1322"/>
      <c r="J19" s="1322"/>
      <c r="K19" s="1322"/>
      <c r="L19" s="1322"/>
      <c r="M19" s="1322"/>
      <c r="N19" s="1322"/>
    </row>
    <row r="20" spans="2:18">
      <c r="B20" s="1322"/>
      <c r="C20" s="1322"/>
      <c r="D20" s="1322"/>
      <c r="E20" s="1322"/>
      <c r="F20" s="1322"/>
      <c r="G20" s="1322"/>
      <c r="H20" s="1322"/>
      <c r="I20" s="1322"/>
      <c r="J20" s="1322"/>
      <c r="K20" s="1322"/>
      <c r="L20" s="1322"/>
      <c r="M20" s="1322"/>
      <c r="N20" s="1322"/>
    </row>
    <row r="21" spans="2:18" ht="21" customHeight="1">
      <c r="B21" s="1363" t="s">
        <v>241</v>
      </c>
      <c r="C21" s="1363"/>
      <c r="D21" s="1322"/>
      <c r="E21" s="1322"/>
      <c r="F21" s="1322"/>
      <c r="G21" s="1322"/>
      <c r="H21" s="1322"/>
      <c r="I21" s="1322"/>
      <c r="J21" s="1322"/>
      <c r="K21" s="1322"/>
      <c r="L21" s="1328"/>
      <c r="M21" s="1322"/>
      <c r="N21" s="1322"/>
    </row>
    <row r="22" spans="2:18" ht="89.25">
      <c r="B22" s="1364" t="s">
        <v>242</v>
      </c>
      <c r="C22" s="1365" t="s">
        <v>243</v>
      </c>
      <c r="D22" s="1366" t="s">
        <v>244</v>
      </c>
      <c r="E22" s="1367" t="s">
        <v>245</v>
      </c>
      <c r="F22" s="1366" t="s">
        <v>246</v>
      </c>
      <c r="G22" s="1366" t="s">
        <v>247</v>
      </c>
      <c r="H22" s="1366" t="s">
        <v>248</v>
      </c>
      <c r="I22" s="1366" t="s">
        <v>249</v>
      </c>
      <c r="J22" s="1366" t="s">
        <v>250</v>
      </c>
      <c r="K22" s="1368" t="s">
        <v>251</v>
      </c>
      <c r="L22" s="1366" t="s">
        <v>252</v>
      </c>
      <c r="M22" s="1322"/>
      <c r="N22" s="1322"/>
    </row>
    <row r="23" spans="2:18">
      <c r="B23" s="1369"/>
      <c r="C23" s="1370" t="s">
        <v>253</v>
      </c>
      <c r="D23" s="1371" t="s">
        <v>254</v>
      </c>
      <c r="E23" s="1372" t="s">
        <v>255</v>
      </c>
      <c r="F23" s="1373"/>
      <c r="G23" s="1374"/>
      <c r="H23" s="1375"/>
      <c r="I23" s="1373" t="s">
        <v>256</v>
      </c>
      <c r="J23" s="1376" t="s">
        <v>257</v>
      </c>
      <c r="K23" s="1377"/>
      <c r="L23" s="1378"/>
      <c r="M23" s="1322"/>
      <c r="N23" s="1322"/>
    </row>
    <row r="24" spans="2:18">
      <c r="B24" s="1379">
        <v>0</v>
      </c>
      <c r="C24" s="1380"/>
      <c r="D24" s="1381">
        <v>0</v>
      </c>
      <c r="E24" s="1382">
        <v>0</v>
      </c>
      <c r="F24" s="1382">
        <v>0</v>
      </c>
      <c r="G24" s="1444">
        <v>0</v>
      </c>
      <c r="H24" s="1384">
        <v>0</v>
      </c>
      <c r="I24" s="1382"/>
      <c r="J24" s="1385"/>
      <c r="K24" s="1384"/>
      <c r="L24" s="1383">
        <v>0</v>
      </c>
      <c r="M24" s="1322"/>
      <c r="N24" s="1322"/>
    </row>
    <row r="25" spans="2:18">
      <c r="B25" s="1386">
        <v>1</v>
      </c>
      <c r="C25" s="1387">
        <f>+H9+14</f>
        <v>45884</v>
      </c>
      <c r="D25" s="1388">
        <f>+C25+15</f>
        <v>45899</v>
      </c>
      <c r="E25" s="1389">
        <f t="shared" ref="E25:E32" si="0">C25-$H$9</f>
        <v>14</v>
      </c>
      <c r="F25" s="1390">
        <f t="shared" ref="F25:F32" si="1">(1-((1-(E25/$H$14))^$E$18))^$E$19*$H$13</f>
        <v>0</v>
      </c>
      <c r="G25" s="1445">
        <f>(1-((1-(E25/$H$14))^$F$18))^$F$19*$H$13</f>
        <v>0</v>
      </c>
      <c r="H25" s="1391">
        <f t="shared" ref="H25:H32" si="2">(1-((1-(E25/$H$14))^$G$18))^$G$19*$H$13</f>
        <v>0</v>
      </c>
      <c r="I25" s="1391">
        <v>0</v>
      </c>
      <c r="J25" s="1391">
        <f t="shared" ref="J25:J32" si="3">I25+F25</f>
        <v>0</v>
      </c>
      <c r="L25" s="1391"/>
      <c r="M25" s="1392">
        <v>14279345.564999999</v>
      </c>
      <c r="N25" s="1322">
        <v>170057.74</v>
      </c>
      <c r="O25" s="1318">
        <v>636077.98958818475</v>
      </c>
      <c r="P25" s="1393">
        <v>869473.20368048176</v>
      </c>
      <c r="Q25" s="1393"/>
      <c r="R25" s="1393"/>
    </row>
    <row r="26" spans="2:18">
      <c r="B26" s="1386">
        <v>2</v>
      </c>
      <c r="C26" s="1387">
        <f>C25+31</f>
        <v>45915</v>
      </c>
      <c r="D26" s="1388">
        <f>+C26+16</f>
        <v>45931</v>
      </c>
      <c r="E26" s="1389">
        <f t="shared" si="0"/>
        <v>45</v>
      </c>
      <c r="F26" s="1391">
        <f t="shared" si="1"/>
        <v>0</v>
      </c>
      <c r="G26" s="1445">
        <f t="shared" ref="G26:G32" si="4">(1-((1-(E26/$H$14))^$F$18))^$F$19*$H$13</f>
        <v>0</v>
      </c>
      <c r="H26" s="1391">
        <f t="shared" si="2"/>
        <v>0</v>
      </c>
      <c r="I26" s="1391">
        <v>0</v>
      </c>
      <c r="J26" s="1391">
        <f t="shared" si="3"/>
        <v>0</v>
      </c>
      <c r="L26" s="1391"/>
      <c r="M26" s="1392">
        <v>1795811.31</v>
      </c>
      <c r="N26" s="1322">
        <v>114405.22</v>
      </c>
      <c r="P26" s="1393"/>
      <c r="Q26" s="1393"/>
      <c r="R26" s="1393"/>
    </row>
    <row r="27" spans="2:18">
      <c r="B27" s="1386">
        <v>3</v>
      </c>
      <c r="C27" s="1387">
        <f>C26+31</f>
        <v>45946</v>
      </c>
      <c r="D27" s="1388">
        <f>C27+15</f>
        <v>45961</v>
      </c>
      <c r="E27" s="1389">
        <f t="shared" si="0"/>
        <v>76</v>
      </c>
      <c r="F27" s="1391">
        <f t="shared" si="1"/>
        <v>0</v>
      </c>
      <c r="G27" s="1445">
        <f t="shared" si="4"/>
        <v>0</v>
      </c>
      <c r="H27" s="1391">
        <f t="shared" si="2"/>
        <v>0</v>
      </c>
      <c r="I27" s="1391" t="e">
        <v>#REF!</v>
      </c>
      <c r="J27" s="1391" t="e">
        <f t="shared" si="3"/>
        <v>#REF!</v>
      </c>
      <c r="K27" s="1391"/>
      <c r="L27" s="1391"/>
      <c r="M27" s="1392">
        <v>413742.85</v>
      </c>
      <c r="N27" s="1322">
        <v>76467.75</v>
      </c>
      <c r="P27" s="1393"/>
      <c r="Q27" s="1393"/>
      <c r="R27" s="1393"/>
    </row>
    <row r="28" spans="2:18">
      <c r="B28" s="1394">
        <v>4</v>
      </c>
      <c r="C28" s="1387">
        <f>C27+30</f>
        <v>45976</v>
      </c>
      <c r="D28" s="1388">
        <f>C28+16</f>
        <v>45992</v>
      </c>
      <c r="E28" s="1389">
        <f t="shared" si="0"/>
        <v>106</v>
      </c>
      <c r="F28" s="1391">
        <f t="shared" si="1"/>
        <v>0</v>
      </c>
      <c r="G28" s="1445">
        <f t="shared" si="4"/>
        <v>0</v>
      </c>
      <c r="H28" s="1391">
        <f t="shared" si="2"/>
        <v>0</v>
      </c>
      <c r="I28" s="1391" t="e">
        <v>#REF!</v>
      </c>
      <c r="J28" s="1391" t="e">
        <f t="shared" si="3"/>
        <v>#REF!</v>
      </c>
      <c r="K28" s="1391"/>
      <c r="L28" s="1391"/>
      <c r="M28" s="1392">
        <v>3632668.44</v>
      </c>
      <c r="N28" s="1322"/>
      <c r="P28" s="1393"/>
      <c r="Q28" s="1393"/>
      <c r="R28" s="1393"/>
    </row>
    <row r="29" spans="2:18">
      <c r="B29" s="1394">
        <v>5</v>
      </c>
      <c r="C29" s="1387">
        <f>C28+31</f>
        <v>46007</v>
      </c>
      <c r="D29" s="1388">
        <f>C29+15</f>
        <v>46022</v>
      </c>
      <c r="E29" s="1389">
        <f t="shared" si="0"/>
        <v>137</v>
      </c>
      <c r="F29" s="1391">
        <f t="shared" si="1"/>
        <v>0</v>
      </c>
      <c r="G29" s="1445">
        <f t="shared" si="4"/>
        <v>0</v>
      </c>
      <c r="H29" s="1391">
        <f t="shared" si="2"/>
        <v>0</v>
      </c>
      <c r="I29" s="1391" t="e">
        <v>#REF!</v>
      </c>
      <c r="J29" s="1391" t="e">
        <f t="shared" si="3"/>
        <v>#REF!</v>
      </c>
      <c r="K29" s="1391"/>
      <c r="L29" s="1391"/>
      <c r="M29" s="1392">
        <v>84947.493478260818</v>
      </c>
      <c r="N29" s="1322"/>
      <c r="P29" s="1393"/>
      <c r="Q29" s="1393"/>
      <c r="R29" s="1393"/>
    </row>
    <row r="30" spans="2:18" ht="15">
      <c r="B30" s="1394">
        <v>6</v>
      </c>
      <c r="C30" s="1387">
        <f>C29+30</f>
        <v>46037</v>
      </c>
      <c r="D30" s="1388">
        <f>C30+10</f>
        <v>46047</v>
      </c>
      <c r="E30" s="1389">
        <f t="shared" si="0"/>
        <v>167</v>
      </c>
      <c r="F30" s="1391">
        <f t="shared" si="1"/>
        <v>0</v>
      </c>
      <c r="G30" s="1445">
        <f t="shared" si="4"/>
        <v>0</v>
      </c>
      <c r="H30" s="1391">
        <f t="shared" si="2"/>
        <v>0</v>
      </c>
      <c r="I30" s="1391" t="e">
        <v>#REF!</v>
      </c>
      <c r="J30" s="1391" t="e">
        <f t="shared" si="3"/>
        <v>#REF!</v>
      </c>
      <c r="K30" s="1391"/>
      <c r="L30" s="1391"/>
      <c r="M30" s="1235">
        <v>1752192.62</v>
      </c>
      <c r="N30" s="1322"/>
      <c r="P30" s="1393"/>
      <c r="Q30" s="1393"/>
      <c r="R30" s="1393"/>
    </row>
    <row r="31" spans="2:18" ht="15">
      <c r="B31" s="1394">
        <v>7</v>
      </c>
      <c r="C31" s="1387">
        <f>C30+31</f>
        <v>46068</v>
      </c>
      <c r="D31" s="1388">
        <f>C31+16</f>
        <v>46084</v>
      </c>
      <c r="E31" s="1389">
        <f t="shared" si="0"/>
        <v>198</v>
      </c>
      <c r="F31" s="1391">
        <f t="shared" si="1"/>
        <v>0</v>
      </c>
      <c r="G31" s="1445">
        <f t="shared" si="4"/>
        <v>0</v>
      </c>
      <c r="H31" s="1391">
        <f t="shared" si="2"/>
        <v>0</v>
      </c>
      <c r="I31" s="1391" t="e">
        <v>#REF!</v>
      </c>
      <c r="J31" s="1391" t="e">
        <f t="shared" si="3"/>
        <v>#REF!</v>
      </c>
      <c r="K31" s="1391"/>
      <c r="L31" s="1391"/>
      <c r="M31" s="1235">
        <v>2295882.89</v>
      </c>
      <c r="N31" s="1395">
        <f>+G30</f>
        <v>0</v>
      </c>
      <c r="P31" s="1393"/>
      <c r="Q31" s="1393"/>
      <c r="R31" s="1393"/>
    </row>
    <row r="32" spans="2:18" ht="15">
      <c r="B32" s="1394">
        <v>8</v>
      </c>
      <c r="C32" s="1387">
        <f>+C31+51</f>
        <v>46119</v>
      </c>
      <c r="D32" s="1388">
        <f>C32+14</f>
        <v>46133</v>
      </c>
      <c r="E32" s="1389">
        <f t="shared" si="0"/>
        <v>249</v>
      </c>
      <c r="F32" s="1391">
        <f t="shared" si="1"/>
        <v>0</v>
      </c>
      <c r="G32" s="1445">
        <f t="shared" si="4"/>
        <v>0</v>
      </c>
      <c r="H32" s="1391">
        <f t="shared" si="2"/>
        <v>0</v>
      </c>
      <c r="I32" s="1391">
        <v>0</v>
      </c>
      <c r="J32" s="1391">
        <f t="shared" si="3"/>
        <v>0</v>
      </c>
      <c r="K32" s="1391"/>
      <c r="L32" s="1391"/>
      <c r="M32" s="1235">
        <v>2984399.71</v>
      </c>
      <c r="N32" s="1322"/>
      <c r="P32" s="1393"/>
      <c r="Q32" s="1393"/>
      <c r="R32" s="1393"/>
    </row>
    <row r="33" spans="1:23" ht="15">
      <c r="B33" s="1394"/>
      <c r="C33" s="1387"/>
      <c r="D33" s="1388"/>
      <c r="E33" s="1389"/>
      <c r="F33" s="1391"/>
      <c r="G33" s="1445"/>
      <c r="H33" s="1391"/>
      <c r="I33" s="1391"/>
      <c r="J33" s="1391"/>
      <c r="K33" s="1391"/>
      <c r="L33" s="1396"/>
      <c r="M33" s="1235"/>
      <c r="N33" s="1322"/>
      <c r="P33" s="1393"/>
      <c r="Q33" s="1393"/>
      <c r="R33" s="1393"/>
    </row>
    <row r="34" spans="1:23" ht="15">
      <c r="B34" s="1394"/>
      <c r="C34" s="1387"/>
      <c r="D34" s="1388"/>
      <c r="E34" s="1389"/>
      <c r="F34" s="1391"/>
      <c r="G34" s="1445"/>
      <c r="H34" s="1391"/>
      <c r="I34" s="1391"/>
      <c r="J34" s="1391"/>
      <c r="K34" s="1391"/>
      <c r="L34" s="1396"/>
      <c r="M34" s="1235"/>
      <c r="N34" s="1322"/>
      <c r="P34" s="1393"/>
      <c r="Q34" s="1393"/>
      <c r="R34" s="1393"/>
    </row>
    <row r="35" spans="1:23">
      <c r="B35" s="1397"/>
      <c r="C35" s="1398"/>
      <c r="D35" s="1399"/>
      <c r="E35" s="1400"/>
      <c r="F35" s="1401"/>
      <c r="G35" s="1446"/>
      <c r="H35" s="1401"/>
      <c r="I35" s="1401"/>
      <c r="J35" s="1401"/>
      <c r="K35" s="1401"/>
      <c r="L35" s="1402"/>
      <c r="N35" s="1395"/>
      <c r="P35" s="1393"/>
      <c r="Q35" s="1393"/>
      <c r="R35" s="1393"/>
    </row>
    <row r="36" spans="1:23">
      <c r="B36" s="1403"/>
      <c r="C36" s="1403"/>
      <c r="D36" s="1404"/>
      <c r="E36" s="1322"/>
      <c r="F36" s="1405"/>
      <c r="G36" s="1405"/>
      <c r="H36" s="1405"/>
      <c r="I36" s="1405"/>
      <c r="J36" s="1405"/>
      <c r="K36" s="1405"/>
      <c r="L36" s="1405"/>
      <c r="M36" s="1406">
        <f>+F32-H13</f>
        <v>0</v>
      </c>
      <c r="N36" s="1322"/>
    </row>
    <row r="37" spans="1:23">
      <c r="B37" s="1403"/>
      <c r="C37" s="1403"/>
      <c r="D37" s="1404"/>
      <c r="E37" s="1322"/>
      <c r="F37" s="1405"/>
      <c r="G37" s="1405"/>
      <c r="H37" s="1405"/>
      <c r="I37" s="1405"/>
      <c r="J37" s="1405"/>
      <c r="K37" s="1405"/>
      <c r="L37" s="1405"/>
      <c r="N37" s="1322"/>
    </row>
    <row r="38" spans="1:23">
      <c r="B38" s="1407" t="s">
        <v>258</v>
      </c>
      <c r="C38" s="1407"/>
      <c r="D38" s="1404"/>
      <c r="E38" s="1322"/>
      <c r="F38" s="1405"/>
      <c r="G38" s="1405"/>
      <c r="H38" s="1405"/>
      <c r="I38" s="1405"/>
      <c r="J38" s="1405"/>
      <c r="K38" s="1405"/>
      <c r="L38" s="1405"/>
      <c r="M38" s="1322"/>
      <c r="N38" s="1322"/>
    </row>
    <row r="39" spans="1:23" ht="89.25">
      <c r="A39" s="1408"/>
      <c r="B39" s="1364" t="s">
        <v>242</v>
      </c>
      <c r="C39" s="1365" t="s">
        <v>243</v>
      </c>
      <c r="D39" s="1366" t="s">
        <v>244</v>
      </c>
      <c r="E39" s="1367" t="s">
        <v>259</v>
      </c>
      <c r="F39" s="1409" t="s">
        <v>260</v>
      </c>
      <c r="G39" s="1409" t="str">
        <f>G22</f>
        <v>CONSTRUCTION UPPER LIMIT</v>
      </c>
      <c r="H39" s="1410" t="str">
        <f>H22</f>
        <v>CONSTRUCTION LOWER LIMIT</v>
      </c>
      <c r="I39" s="1366" t="s">
        <v>249</v>
      </c>
      <c r="J39" s="1366" t="s">
        <v>250</v>
      </c>
      <c r="K39" s="1410" t="s">
        <v>261</v>
      </c>
      <c r="L39" s="1366" t="s">
        <v>252</v>
      </c>
      <c r="M39" s="1411"/>
      <c r="N39" s="1411"/>
      <c r="O39" s="1412"/>
      <c r="P39" s="1411"/>
    </row>
    <row r="40" spans="1:23">
      <c r="B40" s="1369"/>
      <c r="C40" s="1370" t="s">
        <v>253</v>
      </c>
      <c r="D40" s="1371" t="s">
        <v>254</v>
      </c>
      <c r="E40" s="1372" t="s">
        <v>255</v>
      </c>
      <c r="F40" s="1373"/>
      <c r="G40" s="1374"/>
      <c r="H40" s="1375"/>
      <c r="I40" s="1373" t="s">
        <v>256</v>
      </c>
      <c r="J40" s="1376" t="s">
        <v>257</v>
      </c>
      <c r="K40" s="1375"/>
      <c r="L40" s="1374"/>
      <c r="M40" s="1322"/>
      <c r="N40" s="1322"/>
    </row>
    <row r="41" spans="1:23">
      <c r="B41" s="1379">
        <f t="shared" ref="B41:B49" si="5">+B24</f>
        <v>0</v>
      </c>
      <c r="C41" s="1380"/>
      <c r="D41" s="1379"/>
      <c r="E41" s="1381">
        <v>0</v>
      </c>
      <c r="F41" s="1381">
        <v>0</v>
      </c>
      <c r="G41" s="1444">
        <v>0</v>
      </c>
      <c r="H41" s="1413">
        <v>0</v>
      </c>
      <c r="I41" s="1382"/>
      <c r="J41" s="1385"/>
      <c r="K41" s="1384"/>
      <c r="L41" s="1383">
        <v>0</v>
      </c>
      <c r="M41" s="1322"/>
      <c r="N41" s="1414"/>
    </row>
    <row r="42" spans="1:23">
      <c r="B42" s="1394">
        <f t="shared" si="5"/>
        <v>1</v>
      </c>
      <c r="C42" s="1387">
        <f t="shared" ref="C42:D49" si="6">+C25</f>
        <v>45884</v>
      </c>
      <c r="D42" s="1387">
        <f t="shared" si="6"/>
        <v>45899</v>
      </c>
      <c r="E42" s="1389">
        <f t="shared" ref="E42:E49" si="7">C42-$H$9</f>
        <v>14</v>
      </c>
      <c r="F42" s="1391">
        <f>+F25</f>
        <v>0</v>
      </c>
      <c r="G42" s="1445">
        <f t="shared" ref="G42:G49" si="8">+G25-G24</f>
        <v>0</v>
      </c>
      <c r="H42" s="1391">
        <f>+H25</f>
        <v>0</v>
      </c>
      <c r="I42" s="1391" t="e">
        <f>#REF!</f>
        <v>#REF!</v>
      </c>
      <c r="J42" s="1416" t="e">
        <f t="shared" ref="J42:J49" si="9">F42+I42</f>
        <v>#REF!</v>
      </c>
      <c r="K42" s="1391"/>
      <c r="L42" s="1391"/>
      <c r="M42" s="1417"/>
      <c r="N42" s="1418"/>
      <c r="O42" s="1417"/>
      <c r="P42" s="1417"/>
      <c r="Q42" s="1393"/>
      <c r="R42" s="1419"/>
    </row>
    <row r="43" spans="1:23">
      <c r="B43" s="1394">
        <f t="shared" si="5"/>
        <v>2</v>
      </c>
      <c r="C43" s="1387">
        <f t="shared" si="6"/>
        <v>45915</v>
      </c>
      <c r="D43" s="1387">
        <f t="shared" si="6"/>
        <v>45931</v>
      </c>
      <c r="E43" s="1389">
        <f t="shared" si="7"/>
        <v>45</v>
      </c>
      <c r="F43" s="1391">
        <f t="shared" ref="F43:F49" si="10">+F26-F25</f>
        <v>0</v>
      </c>
      <c r="G43" s="1445">
        <f t="shared" si="8"/>
        <v>0</v>
      </c>
      <c r="H43" s="1391">
        <f t="shared" ref="H43:H49" si="11">+H26-H25</f>
        <v>0</v>
      </c>
      <c r="I43" s="1391" t="e">
        <f>I25-#REF!</f>
        <v>#REF!</v>
      </c>
      <c r="J43" s="1416" t="e">
        <f t="shared" si="9"/>
        <v>#REF!</v>
      </c>
      <c r="K43" s="1391"/>
      <c r="L43" s="1391"/>
      <c r="M43" s="1417"/>
      <c r="N43" s="1417"/>
      <c r="O43" s="1417"/>
      <c r="P43" s="1417"/>
      <c r="Q43" s="1393"/>
      <c r="R43" s="1419"/>
    </row>
    <row r="44" spans="1:23">
      <c r="B44" s="1394">
        <f t="shared" si="5"/>
        <v>3</v>
      </c>
      <c r="C44" s="1387">
        <f t="shared" si="6"/>
        <v>45946</v>
      </c>
      <c r="D44" s="1387">
        <f t="shared" si="6"/>
        <v>45961</v>
      </c>
      <c r="E44" s="1389">
        <f t="shared" si="7"/>
        <v>76</v>
      </c>
      <c r="F44" s="1391">
        <f t="shared" si="10"/>
        <v>0</v>
      </c>
      <c r="G44" s="1445">
        <f t="shared" si="8"/>
        <v>0</v>
      </c>
      <c r="H44" s="1391">
        <f t="shared" si="11"/>
        <v>0</v>
      </c>
      <c r="I44" s="1391">
        <f>I26-I25</f>
        <v>0</v>
      </c>
      <c r="J44" s="1416">
        <f t="shared" si="9"/>
        <v>0</v>
      </c>
      <c r="K44" s="1391">
        <f>+K27</f>
        <v>0</v>
      </c>
      <c r="L44" s="1391"/>
      <c r="M44" s="1417"/>
      <c r="N44" s="1417"/>
      <c r="O44" s="1417"/>
      <c r="P44" s="1417"/>
      <c r="Q44" s="1417"/>
      <c r="R44" s="1417"/>
      <c r="S44" s="1417"/>
      <c r="T44" s="1417"/>
      <c r="U44" s="1417"/>
      <c r="V44" s="1417"/>
      <c r="W44" s="1417"/>
    </row>
    <row r="45" spans="1:23">
      <c r="B45" s="1394">
        <f t="shared" si="5"/>
        <v>4</v>
      </c>
      <c r="C45" s="1387">
        <f t="shared" si="6"/>
        <v>45976</v>
      </c>
      <c r="D45" s="1387">
        <f t="shared" si="6"/>
        <v>45992</v>
      </c>
      <c r="E45" s="1389">
        <f t="shared" si="7"/>
        <v>106</v>
      </c>
      <c r="F45" s="1390">
        <f t="shared" si="10"/>
        <v>0</v>
      </c>
      <c r="G45" s="1445">
        <f t="shared" si="8"/>
        <v>0</v>
      </c>
      <c r="H45" s="1390">
        <f t="shared" si="11"/>
        <v>0</v>
      </c>
      <c r="I45" s="1390" t="e">
        <f>I26-I23</f>
        <v>#VALUE!</v>
      </c>
      <c r="J45" s="1390" t="e">
        <f t="shared" si="9"/>
        <v>#VALUE!</v>
      </c>
      <c r="K45" s="1390">
        <f>+K28-K27</f>
        <v>0</v>
      </c>
      <c r="L45" s="1390"/>
      <c r="M45" s="1417"/>
      <c r="N45" s="1420"/>
      <c r="O45" s="1420"/>
      <c r="P45" s="1420"/>
      <c r="Q45" s="1420"/>
      <c r="R45" s="1421"/>
      <c r="S45" s="1421"/>
      <c r="T45" s="1422"/>
      <c r="U45" s="1422"/>
      <c r="V45" s="1422"/>
      <c r="W45" s="1422"/>
    </row>
    <row r="46" spans="1:23">
      <c r="B46" s="1394">
        <f t="shared" si="5"/>
        <v>5</v>
      </c>
      <c r="C46" s="1387">
        <f t="shared" si="6"/>
        <v>46007</v>
      </c>
      <c r="D46" s="1387">
        <f t="shared" si="6"/>
        <v>46022</v>
      </c>
      <c r="E46" s="1389">
        <f t="shared" si="7"/>
        <v>137</v>
      </c>
      <c r="F46" s="1390">
        <f t="shared" si="10"/>
        <v>0</v>
      </c>
      <c r="G46" s="1445">
        <f t="shared" si="8"/>
        <v>0</v>
      </c>
      <c r="H46" s="1390">
        <f t="shared" si="11"/>
        <v>0</v>
      </c>
      <c r="I46" s="1390" t="e">
        <f>I25-#REF!</f>
        <v>#REF!</v>
      </c>
      <c r="J46" s="1390" t="e">
        <f t="shared" si="9"/>
        <v>#REF!</v>
      </c>
      <c r="K46" s="1390">
        <f>+K29-K28</f>
        <v>0</v>
      </c>
      <c r="L46" s="1390"/>
      <c r="M46" s="1417"/>
      <c r="N46" s="1423"/>
      <c r="O46" s="1423"/>
      <c r="P46" s="1423"/>
      <c r="Q46" s="1423"/>
      <c r="R46" s="1423"/>
      <c r="S46" s="1423"/>
      <c r="T46" s="1423"/>
      <c r="U46" s="1423"/>
      <c r="V46" s="1423"/>
      <c r="W46" s="1423"/>
    </row>
    <row r="47" spans="1:23">
      <c r="B47" s="1394">
        <f t="shared" si="5"/>
        <v>6</v>
      </c>
      <c r="C47" s="1387">
        <f t="shared" si="6"/>
        <v>46037</v>
      </c>
      <c r="D47" s="1387">
        <f t="shared" si="6"/>
        <v>46047</v>
      </c>
      <c r="E47" s="1389">
        <f t="shared" si="7"/>
        <v>167</v>
      </c>
      <c r="F47" s="1390">
        <f t="shared" si="10"/>
        <v>0</v>
      </c>
      <c r="G47" s="1445">
        <f t="shared" si="8"/>
        <v>0</v>
      </c>
      <c r="H47" s="1390">
        <f t="shared" si="11"/>
        <v>0</v>
      </c>
      <c r="I47" s="1390">
        <f>I26-I25</f>
        <v>0</v>
      </c>
      <c r="J47" s="1390">
        <f t="shared" si="9"/>
        <v>0</v>
      </c>
      <c r="K47" s="1390">
        <f>+K30-K29</f>
        <v>0</v>
      </c>
      <c r="L47" s="1390"/>
      <c r="M47" s="1417"/>
      <c r="N47" s="1424"/>
      <c r="O47" s="1424"/>
      <c r="P47" s="1424"/>
      <c r="Q47" s="1424"/>
      <c r="R47" s="1424"/>
      <c r="S47" s="1424"/>
      <c r="T47" s="1424"/>
      <c r="U47" s="1424"/>
      <c r="V47" s="1424"/>
      <c r="W47" s="1424"/>
    </row>
    <row r="48" spans="1:23">
      <c r="B48" s="1394">
        <f t="shared" si="5"/>
        <v>7</v>
      </c>
      <c r="C48" s="1387">
        <f t="shared" si="6"/>
        <v>46068</v>
      </c>
      <c r="D48" s="1387">
        <f t="shared" si="6"/>
        <v>46084</v>
      </c>
      <c r="E48" s="1389">
        <f t="shared" si="7"/>
        <v>198</v>
      </c>
      <c r="F48" s="1415">
        <f t="shared" si="10"/>
        <v>0</v>
      </c>
      <c r="G48" s="1445">
        <f t="shared" si="8"/>
        <v>0</v>
      </c>
      <c r="H48" s="1390">
        <f t="shared" si="11"/>
        <v>0</v>
      </c>
      <c r="I48" s="1390" t="e">
        <f>I27-I26</f>
        <v>#REF!</v>
      </c>
      <c r="J48" s="1390" t="e">
        <f t="shared" si="9"/>
        <v>#REF!</v>
      </c>
      <c r="K48" s="1390">
        <f>+K31-K30</f>
        <v>0</v>
      </c>
      <c r="L48" s="1390"/>
      <c r="M48" s="1417"/>
      <c r="N48" s="1425"/>
      <c r="O48" s="1425"/>
      <c r="P48" s="1425"/>
      <c r="Q48" s="1426"/>
      <c r="R48" s="1427"/>
      <c r="S48" s="1427"/>
    </row>
    <row r="49" spans="2:19">
      <c r="B49" s="1394">
        <f t="shared" si="5"/>
        <v>8</v>
      </c>
      <c r="C49" s="1387">
        <f t="shared" si="6"/>
        <v>46119</v>
      </c>
      <c r="D49" s="1387">
        <f t="shared" si="6"/>
        <v>46133</v>
      </c>
      <c r="E49" s="1389">
        <f t="shared" si="7"/>
        <v>249</v>
      </c>
      <c r="F49" s="1390">
        <f t="shared" si="10"/>
        <v>0</v>
      </c>
      <c r="G49" s="1445">
        <f t="shared" si="8"/>
        <v>0</v>
      </c>
      <c r="H49" s="1390">
        <f t="shared" si="11"/>
        <v>0</v>
      </c>
      <c r="I49" s="1390" t="e">
        <f>I28-I27</f>
        <v>#REF!</v>
      </c>
      <c r="J49" s="1390" t="e">
        <f t="shared" si="9"/>
        <v>#REF!</v>
      </c>
      <c r="K49" s="1390">
        <f>+K32-K31</f>
        <v>0</v>
      </c>
      <c r="L49" s="1390"/>
      <c r="M49" s="1417"/>
      <c r="N49" s="1417"/>
      <c r="O49" s="1417"/>
      <c r="P49" s="1417"/>
      <c r="Q49" s="1393"/>
      <c r="R49" s="1428"/>
      <c r="S49" s="1428"/>
    </row>
    <row r="50" spans="2:19">
      <c r="B50" s="1394"/>
      <c r="C50" s="1387"/>
      <c r="D50" s="1387"/>
      <c r="E50" s="1389"/>
      <c r="F50" s="1390"/>
      <c r="G50" s="1445"/>
      <c r="H50" s="1390"/>
      <c r="I50" s="1390"/>
      <c r="J50" s="1390"/>
      <c r="K50" s="1390"/>
      <c r="L50" s="1390"/>
      <c r="M50" s="1417"/>
      <c r="N50" s="1417"/>
      <c r="O50" s="1417"/>
      <c r="P50" s="1417"/>
      <c r="Q50" s="1393"/>
      <c r="R50" s="1419"/>
    </row>
    <row r="51" spans="2:19">
      <c r="B51" s="1429"/>
      <c r="C51" s="1430"/>
      <c r="D51" s="1431" t="s">
        <v>139</v>
      </c>
      <c r="E51" s="1432"/>
      <c r="F51" s="1433">
        <f>SUM(F42:F50)</f>
        <v>0</v>
      </c>
      <c r="G51" s="1433">
        <f>SUM(G42:G50)</f>
        <v>0</v>
      </c>
      <c r="H51" s="1433">
        <f>SUM(H42:H50)</f>
        <v>0</v>
      </c>
      <c r="I51" s="1433" t="e">
        <f>SUM(I42:I49)</f>
        <v>#REF!</v>
      </c>
      <c r="J51" s="1433" t="e">
        <f>SUM(J42:J49)</f>
        <v>#REF!</v>
      </c>
      <c r="K51" s="1433">
        <f>SUM(K42:K50)</f>
        <v>0</v>
      </c>
      <c r="L51" s="1433">
        <f>SUM(L42:L49)</f>
        <v>0</v>
      </c>
      <c r="M51" s="1434">
        <f>G51-H13</f>
        <v>0</v>
      </c>
      <c r="N51" s="1395"/>
      <c r="Q51" s="1393"/>
      <c r="R51" s="1393"/>
    </row>
    <row r="52" spans="2:19">
      <c r="B52" s="1435"/>
      <c r="C52" s="1435"/>
      <c r="D52" s="1404"/>
      <c r="E52" s="1322"/>
      <c r="F52" s="1347"/>
      <c r="G52" s="1347"/>
      <c r="H52" s="1347"/>
      <c r="I52" s="1347"/>
      <c r="J52" s="1347"/>
      <c r="K52" s="1347"/>
      <c r="L52" s="1347"/>
      <c r="M52" s="1322"/>
      <c r="N52" s="1322"/>
      <c r="R52" s="1393"/>
    </row>
    <row r="53" spans="2:19">
      <c r="B53" s="1435"/>
      <c r="C53" s="1435"/>
      <c r="D53" s="1404"/>
      <c r="E53" s="1322"/>
      <c r="F53" s="1322"/>
      <c r="G53" s="1322"/>
      <c r="H53" s="1322"/>
      <c r="I53" s="1322"/>
      <c r="J53" s="1322"/>
      <c r="K53" s="1322"/>
      <c r="L53" s="1322"/>
      <c r="M53" s="1322"/>
      <c r="N53" s="1322"/>
      <c r="R53" s="1393"/>
    </row>
    <row r="54" spans="2:19">
      <c r="B54" s="1407" t="s">
        <v>262</v>
      </c>
      <c r="C54" s="1435"/>
      <c r="D54" s="1404"/>
      <c r="E54" s="1322"/>
      <c r="F54" s="1322"/>
      <c r="G54" s="1322"/>
      <c r="H54" s="1322"/>
      <c r="I54" s="1322"/>
      <c r="J54" s="1322"/>
      <c r="K54" s="1322"/>
      <c r="L54" s="1322"/>
      <c r="M54" s="1322"/>
      <c r="N54" s="1322"/>
      <c r="R54" s="1393"/>
    </row>
    <row r="55" spans="2:19">
      <c r="B55" s="1435"/>
      <c r="C55" s="1435"/>
      <c r="D55" s="1404"/>
      <c r="E55" s="1322"/>
      <c r="F55" s="1322"/>
      <c r="G55" s="1322"/>
      <c r="H55" s="1322"/>
      <c r="I55" s="1322"/>
      <c r="J55" s="1322"/>
      <c r="K55" s="1322"/>
      <c r="L55" s="1322"/>
      <c r="M55" s="1322"/>
      <c r="N55" s="1322"/>
      <c r="R55" s="1393"/>
    </row>
    <row r="56" spans="2:19">
      <c r="B56" s="1435"/>
      <c r="C56" s="1435"/>
      <c r="D56" s="1404"/>
      <c r="E56" s="1322"/>
      <c r="F56" s="1322"/>
      <c r="G56" s="1322"/>
      <c r="H56" s="1322"/>
      <c r="I56" s="1322"/>
      <c r="J56" s="1322"/>
      <c r="K56" s="1322"/>
      <c r="L56" s="1322"/>
      <c r="M56" s="1322"/>
      <c r="N56" s="1322"/>
      <c r="R56" s="1393"/>
    </row>
    <row r="57" spans="2:19">
      <c r="B57" s="1435"/>
      <c r="C57" s="1435"/>
      <c r="D57" s="1404"/>
      <c r="E57" s="1322"/>
      <c r="F57" s="1322"/>
      <c r="G57" s="1322"/>
      <c r="H57" s="1322"/>
      <c r="I57" s="1322"/>
      <c r="J57" s="1322"/>
      <c r="K57" s="1322"/>
      <c r="L57" s="1322"/>
      <c r="M57" s="1322"/>
      <c r="N57" s="1322"/>
      <c r="R57" s="1393"/>
    </row>
    <row r="58" spans="2:19">
      <c r="B58" s="1435"/>
      <c r="C58" s="1435"/>
      <c r="D58" s="1404"/>
      <c r="E58" s="1322"/>
      <c r="F58" s="1322"/>
      <c r="G58" s="1322"/>
      <c r="H58" s="1322"/>
      <c r="I58" s="1322"/>
      <c r="J58" s="1322"/>
      <c r="K58" s="1322"/>
      <c r="L58" s="1322"/>
      <c r="M58" s="1322"/>
      <c r="N58" s="1322"/>
      <c r="R58" s="1393"/>
    </row>
    <row r="59" spans="2:19">
      <c r="B59" s="1435"/>
      <c r="C59" s="1435"/>
      <c r="D59" s="1404"/>
      <c r="E59" s="1322"/>
      <c r="F59" s="1322"/>
      <c r="G59" s="1322"/>
      <c r="H59" s="1322"/>
      <c r="I59" s="1322"/>
      <c r="J59" s="1322"/>
      <c r="K59" s="1322"/>
      <c r="L59" s="1322"/>
      <c r="M59" s="1322"/>
      <c r="N59" s="1322"/>
      <c r="R59" s="1393"/>
    </row>
    <row r="60" spans="2:19">
      <c r="B60" s="1435"/>
      <c r="C60" s="1435"/>
      <c r="D60" s="1404"/>
      <c r="E60" s="1322"/>
      <c r="F60" s="1322"/>
      <c r="G60" s="1322"/>
      <c r="H60" s="1322"/>
      <c r="I60" s="1322"/>
      <c r="J60" s="1322"/>
      <c r="K60" s="1322"/>
      <c r="L60" s="1322"/>
      <c r="M60" s="1322"/>
      <c r="N60" s="1322"/>
      <c r="R60" s="1393"/>
    </row>
    <row r="61" spans="2:19">
      <c r="B61" s="1435"/>
      <c r="C61" s="1435"/>
      <c r="D61" s="1404"/>
      <c r="E61" s="1322"/>
      <c r="F61" s="1322"/>
      <c r="G61" s="1322"/>
      <c r="H61" s="1322"/>
      <c r="I61" s="1322"/>
      <c r="J61" s="1322"/>
      <c r="K61" s="1322"/>
      <c r="L61" s="1322"/>
      <c r="M61" s="1322"/>
      <c r="N61" s="1322"/>
      <c r="R61" s="1393"/>
    </row>
    <row r="62" spans="2:19">
      <c r="B62" s="1435"/>
      <c r="C62" s="1435"/>
      <c r="D62" s="1404"/>
      <c r="E62" s="1322"/>
      <c r="F62" s="1322"/>
      <c r="G62" s="1322"/>
      <c r="H62" s="1322"/>
      <c r="I62" s="1322"/>
      <c r="J62" s="1322"/>
      <c r="K62" s="1322"/>
      <c r="L62" s="1322"/>
      <c r="M62" s="1322"/>
      <c r="N62" s="1322"/>
      <c r="R62" s="1393"/>
    </row>
    <row r="63" spans="2:19">
      <c r="B63" s="1435"/>
      <c r="C63" s="1435"/>
      <c r="D63" s="1404"/>
      <c r="E63" s="1322"/>
      <c r="F63" s="1322"/>
      <c r="G63" s="1322"/>
      <c r="H63" s="1322"/>
      <c r="I63" s="1322"/>
      <c r="J63" s="1322"/>
      <c r="K63" s="1322"/>
      <c r="L63" s="1322"/>
      <c r="M63" s="1322"/>
      <c r="N63" s="1322"/>
      <c r="R63" s="1393"/>
    </row>
    <row r="64" spans="2:19">
      <c r="B64" s="1435"/>
      <c r="C64" s="1435"/>
      <c r="D64" s="1404"/>
      <c r="E64" s="1322"/>
      <c r="F64" s="1322"/>
      <c r="G64" s="1322"/>
      <c r="H64" s="1322"/>
      <c r="I64" s="1322"/>
      <c r="J64" s="1322"/>
      <c r="K64" s="1322"/>
      <c r="L64" s="1322"/>
      <c r="M64" s="1322"/>
      <c r="N64" s="1322"/>
      <c r="R64" s="1393"/>
    </row>
    <row r="65" spans="2:18">
      <c r="B65" s="1435"/>
      <c r="C65" s="1435"/>
      <c r="D65" s="1404"/>
      <c r="E65" s="1322"/>
      <c r="F65" s="1322"/>
      <c r="G65" s="1322"/>
      <c r="H65" s="1322"/>
      <c r="I65" s="1322"/>
      <c r="J65" s="1322"/>
      <c r="K65" s="1322"/>
      <c r="L65" s="1322"/>
      <c r="M65" s="1322"/>
      <c r="N65" s="1322"/>
      <c r="R65" s="1393"/>
    </row>
    <row r="66" spans="2:18">
      <c r="B66" s="1435"/>
      <c r="C66" s="1435"/>
      <c r="D66" s="1404"/>
      <c r="E66" s="1322"/>
      <c r="F66" s="1322"/>
      <c r="G66" s="1322"/>
      <c r="H66" s="1322"/>
      <c r="I66" s="1322"/>
      <c r="J66" s="1322"/>
      <c r="K66" s="1322"/>
      <c r="L66" s="1322"/>
      <c r="M66" s="1322"/>
      <c r="N66" s="1322"/>
      <c r="R66" s="1393"/>
    </row>
    <row r="67" spans="2:18">
      <c r="B67" s="1435"/>
      <c r="C67" s="1435"/>
      <c r="D67" s="1404"/>
      <c r="E67" s="1322"/>
      <c r="F67" s="1322"/>
      <c r="G67" s="1322"/>
      <c r="H67" s="1322"/>
      <c r="I67" s="1322"/>
      <c r="J67" s="1322"/>
      <c r="K67" s="1322"/>
      <c r="L67" s="1322"/>
      <c r="M67" s="1322"/>
      <c r="N67" s="1322"/>
      <c r="R67" s="1393"/>
    </row>
    <row r="68" spans="2:18">
      <c r="B68" s="1435"/>
      <c r="C68" s="1435"/>
      <c r="D68" s="1404"/>
      <c r="E68" s="1322"/>
      <c r="F68" s="1322"/>
      <c r="G68" s="1322"/>
      <c r="H68" s="1322"/>
      <c r="I68" s="1322"/>
      <c r="J68" s="1322"/>
      <c r="K68" s="1322"/>
      <c r="L68" s="1322"/>
      <c r="M68" s="1322"/>
      <c r="N68" s="1322"/>
      <c r="R68" s="1393"/>
    </row>
    <row r="69" spans="2:18">
      <c r="B69" s="1435"/>
      <c r="C69" s="1435"/>
      <c r="D69" s="1404"/>
      <c r="E69" s="1322"/>
      <c r="F69" s="1322"/>
      <c r="G69" s="1322"/>
      <c r="H69" s="1322"/>
      <c r="I69" s="1322"/>
      <c r="J69" s="1322"/>
      <c r="K69" s="1322"/>
      <c r="L69" s="1322"/>
      <c r="M69" s="1322"/>
      <c r="N69" s="1322"/>
      <c r="R69" s="1393"/>
    </row>
    <row r="70" spans="2:18">
      <c r="B70" s="1435"/>
      <c r="C70" s="1435"/>
      <c r="D70" s="1404"/>
      <c r="E70" s="1322"/>
      <c r="F70" s="1322"/>
      <c r="G70" s="1322"/>
      <c r="H70" s="1322"/>
      <c r="I70" s="1322"/>
      <c r="J70" s="1322"/>
      <c r="K70" s="1322"/>
      <c r="L70" s="1322"/>
      <c r="M70" s="1322"/>
      <c r="N70" s="1322"/>
      <c r="R70" s="1393"/>
    </row>
    <row r="71" spans="2:18">
      <c r="B71" s="1435"/>
      <c r="C71" s="1435"/>
      <c r="D71" s="1404"/>
      <c r="E71" s="1322"/>
      <c r="F71" s="1322"/>
      <c r="G71" s="1322"/>
      <c r="H71" s="1322"/>
      <c r="I71" s="1322"/>
      <c r="J71" s="1322"/>
      <c r="K71" s="1322"/>
      <c r="L71" s="1322"/>
      <c r="M71" s="1322"/>
      <c r="N71" s="1322"/>
      <c r="R71" s="1393"/>
    </row>
    <row r="72" spans="2:18">
      <c r="B72" s="1435"/>
      <c r="C72" s="1435"/>
      <c r="D72" s="1404"/>
      <c r="E72" s="1322"/>
      <c r="F72" s="1322"/>
      <c r="G72" s="1322"/>
      <c r="H72" s="1322"/>
      <c r="I72" s="1322"/>
      <c r="J72" s="1322"/>
      <c r="K72" s="1322"/>
      <c r="L72" s="1322"/>
      <c r="M72" s="1322"/>
      <c r="N72" s="1322"/>
      <c r="R72" s="1393"/>
    </row>
    <row r="73" spans="2:18">
      <c r="B73" s="1435"/>
      <c r="C73" s="1435"/>
      <c r="D73" s="1404"/>
      <c r="E73" s="1322"/>
      <c r="F73" s="1322"/>
      <c r="G73" s="1322"/>
      <c r="H73" s="1322"/>
      <c r="I73" s="1322"/>
      <c r="J73" s="1322"/>
      <c r="K73" s="1322"/>
      <c r="L73" s="1322"/>
      <c r="M73" s="1322"/>
      <c r="N73" s="1322"/>
      <c r="R73" s="1393"/>
    </row>
    <row r="74" spans="2:18">
      <c r="B74" s="1435"/>
      <c r="C74" s="1435"/>
      <c r="D74" s="1404"/>
      <c r="E74" s="1322"/>
      <c r="F74" s="1322"/>
      <c r="G74" s="1322"/>
      <c r="H74" s="1322"/>
      <c r="I74" s="1322"/>
      <c r="J74" s="1322"/>
      <c r="K74" s="1322"/>
      <c r="L74" s="1322"/>
      <c r="M74" s="1322"/>
      <c r="N74" s="1322"/>
      <c r="R74" s="1393"/>
    </row>
    <row r="75" spans="2:18">
      <c r="B75" s="1435"/>
      <c r="C75" s="1435"/>
      <c r="D75" s="1404"/>
      <c r="E75" s="1322"/>
      <c r="F75" s="1322"/>
      <c r="G75" s="1322"/>
      <c r="H75" s="1322"/>
      <c r="I75" s="1322"/>
      <c r="J75" s="1322"/>
      <c r="K75" s="1322"/>
      <c r="L75" s="1322"/>
      <c r="M75" s="1322"/>
      <c r="N75" s="1322"/>
      <c r="R75" s="1393"/>
    </row>
    <row r="76" spans="2:18">
      <c r="B76" s="1435"/>
      <c r="C76" s="1435"/>
      <c r="D76" s="1404"/>
      <c r="E76" s="1322"/>
      <c r="F76" s="1322"/>
      <c r="G76" s="1322"/>
      <c r="H76" s="1322"/>
      <c r="I76" s="1322"/>
      <c r="J76" s="1322"/>
      <c r="K76" s="1322"/>
      <c r="L76" s="1322"/>
      <c r="M76" s="1322"/>
      <c r="N76" s="1322"/>
      <c r="R76" s="1393"/>
    </row>
    <row r="77" spans="2:18">
      <c r="B77" s="1435"/>
      <c r="C77" s="1435"/>
      <c r="D77" s="1404"/>
      <c r="E77" s="1322"/>
      <c r="F77" s="1322"/>
      <c r="G77" s="1322"/>
      <c r="H77" s="1322"/>
      <c r="I77" s="1322"/>
      <c r="J77" s="1322"/>
      <c r="K77" s="1322"/>
      <c r="L77" s="1322"/>
      <c r="M77" s="1322"/>
      <c r="N77" s="1322"/>
      <c r="R77" s="1393"/>
    </row>
    <row r="78" spans="2:18">
      <c r="B78" s="1435"/>
      <c r="C78" s="1435"/>
      <c r="D78" s="1404"/>
      <c r="E78" s="1322"/>
      <c r="F78" s="1322"/>
      <c r="G78" s="1322"/>
      <c r="H78" s="1322"/>
      <c r="I78" s="1322"/>
      <c r="J78" s="1322"/>
      <c r="K78" s="1322"/>
      <c r="L78" s="1322"/>
      <c r="M78" s="1322"/>
      <c r="N78" s="1322"/>
      <c r="R78" s="1393"/>
    </row>
    <row r="79" spans="2:18">
      <c r="B79" s="1435"/>
      <c r="C79" s="1435"/>
      <c r="D79" s="1404"/>
      <c r="E79" s="1322"/>
      <c r="F79" s="1322"/>
      <c r="G79" s="1322"/>
      <c r="H79" s="1322"/>
      <c r="I79" s="1322"/>
      <c r="J79" s="1322"/>
      <c r="K79" s="1322"/>
      <c r="L79" s="1322"/>
      <c r="M79" s="1322"/>
      <c r="N79" s="1322"/>
      <c r="R79" s="1393"/>
    </row>
    <row r="80" spans="2:18">
      <c r="B80" s="1435"/>
      <c r="C80" s="1435"/>
      <c r="D80" s="1404"/>
      <c r="E80" s="1322"/>
      <c r="F80" s="1322"/>
      <c r="G80" s="1322"/>
      <c r="H80" s="1322"/>
      <c r="I80" s="1322"/>
      <c r="J80" s="1322"/>
      <c r="K80" s="1322"/>
      <c r="L80" s="1322"/>
      <c r="M80" s="1322"/>
      <c r="N80" s="1322"/>
      <c r="R80" s="1393"/>
    </row>
    <row r="81" spans="2:18">
      <c r="B81" s="1435"/>
      <c r="C81" s="1435"/>
      <c r="D81" s="1404"/>
      <c r="E81" s="1322"/>
      <c r="F81" s="1322"/>
      <c r="G81" s="1322"/>
      <c r="H81" s="1322"/>
      <c r="I81" s="1322"/>
      <c r="J81" s="1322"/>
      <c r="K81" s="1322"/>
      <c r="L81" s="1322"/>
      <c r="M81" s="1322"/>
      <c r="N81" s="1322"/>
      <c r="R81" s="1393"/>
    </row>
    <row r="82" spans="2:18">
      <c r="B82" s="1435"/>
      <c r="C82" s="1435"/>
      <c r="D82" s="1404"/>
      <c r="E82" s="1322"/>
      <c r="F82" s="1322"/>
      <c r="G82" s="1322"/>
      <c r="H82" s="1322"/>
      <c r="I82" s="1322"/>
      <c r="J82" s="1322"/>
      <c r="K82" s="1322"/>
      <c r="L82" s="1322"/>
      <c r="M82" s="1322"/>
      <c r="N82" s="1322"/>
      <c r="R82" s="1393"/>
    </row>
    <row r="83" spans="2:18">
      <c r="B83" s="1435"/>
      <c r="C83" s="1435"/>
      <c r="D83" s="1404"/>
      <c r="E83" s="1322"/>
      <c r="F83" s="1322"/>
      <c r="G83" s="1322"/>
      <c r="H83" s="1322"/>
      <c r="I83" s="1322"/>
      <c r="J83" s="1322"/>
      <c r="K83" s="1322"/>
      <c r="L83" s="1322"/>
      <c r="M83" s="1322"/>
      <c r="N83" s="1322"/>
      <c r="R83" s="1393"/>
    </row>
    <row r="84" spans="2:18">
      <c r="B84" s="1435"/>
      <c r="C84" s="1435"/>
      <c r="D84" s="1404"/>
      <c r="E84" s="1322"/>
      <c r="F84" s="1322"/>
      <c r="G84" s="1322"/>
      <c r="H84" s="1322"/>
      <c r="I84" s="1322"/>
      <c r="J84" s="1322"/>
      <c r="K84" s="1322"/>
      <c r="L84" s="1322"/>
      <c r="M84" s="1322"/>
      <c r="N84" s="1322"/>
      <c r="R84" s="1393"/>
    </row>
    <row r="85" spans="2:18">
      <c r="B85" s="1435"/>
      <c r="C85" s="1435"/>
      <c r="D85" s="1404"/>
      <c r="E85" s="1322"/>
      <c r="F85" s="1322"/>
      <c r="G85" s="1322"/>
      <c r="H85" s="1322"/>
      <c r="I85" s="1322"/>
      <c r="J85" s="1322"/>
      <c r="K85" s="1322"/>
      <c r="L85" s="1322"/>
      <c r="M85" s="1322"/>
      <c r="N85" s="1322"/>
      <c r="R85" s="1393"/>
    </row>
    <row r="86" spans="2:18">
      <c r="B86" s="1435"/>
      <c r="C86" s="1435"/>
      <c r="D86" s="1404"/>
      <c r="E86" s="1322"/>
      <c r="F86" s="1322"/>
      <c r="G86" s="1322"/>
      <c r="H86" s="1322"/>
      <c r="I86" s="1322"/>
      <c r="J86" s="1322"/>
      <c r="K86" s="1322"/>
      <c r="L86" s="1322"/>
      <c r="M86" s="1322"/>
      <c r="N86" s="1322"/>
      <c r="R86" s="1393"/>
    </row>
    <row r="87" spans="2:18">
      <c r="B87" s="1436" t="s">
        <v>263</v>
      </c>
      <c r="C87" s="1435"/>
      <c r="D87" s="1404"/>
      <c r="E87" s="1322"/>
      <c r="F87" s="1322"/>
      <c r="G87" s="1322"/>
      <c r="H87" s="1322"/>
      <c r="I87" s="1322"/>
      <c r="J87" s="1322"/>
      <c r="K87" s="1322"/>
      <c r="L87" s="1322"/>
      <c r="M87" s="1322"/>
      <c r="N87" s="1322"/>
      <c r="R87" s="1393"/>
    </row>
    <row r="88" spans="2:18">
      <c r="B88" s="1435"/>
      <c r="C88" s="1435"/>
      <c r="D88" s="1404"/>
      <c r="E88" s="1322"/>
      <c r="F88" s="1322"/>
      <c r="G88" s="1322"/>
      <c r="H88" s="1322"/>
      <c r="I88" s="1322"/>
      <c r="J88" s="1322"/>
      <c r="K88" s="1322"/>
      <c r="L88" s="1322"/>
      <c r="M88" s="1322"/>
      <c r="N88" s="1322"/>
      <c r="R88" s="1393"/>
    </row>
    <row r="89" spans="2:18">
      <c r="B89" s="1403" t="s">
        <v>264</v>
      </c>
      <c r="C89" s="1403" t="s">
        <v>265</v>
      </c>
      <c r="D89" s="1404"/>
      <c r="E89" s="1322"/>
      <c r="F89" s="1322"/>
      <c r="G89" s="1322"/>
      <c r="H89" s="1322"/>
      <c r="I89" s="1322"/>
      <c r="J89" s="1322"/>
      <c r="K89" s="1322"/>
      <c r="L89" s="1322"/>
      <c r="M89" s="1322"/>
      <c r="N89" s="1322"/>
      <c r="R89" s="1393"/>
    </row>
    <row r="90" spans="2:18">
      <c r="B90" s="1403" t="s">
        <v>266</v>
      </c>
      <c r="C90" s="1403" t="s">
        <v>267</v>
      </c>
      <c r="D90" s="1404"/>
      <c r="E90" s="1322"/>
      <c r="F90" s="1322"/>
      <c r="G90" s="1322"/>
      <c r="H90" s="1322"/>
      <c r="I90" s="1322"/>
      <c r="J90" s="1322"/>
      <c r="K90" s="1322"/>
      <c r="L90" s="1322"/>
      <c r="M90" s="1322"/>
      <c r="N90" s="1322"/>
      <c r="R90" s="1393"/>
    </row>
    <row r="91" spans="2:18">
      <c r="B91" s="1403" t="s">
        <v>268</v>
      </c>
      <c r="C91" s="1403" t="s">
        <v>269</v>
      </c>
      <c r="D91" s="1404"/>
      <c r="E91" s="1322"/>
      <c r="F91" s="1322"/>
      <c r="G91" s="1322"/>
      <c r="H91" s="1322"/>
      <c r="I91" s="1322"/>
      <c r="J91" s="1322"/>
      <c r="K91" s="1322"/>
      <c r="L91" s="1322"/>
      <c r="M91" s="1322"/>
      <c r="N91" s="1322"/>
      <c r="R91" s="1393"/>
    </row>
    <row r="92" spans="2:18">
      <c r="B92" s="1403" t="s">
        <v>270</v>
      </c>
      <c r="C92" s="1403" t="s">
        <v>271</v>
      </c>
      <c r="D92" s="1404"/>
      <c r="E92" s="1322"/>
      <c r="F92" s="1322"/>
      <c r="G92" s="1322"/>
      <c r="H92" s="1322"/>
      <c r="I92" s="1322"/>
      <c r="J92" s="1322"/>
      <c r="K92" s="1322"/>
      <c r="L92" s="1322"/>
      <c r="M92" s="1322"/>
      <c r="N92" s="1322"/>
      <c r="R92" s="1393"/>
    </row>
    <row r="93" spans="2:18">
      <c r="B93" s="1435"/>
      <c r="C93" s="1435"/>
      <c r="D93" s="1404"/>
      <c r="E93" s="1322"/>
      <c r="F93" s="1322"/>
      <c r="G93" s="1322"/>
      <c r="H93" s="1322"/>
      <c r="I93" s="1322"/>
      <c r="J93" s="1322"/>
      <c r="K93" s="1322"/>
      <c r="L93" s="1322"/>
      <c r="M93" s="1322"/>
      <c r="N93" s="1322"/>
      <c r="R93" s="1393"/>
    </row>
    <row r="94" spans="2:18" ht="48" customHeight="1">
      <c r="B94" s="1437" t="s">
        <v>272</v>
      </c>
      <c r="C94" s="1438">
        <f>+G30</f>
        <v>0</v>
      </c>
      <c r="D94" s="1404"/>
      <c r="E94" s="1322"/>
      <c r="F94" s="1322"/>
      <c r="G94" s="1322"/>
      <c r="H94" s="1322"/>
      <c r="I94" s="1322"/>
      <c r="J94" s="1322"/>
      <c r="K94" s="1322"/>
      <c r="L94" s="1322"/>
      <c r="M94" s="1322"/>
      <c r="N94" s="1322"/>
      <c r="R94" s="1393"/>
    </row>
    <row r="95" spans="2:18">
      <c r="B95" s="1435"/>
      <c r="C95" s="1435"/>
      <c r="D95" s="1404"/>
      <c r="E95" s="1322"/>
      <c r="F95" s="1322"/>
      <c r="G95" s="1322"/>
      <c r="H95" s="1322"/>
      <c r="I95" s="1322"/>
      <c r="J95" s="1322"/>
      <c r="K95" s="1322"/>
      <c r="L95" s="1322"/>
      <c r="M95" s="1322"/>
      <c r="N95" s="1322"/>
      <c r="R95" s="1393"/>
    </row>
    <row r="96" spans="2:18">
      <c r="B96" s="1435"/>
      <c r="C96" s="1435"/>
      <c r="D96" s="1404"/>
      <c r="E96" s="1322"/>
      <c r="F96" s="1322"/>
      <c r="G96" s="1322"/>
      <c r="H96" s="1322"/>
      <c r="I96" s="1322"/>
      <c r="J96" s="1322"/>
      <c r="K96" s="1322"/>
      <c r="L96" s="1322"/>
      <c r="M96" s="1322"/>
      <c r="N96" s="1322"/>
      <c r="R96" s="1393"/>
    </row>
    <row r="97" spans="2:18">
      <c r="B97" s="1435"/>
      <c r="C97" s="1435"/>
      <c r="D97" s="1404"/>
      <c r="E97" s="1322"/>
      <c r="F97" s="1322"/>
      <c r="G97" s="1322"/>
      <c r="H97" s="1322"/>
      <c r="I97" s="1322"/>
      <c r="J97" s="1322"/>
      <c r="K97" s="1322"/>
      <c r="L97" s="1322"/>
      <c r="M97" s="1322"/>
      <c r="N97" s="1322"/>
      <c r="R97" s="1393"/>
    </row>
    <row r="98" spans="2:18">
      <c r="B98" s="1435"/>
      <c r="C98" s="1435"/>
      <c r="D98" s="1404"/>
      <c r="E98" s="1322"/>
      <c r="F98" s="1322"/>
      <c r="G98" s="1322"/>
      <c r="H98" s="1322"/>
      <c r="I98" s="1322"/>
      <c r="J98" s="1322"/>
      <c r="K98" s="1322"/>
      <c r="L98" s="1322"/>
      <c r="M98" s="1322"/>
      <c r="N98" s="1322"/>
      <c r="R98" s="1393"/>
    </row>
    <row r="99" spans="2:18">
      <c r="B99" s="1435"/>
      <c r="C99" s="1435"/>
      <c r="D99" s="1404"/>
      <c r="E99" s="1322"/>
      <c r="F99" s="1322"/>
      <c r="G99" s="1322"/>
      <c r="H99" s="1322"/>
      <c r="I99" s="1322"/>
      <c r="J99" s="1322"/>
      <c r="K99" s="1322"/>
      <c r="L99" s="1322"/>
      <c r="M99" s="1322"/>
      <c r="N99" s="1322"/>
      <c r="R99" s="1393"/>
    </row>
    <row r="100" spans="2:18">
      <c r="B100" s="1439" t="s">
        <v>273</v>
      </c>
      <c r="C100" s="1440"/>
      <c r="D100" s="1404"/>
      <c r="E100" s="1322"/>
      <c r="F100" s="1322"/>
      <c r="G100" s="1322"/>
      <c r="H100" s="1322"/>
      <c r="I100" s="1322"/>
      <c r="J100" s="1322"/>
      <c r="K100" s="1322"/>
      <c r="L100" s="1322"/>
      <c r="M100" s="1322"/>
      <c r="N100" s="1322"/>
      <c r="R100" s="1393"/>
    </row>
    <row r="101" spans="2:18">
      <c r="B101" s="1361"/>
      <c r="C101" s="1435"/>
      <c r="D101" s="1404"/>
      <c r="E101" s="1322"/>
      <c r="F101" s="1322"/>
      <c r="G101" s="1322"/>
      <c r="H101" s="1322"/>
      <c r="I101" s="1322"/>
      <c r="J101" s="1322"/>
      <c r="K101" s="1322"/>
      <c r="L101" s="1322"/>
      <c r="M101" s="1322"/>
      <c r="N101" s="1322"/>
      <c r="O101" s="1441"/>
      <c r="R101" s="1393"/>
    </row>
    <row r="102" spans="2:18">
      <c r="B102" s="1442" t="s">
        <v>274</v>
      </c>
      <c r="C102" s="1322"/>
      <c r="D102" s="1322"/>
      <c r="E102" s="1322"/>
      <c r="F102" s="1322"/>
      <c r="G102" s="1322"/>
      <c r="H102" s="1322"/>
      <c r="I102" s="1322"/>
      <c r="J102" s="1322"/>
      <c r="K102" s="1322"/>
      <c r="L102" s="1322"/>
      <c r="M102" s="1322"/>
      <c r="N102" s="1322"/>
      <c r="R102" s="1393"/>
    </row>
    <row r="103" spans="2:18">
      <c r="B103" s="1442" t="s">
        <v>275</v>
      </c>
      <c r="C103" s="1322"/>
      <c r="D103" s="1322"/>
      <c r="E103" s="1322"/>
      <c r="F103" s="1322"/>
      <c r="G103" s="1322"/>
      <c r="H103" s="1322"/>
      <c r="I103" s="1322"/>
      <c r="J103" s="1322"/>
      <c r="K103" s="1322"/>
      <c r="L103" s="1322"/>
      <c r="M103" s="1322"/>
      <c r="N103" s="1322"/>
    </row>
    <row r="104" spans="2:18">
      <c r="B104" s="1443" t="s">
        <v>276</v>
      </c>
      <c r="C104" s="1322"/>
      <c r="D104" s="1322"/>
      <c r="E104" s="1322"/>
      <c r="F104" s="1322"/>
      <c r="G104" s="1322"/>
      <c r="H104" s="1322"/>
      <c r="I104" s="1322"/>
      <c r="J104" s="1322"/>
      <c r="K104" s="1322"/>
      <c r="L104" s="1322"/>
      <c r="M104" s="1322"/>
      <c r="N104" s="1322"/>
    </row>
    <row r="105" spans="2:18">
      <c r="B105" s="1442" t="s">
        <v>277</v>
      </c>
      <c r="C105" s="1322"/>
      <c r="D105" s="1322"/>
      <c r="E105" s="1322"/>
      <c r="F105" s="1322"/>
      <c r="G105" s="1322"/>
      <c r="H105" s="1322"/>
      <c r="I105" s="1322"/>
      <c r="J105" s="1322"/>
      <c r="K105" s="1322"/>
      <c r="L105" s="1322"/>
      <c r="M105" s="1322"/>
      <c r="N105" s="1322"/>
    </row>
    <row r="106" spans="2:18">
      <c r="B106" s="1442" t="s">
        <v>278</v>
      </c>
      <c r="C106" s="1322"/>
      <c r="D106" s="1322"/>
      <c r="E106" s="1322"/>
      <c r="F106" s="1322"/>
      <c r="G106" s="1322"/>
      <c r="H106" s="1322"/>
      <c r="I106" s="1322"/>
      <c r="J106" s="1322"/>
      <c r="K106" s="1322"/>
      <c r="L106" s="1322"/>
      <c r="M106" s="1322"/>
      <c r="N106" s="1322"/>
    </row>
    <row r="107" spans="2:18">
      <c r="B107" s="1442" t="s">
        <v>279</v>
      </c>
      <c r="C107" s="1322"/>
      <c r="D107" s="1322"/>
      <c r="E107" s="1322"/>
      <c r="F107" s="1322"/>
      <c r="G107" s="1322"/>
      <c r="H107" s="1322"/>
      <c r="I107" s="1322"/>
      <c r="J107" s="1322"/>
      <c r="K107" s="1322"/>
      <c r="L107" s="1322"/>
      <c r="M107" s="1322"/>
      <c r="N107" s="1322"/>
    </row>
    <row r="108" spans="2:18">
      <c r="B108" s="1442" t="s">
        <v>280</v>
      </c>
      <c r="C108" s="1322"/>
      <c r="D108" s="1322"/>
      <c r="E108" s="1322"/>
      <c r="F108" s="1322"/>
      <c r="G108" s="1322"/>
      <c r="H108" s="1322"/>
      <c r="I108" s="1322"/>
      <c r="J108" s="1322"/>
      <c r="K108" s="1322"/>
      <c r="L108" s="1322"/>
      <c r="M108" s="1322"/>
      <c r="N108" s="1322"/>
    </row>
    <row r="109" spans="2:18">
      <c r="B109" s="1442" t="s">
        <v>281</v>
      </c>
      <c r="C109" s="1322"/>
      <c r="D109" s="1322"/>
      <c r="E109" s="1322"/>
      <c r="F109" s="1322"/>
      <c r="G109" s="1322"/>
      <c r="H109" s="1322"/>
      <c r="I109" s="1322"/>
      <c r="J109" s="1322"/>
      <c r="K109" s="1322"/>
      <c r="L109" s="1322"/>
      <c r="M109" s="1322"/>
      <c r="N109" s="1322"/>
    </row>
    <row r="110" spans="2:18">
      <c r="B110" s="1322"/>
      <c r="C110" s="1322"/>
      <c r="D110" s="1322"/>
      <c r="E110" s="1322"/>
      <c r="F110" s="1322"/>
      <c r="G110" s="1322"/>
      <c r="H110" s="1322"/>
      <c r="I110" s="1322"/>
      <c r="J110" s="1322"/>
      <c r="K110" s="1322"/>
      <c r="L110" s="1322"/>
      <c r="M110" s="1322"/>
      <c r="N110" s="1322"/>
    </row>
    <row r="111" spans="2:18">
      <c r="B111" s="1322"/>
      <c r="C111" s="1322"/>
      <c r="D111" s="1322"/>
      <c r="E111" s="1322"/>
      <c r="F111" s="1322"/>
      <c r="G111" s="1322"/>
      <c r="H111" s="1322"/>
      <c r="I111" s="1322"/>
      <c r="J111" s="1322"/>
      <c r="K111" s="1322"/>
      <c r="L111" s="1322"/>
      <c r="M111" s="1322"/>
      <c r="N111" s="1322"/>
    </row>
    <row r="112" spans="2:18">
      <c r="B112" s="1322"/>
      <c r="C112" s="1322"/>
      <c r="D112" s="1322"/>
      <c r="E112" s="1322"/>
      <c r="F112" s="1322"/>
      <c r="G112" s="1322"/>
      <c r="H112" s="1322"/>
      <c r="I112" s="1322"/>
      <c r="J112" s="1322"/>
      <c r="K112" s="1322"/>
      <c r="L112" s="1322"/>
      <c r="M112" s="1322"/>
      <c r="N112" s="1322"/>
    </row>
    <row r="113" spans="2:14">
      <c r="B113" s="1322"/>
      <c r="C113" s="1322"/>
      <c r="D113" s="1322"/>
      <c r="E113" s="1322"/>
      <c r="F113" s="1322"/>
      <c r="G113" s="1322"/>
      <c r="H113" s="1322"/>
      <c r="I113" s="1322"/>
      <c r="J113" s="1322"/>
      <c r="K113" s="1322"/>
      <c r="L113" s="1322"/>
      <c r="M113" s="1322"/>
      <c r="N113" s="1322"/>
    </row>
    <row r="114" spans="2:14">
      <c r="B114" s="1322"/>
      <c r="C114" s="1322"/>
      <c r="D114" s="1322"/>
      <c r="E114" s="1322"/>
      <c r="F114" s="1322"/>
      <c r="G114" s="1322"/>
      <c r="H114" s="1322"/>
      <c r="I114" s="1322"/>
      <c r="J114" s="1322"/>
      <c r="K114" s="1322"/>
      <c r="L114" s="1322"/>
      <c r="M114" s="1322"/>
      <c r="N114" s="1322"/>
    </row>
    <row r="115" spans="2:14">
      <c r="B115" s="1322"/>
      <c r="C115" s="1322"/>
      <c r="D115" s="1322"/>
      <c r="E115" s="1322"/>
      <c r="F115" s="1322"/>
      <c r="G115" s="1322"/>
      <c r="H115" s="1322"/>
      <c r="I115" s="1322"/>
      <c r="J115" s="1322"/>
      <c r="K115" s="1322"/>
      <c r="L115" s="1322"/>
      <c r="M115" s="1322"/>
      <c r="N115" s="1322"/>
    </row>
    <row r="116" spans="2:14">
      <c r="B116" s="1322"/>
      <c r="C116" s="1322"/>
      <c r="D116" s="1322"/>
      <c r="E116" s="1322"/>
      <c r="F116" s="1322"/>
      <c r="G116" s="1322"/>
      <c r="H116" s="1322"/>
      <c r="I116" s="1322"/>
      <c r="J116" s="1322"/>
      <c r="K116" s="1322"/>
      <c r="L116" s="1322"/>
      <c r="M116" s="1322"/>
      <c r="N116" s="1322"/>
    </row>
    <row r="117" spans="2:14">
      <c r="B117" s="1322"/>
      <c r="C117" s="1322"/>
      <c r="D117" s="1322"/>
      <c r="E117" s="1322"/>
      <c r="F117" s="1322"/>
      <c r="G117" s="1322"/>
      <c r="H117" s="1322"/>
      <c r="I117" s="1322"/>
      <c r="J117" s="1322"/>
      <c r="K117" s="1322"/>
      <c r="L117" s="1322"/>
      <c r="M117" s="1322"/>
      <c r="N117" s="1322"/>
    </row>
    <row r="118" spans="2:14">
      <c r="B118" s="1322"/>
      <c r="C118" s="1322"/>
      <c r="D118" s="1322"/>
      <c r="E118" s="1322"/>
      <c r="F118" s="1322"/>
      <c r="G118" s="1322"/>
      <c r="H118" s="1322"/>
      <c r="I118" s="1322"/>
      <c r="J118" s="1322"/>
      <c r="K118" s="1322"/>
      <c r="L118" s="1322"/>
      <c r="M118" s="1322"/>
      <c r="N118" s="1322"/>
    </row>
    <row r="119" spans="2:14">
      <c r="B119" s="1322"/>
      <c r="C119" s="1322"/>
      <c r="D119" s="1322"/>
      <c r="E119" s="1322"/>
      <c r="F119" s="1322"/>
      <c r="G119" s="1322"/>
      <c r="H119" s="1322"/>
      <c r="I119" s="1322"/>
      <c r="J119" s="1322"/>
      <c r="K119" s="1322"/>
      <c r="L119" s="1322"/>
      <c r="M119" s="1322"/>
      <c r="N119" s="1322"/>
    </row>
    <row r="120" spans="2:14">
      <c r="B120" s="1322"/>
      <c r="C120" s="1322"/>
      <c r="D120" s="1322"/>
      <c r="E120" s="1322"/>
      <c r="F120" s="1322"/>
      <c r="G120" s="1322"/>
      <c r="H120" s="1322"/>
      <c r="I120" s="1322"/>
      <c r="J120" s="1322"/>
      <c r="K120" s="1322"/>
      <c r="L120" s="1322"/>
      <c r="M120" s="1322"/>
      <c r="N120" s="1322"/>
    </row>
    <row r="121" spans="2:14">
      <c r="B121" s="1322"/>
      <c r="C121" s="1322"/>
      <c r="D121" s="1322"/>
      <c r="E121" s="1322"/>
      <c r="F121" s="1322"/>
      <c r="G121" s="1322"/>
      <c r="H121" s="1322"/>
      <c r="I121" s="1322"/>
      <c r="J121" s="1322"/>
      <c r="K121" s="1322"/>
      <c r="L121" s="1322"/>
      <c r="M121" s="1322"/>
      <c r="N121" s="1322"/>
    </row>
    <row r="122" spans="2:14">
      <c r="B122" s="1322"/>
      <c r="C122" s="1322"/>
      <c r="D122" s="1322"/>
      <c r="E122" s="1322"/>
      <c r="F122" s="1322"/>
      <c r="G122" s="1322"/>
      <c r="H122" s="1322"/>
      <c r="I122" s="1322"/>
      <c r="J122" s="1322"/>
      <c r="K122" s="1322"/>
      <c r="L122" s="1322"/>
      <c r="M122" s="1322"/>
      <c r="N122" s="1322"/>
    </row>
    <row r="123" spans="2:14">
      <c r="B123" s="1322"/>
      <c r="C123" s="1322"/>
      <c r="D123" s="1322"/>
      <c r="E123" s="1322"/>
      <c r="F123" s="1322"/>
      <c r="G123" s="1322"/>
      <c r="H123" s="1322"/>
      <c r="I123" s="1322"/>
      <c r="J123" s="1322"/>
      <c r="K123" s="1322"/>
      <c r="L123" s="1322"/>
      <c r="M123" s="1322"/>
      <c r="N123" s="1322"/>
    </row>
    <row r="124" spans="2:14">
      <c r="B124" s="1322"/>
      <c r="C124" s="1322"/>
      <c r="D124" s="1322"/>
      <c r="E124" s="1322"/>
      <c r="F124" s="1322"/>
      <c r="G124" s="1322"/>
      <c r="H124" s="1322"/>
      <c r="I124" s="1322"/>
      <c r="J124" s="1322"/>
      <c r="K124" s="1322"/>
      <c r="L124" s="1322"/>
      <c r="M124" s="1322"/>
      <c r="N124" s="1322"/>
    </row>
    <row r="125" spans="2:14">
      <c r="B125" s="1322"/>
      <c r="C125" s="1322"/>
      <c r="D125" s="1322"/>
      <c r="E125" s="1322"/>
      <c r="F125" s="1322"/>
      <c r="G125" s="1322"/>
      <c r="H125" s="1322"/>
      <c r="I125" s="1322"/>
      <c r="J125" s="1322"/>
      <c r="K125" s="1322"/>
      <c r="L125" s="1322"/>
      <c r="M125" s="1322"/>
      <c r="N125" s="1322"/>
    </row>
    <row r="126" spans="2:14">
      <c r="B126" s="1322"/>
      <c r="C126" s="1322"/>
      <c r="D126" s="1322"/>
      <c r="E126" s="1322"/>
      <c r="F126" s="1322"/>
      <c r="G126" s="1322"/>
      <c r="H126" s="1322"/>
      <c r="I126" s="1322"/>
      <c r="J126" s="1322"/>
      <c r="K126" s="1322"/>
      <c r="L126" s="1322"/>
      <c r="M126" s="1322"/>
      <c r="N126" s="1322"/>
    </row>
    <row r="127" spans="2:14">
      <c r="B127" s="1322"/>
      <c r="C127" s="1322"/>
      <c r="D127" s="1322"/>
      <c r="E127" s="1322"/>
      <c r="F127" s="1322"/>
      <c r="G127" s="1322"/>
      <c r="H127" s="1322"/>
      <c r="I127" s="1322"/>
      <c r="J127" s="1322"/>
      <c r="K127" s="1322"/>
      <c r="L127" s="1322"/>
      <c r="M127" s="1322"/>
      <c r="N127" s="1322"/>
    </row>
    <row r="128" spans="2:14">
      <c r="B128" s="1322"/>
      <c r="C128" s="1322"/>
      <c r="D128" s="1322"/>
      <c r="E128" s="1322"/>
      <c r="F128" s="1322"/>
      <c r="G128" s="1322"/>
      <c r="H128" s="1322"/>
      <c r="I128" s="1322"/>
      <c r="J128" s="1322"/>
      <c r="K128" s="1322"/>
      <c r="L128" s="1322"/>
      <c r="M128" s="1322"/>
      <c r="N128" s="1322"/>
    </row>
    <row r="129" spans="2:14">
      <c r="B129" s="1322"/>
      <c r="C129" s="1322"/>
      <c r="D129" s="1322"/>
      <c r="E129" s="1322"/>
      <c r="F129" s="1322"/>
      <c r="G129" s="1322"/>
      <c r="H129" s="1322"/>
      <c r="I129" s="1322"/>
      <c r="J129" s="1322"/>
      <c r="K129" s="1322"/>
      <c r="L129" s="1322"/>
      <c r="M129" s="1322"/>
      <c r="N129" s="1322"/>
    </row>
    <row r="130" spans="2:14">
      <c r="B130" s="1322"/>
      <c r="C130" s="1322"/>
      <c r="D130" s="1322"/>
      <c r="E130" s="1322"/>
      <c r="F130" s="1322"/>
      <c r="G130" s="1322"/>
      <c r="H130" s="1322"/>
      <c r="I130" s="1322"/>
      <c r="J130" s="1322"/>
      <c r="K130" s="1322"/>
      <c r="L130" s="1322"/>
      <c r="M130" s="1322"/>
      <c r="N130" s="1322"/>
    </row>
    <row r="131" spans="2:14">
      <c r="B131" s="1322"/>
      <c r="C131" s="1322"/>
      <c r="D131" s="1322"/>
      <c r="E131" s="1322"/>
      <c r="F131" s="1322"/>
      <c r="G131" s="1322"/>
      <c r="H131" s="1322"/>
      <c r="I131" s="1322"/>
      <c r="J131" s="1322"/>
      <c r="K131" s="1322"/>
      <c r="L131" s="1322"/>
      <c r="M131" s="1322"/>
      <c r="N131" s="1322"/>
    </row>
    <row r="132" spans="2:14">
      <c r="B132" s="1322"/>
      <c r="C132" s="1322"/>
      <c r="D132" s="1322"/>
      <c r="E132" s="1322"/>
      <c r="F132" s="1322"/>
      <c r="G132" s="1322"/>
      <c r="H132" s="1322"/>
      <c r="I132" s="1322"/>
      <c r="J132" s="1322"/>
      <c r="K132" s="1322"/>
      <c r="L132" s="1322"/>
      <c r="M132" s="1322"/>
      <c r="N132" s="1322"/>
    </row>
    <row r="133" spans="2:14">
      <c r="B133" s="1322"/>
      <c r="C133" s="1322"/>
      <c r="D133" s="1322"/>
      <c r="E133" s="1322"/>
      <c r="F133" s="1322"/>
      <c r="G133" s="1322"/>
      <c r="H133" s="1322"/>
      <c r="I133" s="1322"/>
      <c r="J133" s="1322"/>
      <c r="K133" s="1322"/>
      <c r="L133" s="1322"/>
      <c r="M133" s="1322"/>
      <c r="N133" s="1322"/>
    </row>
    <row r="134" spans="2:14">
      <c r="B134" s="1322"/>
      <c r="C134" s="1322"/>
      <c r="D134" s="1322"/>
      <c r="E134" s="1322"/>
      <c r="F134" s="1322"/>
      <c r="G134" s="1322"/>
      <c r="H134" s="1322"/>
      <c r="I134" s="1322"/>
      <c r="J134" s="1322"/>
      <c r="K134" s="1322"/>
      <c r="L134" s="1322"/>
      <c r="M134" s="1322"/>
      <c r="N134" s="1322"/>
    </row>
    <row r="135" spans="2:14">
      <c r="B135" s="1322"/>
      <c r="C135" s="1322"/>
      <c r="D135" s="1322"/>
      <c r="E135" s="1322"/>
      <c r="F135" s="1322"/>
      <c r="G135" s="1322"/>
      <c r="H135" s="1322"/>
      <c r="I135" s="1322"/>
      <c r="J135" s="1322"/>
      <c r="K135" s="1322"/>
      <c r="L135" s="1322"/>
      <c r="M135" s="1322"/>
      <c r="N135" s="1322"/>
    </row>
    <row r="136" spans="2:14">
      <c r="B136" s="1322"/>
      <c r="C136" s="1322"/>
      <c r="D136" s="1322"/>
      <c r="E136" s="1322"/>
      <c r="F136" s="1322"/>
      <c r="G136" s="1322"/>
      <c r="H136" s="1322"/>
      <c r="I136" s="1322"/>
      <c r="J136" s="1322"/>
      <c r="K136" s="1322"/>
      <c r="L136" s="1322"/>
      <c r="M136" s="1322"/>
      <c r="N136" s="1322"/>
    </row>
    <row r="137" spans="2:14">
      <c r="B137" s="1322"/>
      <c r="C137" s="1322"/>
      <c r="D137" s="1322"/>
      <c r="E137" s="1322"/>
      <c r="F137" s="1322"/>
      <c r="G137" s="1322"/>
      <c r="H137" s="1322"/>
      <c r="I137" s="1322"/>
      <c r="J137" s="1322"/>
      <c r="K137" s="1322"/>
      <c r="L137" s="1322"/>
      <c r="M137" s="1322"/>
      <c r="N137" s="1322"/>
    </row>
    <row r="138" spans="2:14">
      <c r="B138" s="1322"/>
      <c r="C138" s="1322"/>
      <c r="D138" s="1322"/>
      <c r="E138" s="1322"/>
      <c r="F138" s="1322"/>
      <c r="G138" s="1322"/>
      <c r="H138" s="1322"/>
      <c r="I138" s="1322"/>
      <c r="J138" s="1322"/>
      <c r="K138" s="1322"/>
      <c r="L138" s="1322"/>
      <c r="M138" s="1322"/>
      <c r="N138" s="1322"/>
    </row>
    <row r="139" spans="2:14">
      <c r="B139" s="1322"/>
      <c r="C139" s="1322"/>
      <c r="D139" s="1322"/>
      <c r="E139" s="1322"/>
      <c r="F139" s="1322"/>
      <c r="G139" s="1322"/>
      <c r="H139" s="1322"/>
      <c r="I139" s="1322"/>
      <c r="J139" s="1322"/>
      <c r="K139" s="1322"/>
      <c r="L139" s="1322"/>
      <c r="M139" s="1322"/>
      <c r="N139" s="1322"/>
    </row>
    <row r="140" spans="2:14">
      <c r="B140" s="1322"/>
      <c r="C140" s="1322"/>
      <c r="D140" s="1322"/>
      <c r="E140" s="1322"/>
      <c r="F140" s="1322"/>
      <c r="G140" s="1322"/>
      <c r="H140" s="1322"/>
      <c r="I140" s="1322"/>
      <c r="J140" s="1322"/>
      <c r="K140" s="1322"/>
      <c r="L140" s="1322"/>
      <c r="M140" s="1322"/>
      <c r="N140" s="1322"/>
    </row>
    <row r="141" spans="2:14">
      <c r="B141" s="1322"/>
      <c r="C141" s="1322"/>
      <c r="D141" s="1322"/>
      <c r="E141" s="1322"/>
      <c r="F141" s="1322"/>
      <c r="G141" s="1322"/>
      <c r="H141" s="1322"/>
      <c r="I141" s="1322"/>
      <c r="J141" s="1322"/>
      <c r="K141" s="1322"/>
      <c r="L141" s="1322"/>
      <c r="M141" s="1322"/>
      <c r="N141" s="1322"/>
    </row>
    <row r="142" spans="2:14">
      <c r="B142" s="1322"/>
      <c r="C142" s="1322"/>
      <c r="D142" s="1322"/>
      <c r="E142" s="1322"/>
      <c r="F142" s="1322"/>
      <c r="G142" s="1322"/>
      <c r="H142" s="1322"/>
      <c r="I142" s="1322"/>
      <c r="J142" s="1322"/>
      <c r="K142" s="1322"/>
      <c r="L142" s="1322"/>
      <c r="M142" s="1322"/>
      <c r="N142" s="1322"/>
    </row>
    <row r="143" spans="2:14">
      <c r="B143" s="1322"/>
      <c r="C143" s="1322"/>
      <c r="D143" s="1322"/>
      <c r="E143" s="1322"/>
      <c r="F143" s="1322"/>
      <c r="G143" s="1322"/>
      <c r="H143" s="1322"/>
      <c r="I143" s="1322"/>
      <c r="J143" s="1322"/>
      <c r="K143" s="1322"/>
      <c r="L143" s="1322"/>
      <c r="M143" s="1322"/>
      <c r="N143" s="1322"/>
    </row>
    <row r="144" spans="2:14">
      <c r="B144" s="1322"/>
      <c r="C144" s="1322"/>
      <c r="D144" s="1322"/>
      <c r="E144" s="1322"/>
      <c r="F144" s="1322"/>
      <c r="G144" s="1322"/>
      <c r="H144" s="1322"/>
      <c r="I144" s="1322"/>
      <c r="J144" s="1322"/>
      <c r="K144" s="1322"/>
      <c r="L144" s="1322"/>
      <c r="M144" s="1322"/>
      <c r="N144" s="1322"/>
    </row>
    <row r="145" spans="2:14" ht="105.75" customHeight="1">
      <c r="B145" s="1322"/>
      <c r="C145" s="1322"/>
      <c r="D145" s="1322"/>
      <c r="E145" s="1322"/>
      <c r="F145" s="1322"/>
      <c r="G145" s="1322"/>
      <c r="H145" s="1322"/>
      <c r="I145" s="1322"/>
      <c r="J145" s="1322"/>
      <c r="K145" s="1322"/>
      <c r="L145" s="1322"/>
      <c r="M145" s="1322"/>
      <c r="N145" s="1322"/>
    </row>
    <row r="146" spans="2:14">
      <c r="B146" s="1322"/>
      <c r="C146" s="1322"/>
      <c r="D146" s="1322"/>
      <c r="E146" s="1322"/>
      <c r="F146" s="1322"/>
      <c r="G146" s="1322"/>
      <c r="H146" s="1322"/>
      <c r="I146" s="1322"/>
      <c r="J146" s="1322"/>
      <c r="K146" s="1322"/>
      <c r="L146" s="1322"/>
      <c r="M146" s="1322"/>
      <c r="N146" s="1322"/>
    </row>
    <row r="147" spans="2:14">
      <c r="B147" s="1322"/>
      <c r="C147" s="1322"/>
      <c r="D147" s="1322"/>
      <c r="E147" s="1322"/>
      <c r="F147" s="1322"/>
      <c r="G147" s="1322"/>
      <c r="H147" s="1322"/>
      <c r="I147" s="1322"/>
      <c r="J147" s="1322"/>
      <c r="K147" s="1322"/>
      <c r="L147" s="1322"/>
      <c r="M147" s="1322"/>
      <c r="N147" s="1322"/>
    </row>
    <row r="148" spans="2:14">
      <c r="B148" s="1322"/>
      <c r="C148" s="1322"/>
      <c r="D148" s="1322"/>
      <c r="E148" s="1322"/>
      <c r="F148" s="1322"/>
      <c r="G148" s="1322"/>
      <c r="H148" s="1322"/>
      <c r="I148" s="1322"/>
      <c r="J148" s="1322"/>
      <c r="K148" s="1322"/>
      <c r="L148" s="1322"/>
      <c r="M148" s="1322"/>
      <c r="N148" s="1322"/>
    </row>
    <row r="149" spans="2:14">
      <c r="B149" s="1322"/>
      <c r="C149" s="1322"/>
      <c r="D149" s="1322"/>
      <c r="E149" s="1322"/>
      <c r="F149" s="1322"/>
      <c r="G149" s="1322"/>
      <c r="H149" s="1322"/>
      <c r="I149" s="1322"/>
      <c r="J149" s="1322"/>
      <c r="K149" s="1322"/>
      <c r="L149" s="1322"/>
      <c r="M149" s="1322"/>
      <c r="N149" s="1322"/>
    </row>
    <row r="150" spans="2:14">
      <c r="B150" s="1322"/>
      <c r="C150" s="1322"/>
      <c r="D150" s="1322"/>
      <c r="E150" s="1322"/>
      <c r="F150" s="1322"/>
      <c r="G150" s="1322"/>
      <c r="H150" s="1322"/>
      <c r="I150" s="1322"/>
      <c r="J150" s="1322"/>
      <c r="K150" s="1322"/>
      <c r="L150" s="1322"/>
      <c r="M150" s="1322"/>
      <c r="N150" s="1322"/>
    </row>
    <row r="151" spans="2:14">
      <c r="B151" s="1322"/>
      <c r="C151" s="1322"/>
      <c r="D151" s="1322"/>
      <c r="E151" s="1322"/>
      <c r="F151" s="1322"/>
      <c r="G151" s="1322"/>
      <c r="H151" s="1322"/>
      <c r="I151" s="1322"/>
      <c r="J151" s="1322"/>
      <c r="K151" s="1322"/>
      <c r="L151" s="1322"/>
      <c r="M151" s="1322"/>
      <c r="N151" s="1322"/>
    </row>
    <row r="152" spans="2:14">
      <c r="B152" s="1322"/>
      <c r="C152" s="1322"/>
      <c r="D152" s="1322"/>
      <c r="E152" s="1322"/>
      <c r="F152" s="1322"/>
      <c r="G152" s="1322"/>
      <c r="H152" s="1322"/>
      <c r="I152" s="1322"/>
      <c r="J152" s="1322"/>
      <c r="K152" s="1322"/>
      <c r="L152" s="1322"/>
      <c r="M152" s="1322"/>
      <c r="N152" s="1322"/>
    </row>
    <row r="153" spans="2:14">
      <c r="B153" s="1322"/>
      <c r="C153" s="1322"/>
      <c r="D153" s="1322"/>
      <c r="E153" s="1322"/>
      <c r="F153" s="1322"/>
      <c r="G153" s="1322"/>
      <c r="H153" s="1322"/>
      <c r="I153" s="1322"/>
      <c r="J153" s="1322"/>
      <c r="K153" s="1322"/>
      <c r="L153" s="1322"/>
      <c r="M153" s="1322"/>
      <c r="N153" s="1322"/>
    </row>
    <row r="154" spans="2:14">
      <c r="B154" s="1322"/>
      <c r="C154" s="1322"/>
      <c r="D154" s="1322"/>
      <c r="E154" s="1322"/>
      <c r="F154" s="1322"/>
      <c r="G154" s="1322"/>
      <c r="H154" s="1322"/>
      <c r="I154" s="1322"/>
      <c r="J154" s="1322"/>
      <c r="K154" s="1322"/>
      <c r="L154" s="1322"/>
      <c r="M154" s="1322"/>
      <c r="N154" s="1322"/>
    </row>
    <row r="155" spans="2:14">
      <c r="B155" s="1322"/>
      <c r="C155" s="1322"/>
      <c r="D155" s="1322"/>
      <c r="E155" s="1322"/>
      <c r="F155" s="1322"/>
      <c r="G155" s="1322"/>
      <c r="H155" s="1322"/>
      <c r="I155" s="1322"/>
      <c r="J155" s="1322"/>
      <c r="K155" s="1322"/>
      <c r="L155" s="1322"/>
      <c r="M155" s="1322"/>
      <c r="N155" s="1322"/>
    </row>
    <row r="156" spans="2:14">
      <c r="B156" s="1322"/>
      <c r="C156" s="1322"/>
      <c r="D156" s="1322"/>
      <c r="E156" s="1322"/>
      <c r="F156" s="1322"/>
      <c r="G156" s="1322"/>
      <c r="H156" s="1322"/>
      <c r="I156" s="1322"/>
      <c r="J156" s="1322"/>
      <c r="K156" s="1322"/>
      <c r="L156" s="1322"/>
      <c r="M156" s="1322"/>
      <c r="N156" s="1322"/>
    </row>
    <row r="157" spans="2:14">
      <c r="B157" s="1322"/>
      <c r="C157" s="1322"/>
      <c r="D157" s="1322"/>
      <c r="E157" s="1322"/>
      <c r="F157" s="1322"/>
      <c r="G157" s="1322"/>
      <c r="H157" s="1322"/>
      <c r="I157" s="1322"/>
      <c r="J157" s="1322"/>
      <c r="K157" s="1322"/>
      <c r="L157" s="1322"/>
      <c r="M157" s="1322"/>
      <c r="N157" s="1322"/>
    </row>
    <row r="158" spans="2:14">
      <c r="B158" s="1322"/>
      <c r="C158" s="1322"/>
      <c r="D158" s="1322"/>
      <c r="E158" s="1322"/>
      <c r="F158" s="1322"/>
      <c r="G158" s="1322"/>
      <c r="H158" s="1322"/>
      <c r="I158" s="1322"/>
      <c r="J158" s="1322"/>
      <c r="K158" s="1322"/>
      <c r="L158" s="1322"/>
      <c r="M158" s="1322"/>
      <c r="N158" s="1322"/>
    </row>
    <row r="159" spans="2:14">
      <c r="B159" s="1322"/>
      <c r="C159" s="1322"/>
      <c r="D159" s="1322"/>
      <c r="E159" s="1322"/>
      <c r="F159" s="1322"/>
      <c r="G159" s="1322"/>
      <c r="H159" s="1322"/>
      <c r="I159" s="1322"/>
      <c r="J159" s="1322"/>
      <c r="K159" s="1322"/>
      <c r="L159" s="1322"/>
      <c r="M159" s="1322"/>
      <c r="N159" s="1322"/>
    </row>
    <row r="160" spans="2:14">
      <c r="B160" s="1322"/>
      <c r="C160" s="1322"/>
      <c r="D160" s="1322"/>
      <c r="E160" s="1322"/>
      <c r="F160" s="1322"/>
      <c r="G160" s="1322"/>
      <c r="H160" s="1322"/>
      <c r="I160" s="1322"/>
      <c r="J160" s="1322"/>
      <c r="K160" s="1322"/>
      <c r="L160" s="1322"/>
      <c r="M160" s="1322"/>
      <c r="N160" s="1322"/>
    </row>
    <row r="161" spans="2:14">
      <c r="B161" s="1322"/>
      <c r="C161" s="1322"/>
      <c r="D161" s="1322"/>
      <c r="E161" s="1322"/>
      <c r="F161" s="1322"/>
      <c r="G161" s="1322"/>
      <c r="H161" s="1322"/>
      <c r="I161" s="1322"/>
      <c r="J161" s="1322"/>
      <c r="K161" s="1322"/>
      <c r="L161" s="1322"/>
      <c r="M161" s="1322"/>
      <c r="N161" s="1322"/>
    </row>
    <row r="162" spans="2:14">
      <c r="B162" s="1322"/>
      <c r="C162" s="1322"/>
      <c r="D162" s="1322"/>
      <c r="E162" s="1322"/>
      <c r="F162" s="1322"/>
      <c r="G162" s="1322"/>
      <c r="H162" s="1322"/>
      <c r="I162" s="1322"/>
      <c r="J162" s="1322"/>
      <c r="K162" s="1322"/>
      <c r="L162" s="1322"/>
      <c r="M162" s="1322"/>
      <c r="N162" s="1322"/>
    </row>
    <row r="163" spans="2:14">
      <c r="B163" s="1322"/>
      <c r="C163" s="1322"/>
      <c r="D163" s="1322"/>
      <c r="E163" s="1322"/>
      <c r="F163" s="1322"/>
      <c r="G163" s="1322"/>
      <c r="H163" s="1322"/>
      <c r="I163" s="1322"/>
      <c r="J163" s="1322"/>
      <c r="K163" s="1322"/>
      <c r="L163" s="1322"/>
      <c r="M163" s="1322"/>
      <c r="N163" s="1322"/>
    </row>
    <row r="164" spans="2:14">
      <c r="B164" s="1322"/>
      <c r="C164" s="1322"/>
      <c r="D164" s="1322"/>
      <c r="E164" s="1322"/>
      <c r="F164" s="1322"/>
      <c r="G164" s="1322"/>
      <c r="H164" s="1322"/>
      <c r="I164" s="1322"/>
      <c r="J164" s="1322"/>
      <c r="K164" s="1322"/>
      <c r="L164" s="1322"/>
      <c r="M164" s="1322"/>
      <c r="N164" s="1322"/>
    </row>
    <row r="165" spans="2:14">
      <c r="B165" s="1322"/>
      <c r="C165" s="1322"/>
      <c r="D165" s="1322"/>
      <c r="E165" s="1322"/>
      <c r="F165" s="1322"/>
      <c r="G165" s="1322"/>
      <c r="H165" s="1322"/>
      <c r="I165" s="1322"/>
      <c r="J165" s="1322"/>
      <c r="K165" s="1322"/>
      <c r="L165" s="1322"/>
      <c r="M165" s="1322"/>
      <c r="N165" s="1322"/>
    </row>
    <row r="166" spans="2:14">
      <c r="B166" s="1322"/>
      <c r="C166" s="1322"/>
      <c r="D166" s="1322"/>
      <c r="E166" s="1322"/>
      <c r="F166" s="1322"/>
      <c r="G166" s="1322"/>
      <c r="H166" s="1322"/>
      <c r="I166" s="1322"/>
      <c r="J166" s="1322"/>
      <c r="K166" s="1322"/>
      <c r="L166" s="1322"/>
      <c r="M166" s="1322"/>
      <c r="N166" s="1322"/>
    </row>
    <row r="167" spans="2:14">
      <c r="B167" s="1322"/>
      <c r="C167" s="1322"/>
      <c r="D167" s="1322"/>
      <c r="E167" s="1322"/>
      <c r="F167" s="1322"/>
      <c r="G167" s="1322"/>
      <c r="H167" s="1322"/>
      <c r="I167" s="1322"/>
      <c r="J167" s="1322"/>
      <c r="K167" s="1322"/>
      <c r="L167" s="1322"/>
      <c r="M167" s="1322"/>
      <c r="N167" s="1322"/>
    </row>
    <row r="168" spans="2:14">
      <c r="B168" s="1322"/>
      <c r="C168" s="1322"/>
      <c r="D168" s="1322"/>
      <c r="E168" s="1322"/>
      <c r="F168" s="1322"/>
      <c r="G168" s="1322"/>
      <c r="H168" s="1322"/>
      <c r="I168" s="1322"/>
      <c r="J168" s="1322"/>
      <c r="K168" s="1322"/>
      <c r="L168" s="1322"/>
      <c r="M168" s="1322"/>
      <c r="N168" s="1322"/>
    </row>
    <row r="169" spans="2:14">
      <c r="B169" s="1322"/>
      <c r="C169" s="1322"/>
      <c r="D169" s="1322"/>
      <c r="E169" s="1322"/>
      <c r="F169" s="1322"/>
      <c r="G169" s="1322"/>
      <c r="H169" s="1322"/>
      <c r="I169" s="1322"/>
      <c r="J169" s="1322"/>
      <c r="K169" s="1322"/>
      <c r="L169" s="1322"/>
      <c r="M169" s="1322"/>
      <c r="N169" s="1322"/>
    </row>
    <row r="170" spans="2:14">
      <c r="B170" s="1322"/>
      <c r="C170" s="1322"/>
      <c r="D170" s="1322"/>
      <c r="E170" s="1322"/>
      <c r="F170" s="1322"/>
      <c r="G170" s="1322"/>
      <c r="H170" s="1322"/>
      <c r="I170" s="1322"/>
      <c r="J170" s="1322"/>
      <c r="K170" s="1322"/>
      <c r="L170" s="1322"/>
      <c r="M170" s="1322"/>
      <c r="N170" s="1322"/>
    </row>
    <row r="171" spans="2:14">
      <c r="B171" s="1322"/>
      <c r="C171" s="1322"/>
      <c r="D171" s="1322"/>
      <c r="E171" s="1322"/>
      <c r="F171" s="1322"/>
      <c r="G171" s="1322"/>
      <c r="H171" s="1322"/>
      <c r="I171" s="1322"/>
      <c r="J171" s="1322"/>
      <c r="K171" s="1322"/>
      <c r="L171" s="1322"/>
      <c r="M171" s="1322"/>
      <c r="N171" s="1322"/>
    </row>
    <row r="172" spans="2:14">
      <c r="B172" s="1322"/>
      <c r="C172" s="1322"/>
      <c r="D172" s="1322"/>
      <c r="E172" s="1322"/>
      <c r="F172" s="1322"/>
      <c r="G172" s="1322"/>
      <c r="H172" s="1322"/>
      <c r="I172" s="1322"/>
      <c r="J172" s="1322"/>
      <c r="K172" s="1322"/>
      <c r="L172" s="1322"/>
      <c r="M172" s="1322"/>
      <c r="N172" s="1322"/>
    </row>
    <row r="173" spans="2:14">
      <c r="B173" s="1322"/>
      <c r="C173" s="1322"/>
      <c r="D173" s="1322"/>
      <c r="E173" s="1322"/>
      <c r="F173" s="1322"/>
      <c r="G173" s="1322"/>
      <c r="H173" s="1322"/>
      <c r="I173" s="1322"/>
      <c r="J173" s="1322"/>
      <c r="K173" s="1322"/>
      <c r="L173" s="1322"/>
      <c r="M173" s="1322"/>
      <c r="N173" s="1322"/>
    </row>
    <row r="174" spans="2:14">
      <c r="B174" s="1322"/>
      <c r="C174" s="1322"/>
      <c r="D174" s="1322"/>
      <c r="E174" s="1322"/>
      <c r="F174" s="1322"/>
      <c r="G174" s="1322"/>
      <c r="H174" s="1322"/>
      <c r="I174" s="1322"/>
      <c r="J174" s="1322"/>
      <c r="K174" s="1322"/>
      <c r="L174" s="1322"/>
      <c r="M174" s="1322"/>
      <c r="N174" s="1322"/>
    </row>
    <row r="175" spans="2:14">
      <c r="B175" s="1322"/>
      <c r="C175" s="1322"/>
      <c r="D175" s="1322"/>
      <c r="E175" s="1322"/>
      <c r="F175" s="1322"/>
      <c r="G175" s="1322"/>
      <c r="H175" s="1322"/>
      <c r="I175" s="1322"/>
      <c r="J175" s="1322"/>
      <c r="K175" s="1322"/>
      <c r="L175" s="1322"/>
      <c r="M175" s="1322"/>
      <c r="N175" s="1322"/>
    </row>
    <row r="176" spans="2:14">
      <c r="B176" s="1322"/>
      <c r="C176" s="1322"/>
      <c r="D176" s="1322"/>
      <c r="E176" s="1322"/>
      <c r="F176" s="1322"/>
      <c r="G176" s="1322"/>
      <c r="H176" s="1322"/>
      <c r="I176" s="1322"/>
      <c r="J176" s="1322"/>
      <c r="K176" s="1322"/>
      <c r="L176" s="1322"/>
      <c r="M176" s="1322"/>
      <c r="N176" s="1322"/>
    </row>
    <row r="177" spans="2:14">
      <c r="B177" s="1322"/>
      <c r="C177" s="1322"/>
      <c r="D177" s="1322"/>
      <c r="E177" s="1322"/>
      <c r="F177" s="1322"/>
      <c r="G177" s="1322"/>
      <c r="H177" s="1322"/>
      <c r="I177" s="1322"/>
      <c r="J177" s="1322"/>
      <c r="K177" s="1322"/>
      <c r="L177" s="1322"/>
      <c r="M177" s="1322"/>
      <c r="N177" s="1322"/>
    </row>
    <row r="178" spans="2:14">
      <c r="B178" s="1322"/>
      <c r="C178" s="1322"/>
      <c r="D178" s="1322"/>
      <c r="E178" s="1322"/>
      <c r="F178" s="1322"/>
      <c r="G178" s="1322"/>
      <c r="H178" s="1322"/>
      <c r="I178" s="1322"/>
      <c r="J178" s="1322"/>
      <c r="K178" s="1322"/>
      <c r="L178" s="1322"/>
      <c r="M178" s="1322"/>
      <c r="N178" s="1322"/>
    </row>
    <row r="179" spans="2:14">
      <c r="B179" s="1322"/>
      <c r="C179" s="1322"/>
      <c r="D179" s="1322"/>
      <c r="E179" s="1322"/>
      <c r="F179" s="1322"/>
      <c r="G179" s="1322"/>
      <c r="H179" s="1322"/>
      <c r="I179" s="1322"/>
      <c r="J179" s="1322"/>
      <c r="K179" s="1322"/>
      <c r="L179" s="1322"/>
      <c r="M179" s="1322"/>
      <c r="N179" s="1322"/>
    </row>
    <row r="180" spans="2:14">
      <c r="B180" s="1322"/>
      <c r="C180" s="1322"/>
      <c r="D180" s="1322"/>
      <c r="E180" s="1322"/>
      <c r="F180" s="1322"/>
      <c r="G180" s="1322"/>
      <c r="H180" s="1322"/>
      <c r="I180" s="1322"/>
      <c r="J180" s="1322"/>
      <c r="K180" s="1322"/>
      <c r="L180" s="1322"/>
      <c r="M180" s="1322"/>
      <c r="N180" s="1322"/>
    </row>
    <row r="181" spans="2:14">
      <c r="B181" s="1322"/>
      <c r="C181" s="1322"/>
      <c r="D181" s="1322"/>
      <c r="E181" s="1322"/>
      <c r="F181" s="1322"/>
      <c r="G181" s="1322"/>
      <c r="H181" s="1322"/>
      <c r="I181" s="1322"/>
      <c r="J181" s="1322"/>
      <c r="K181" s="1322"/>
      <c r="L181" s="1322"/>
      <c r="M181" s="1322"/>
      <c r="N181" s="1322"/>
    </row>
    <row r="182" spans="2:14">
      <c r="B182" s="1322"/>
      <c r="C182" s="1322"/>
      <c r="D182" s="1322"/>
      <c r="E182" s="1322"/>
      <c r="F182" s="1322"/>
      <c r="G182" s="1322"/>
      <c r="H182" s="1322"/>
      <c r="I182" s="1322"/>
      <c r="J182" s="1322"/>
      <c r="K182" s="1322"/>
      <c r="L182" s="1322"/>
      <c r="M182" s="1322"/>
      <c r="N182" s="1322"/>
    </row>
    <row r="183" spans="2:14">
      <c r="B183" s="1322"/>
      <c r="C183" s="1322"/>
      <c r="D183" s="1322"/>
      <c r="E183" s="1322"/>
      <c r="F183" s="1322"/>
      <c r="G183" s="1322"/>
      <c r="H183" s="1322"/>
      <c r="I183" s="1322"/>
      <c r="J183" s="1322"/>
      <c r="K183" s="1322"/>
      <c r="L183" s="1322"/>
      <c r="M183" s="1322"/>
      <c r="N183" s="1322"/>
    </row>
    <row r="184" spans="2:14">
      <c r="B184" s="1322"/>
      <c r="C184" s="1322"/>
      <c r="D184" s="1322"/>
      <c r="E184" s="1322"/>
      <c r="F184" s="1322"/>
      <c r="G184" s="1322"/>
      <c r="H184" s="1322"/>
      <c r="I184" s="1322"/>
      <c r="J184" s="1322"/>
      <c r="K184" s="1322"/>
      <c r="L184" s="1322"/>
      <c r="M184" s="1322"/>
      <c r="N184" s="1322"/>
    </row>
    <row r="185" spans="2:14">
      <c r="B185" s="1322"/>
      <c r="C185" s="1322"/>
      <c r="D185" s="1322"/>
      <c r="E185" s="1322"/>
      <c r="F185" s="1322"/>
      <c r="G185" s="1322"/>
      <c r="H185" s="1322"/>
      <c r="I185" s="1322"/>
      <c r="J185" s="1322"/>
      <c r="K185" s="1322"/>
      <c r="L185" s="1322"/>
      <c r="M185" s="1322"/>
      <c r="N185" s="1322"/>
    </row>
    <row r="186" spans="2:14">
      <c r="B186" s="1322"/>
      <c r="C186" s="1322"/>
      <c r="D186" s="1322"/>
      <c r="E186" s="1322"/>
      <c r="F186" s="1322"/>
      <c r="G186" s="1322"/>
      <c r="H186" s="1322"/>
      <c r="I186" s="1322"/>
      <c r="J186" s="1322"/>
      <c r="K186" s="1322"/>
      <c r="L186" s="1322"/>
      <c r="M186" s="1322"/>
      <c r="N186" s="1322"/>
    </row>
    <row r="187" spans="2:14">
      <c r="B187" s="1322"/>
      <c r="C187" s="1322"/>
      <c r="D187" s="1322"/>
      <c r="E187" s="1322"/>
      <c r="F187" s="1322"/>
      <c r="G187" s="1322"/>
      <c r="H187" s="1322"/>
      <c r="I187" s="1322"/>
      <c r="J187" s="1322"/>
      <c r="K187" s="1322"/>
      <c r="L187" s="1322"/>
      <c r="M187" s="1322"/>
      <c r="N187" s="1322"/>
    </row>
    <row r="188" spans="2:14">
      <c r="B188" s="1322"/>
      <c r="C188" s="1322"/>
      <c r="D188" s="1322"/>
      <c r="E188" s="1322"/>
      <c r="F188" s="1322"/>
      <c r="G188" s="1322"/>
      <c r="H188" s="1322"/>
      <c r="I188" s="1322"/>
      <c r="J188" s="1322"/>
      <c r="K188" s="1322"/>
      <c r="L188" s="1322"/>
      <c r="M188" s="1322"/>
      <c r="N188" s="1322"/>
    </row>
    <row r="189" spans="2:14">
      <c r="B189" s="1322"/>
      <c r="C189" s="1322"/>
      <c r="D189" s="1322"/>
      <c r="E189" s="1322"/>
      <c r="F189" s="1322"/>
      <c r="G189" s="1322"/>
      <c r="H189" s="1322"/>
      <c r="I189" s="1322"/>
      <c r="J189" s="1322"/>
      <c r="K189" s="1322"/>
      <c r="L189" s="1322"/>
      <c r="M189" s="1322"/>
      <c r="N189" s="1322"/>
    </row>
    <row r="190" spans="2:14">
      <c r="B190" s="1322"/>
      <c r="C190" s="1322"/>
      <c r="D190" s="1322"/>
      <c r="E190" s="1322"/>
      <c r="F190" s="1322"/>
      <c r="G190" s="1322"/>
      <c r="H190" s="1322"/>
      <c r="I190" s="1322"/>
      <c r="J190" s="1322"/>
      <c r="K190" s="1322"/>
      <c r="L190" s="1322"/>
      <c r="M190" s="1322"/>
      <c r="N190" s="1322"/>
    </row>
    <row r="191" spans="2:14">
      <c r="B191" s="1322"/>
      <c r="C191" s="1322"/>
      <c r="D191" s="1322"/>
      <c r="E191" s="1322"/>
      <c r="F191" s="1322"/>
      <c r="G191" s="1322"/>
      <c r="H191" s="1322"/>
      <c r="I191" s="1322"/>
      <c r="J191" s="1322"/>
      <c r="K191" s="1322"/>
      <c r="L191" s="1322"/>
      <c r="M191" s="1322"/>
      <c r="N191" s="1322"/>
    </row>
    <row r="192" spans="2:14">
      <c r="B192" s="1322"/>
      <c r="C192" s="1322"/>
      <c r="D192" s="1322"/>
      <c r="E192" s="1322"/>
      <c r="F192" s="1322"/>
      <c r="G192" s="1322"/>
      <c r="H192" s="1322"/>
      <c r="I192" s="1322"/>
      <c r="J192" s="1322"/>
      <c r="K192" s="1322"/>
      <c r="L192" s="1322"/>
      <c r="M192" s="1322"/>
      <c r="N192" s="1322"/>
    </row>
    <row r="193" spans="2:14">
      <c r="B193" s="1322"/>
      <c r="C193" s="1322"/>
      <c r="D193" s="1322"/>
      <c r="E193" s="1322"/>
      <c r="F193" s="1322"/>
      <c r="G193" s="1322"/>
      <c r="H193" s="1322"/>
      <c r="I193" s="1322"/>
      <c r="J193" s="1322"/>
      <c r="K193" s="1322"/>
      <c r="L193" s="1322"/>
      <c r="M193" s="1322"/>
      <c r="N193" s="1322"/>
    </row>
    <row r="194" spans="2:14">
      <c r="B194" s="1322"/>
      <c r="C194" s="1322"/>
      <c r="D194" s="1322"/>
      <c r="E194" s="1322"/>
      <c r="F194" s="1322"/>
      <c r="G194" s="1322"/>
      <c r="H194" s="1322"/>
      <c r="I194" s="1322"/>
      <c r="J194" s="1322"/>
      <c r="K194" s="1322"/>
      <c r="L194" s="1322"/>
      <c r="M194" s="1322"/>
      <c r="N194" s="1322"/>
    </row>
    <row r="195" spans="2:14">
      <c r="B195" s="1322"/>
      <c r="C195" s="1322"/>
      <c r="D195" s="1322"/>
      <c r="E195" s="1322"/>
      <c r="F195" s="1322"/>
      <c r="G195" s="1322"/>
      <c r="H195" s="1322"/>
      <c r="I195" s="1322"/>
      <c r="J195" s="1322"/>
      <c r="K195" s="1322"/>
      <c r="L195" s="1322"/>
      <c r="M195" s="1322"/>
      <c r="N195" s="1322"/>
    </row>
    <row r="196" spans="2:14">
      <c r="B196" s="1322"/>
      <c r="C196" s="1322"/>
      <c r="D196" s="1322"/>
      <c r="E196" s="1322"/>
      <c r="F196" s="1322"/>
      <c r="G196" s="1322"/>
      <c r="H196" s="1322"/>
      <c r="I196" s="1322"/>
      <c r="J196" s="1322"/>
      <c r="K196" s="1322"/>
      <c r="L196" s="1322"/>
      <c r="M196" s="1322"/>
      <c r="N196" s="1322"/>
    </row>
    <row r="197" spans="2:14">
      <c r="B197" s="1322"/>
      <c r="C197" s="1322"/>
      <c r="D197" s="1322"/>
      <c r="E197" s="1322"/>
      <c r="F197" s="1322"/>
      <c r="G197" s="1322"/>
      <c r="H197" s="1322"/>
      <c r="I197" s="1322"/>
      <c r="J197" s="1322"/>
      <c r="K197" s="1322"/>
      <c r="L197" s="1322"/>
      <c r="M197" s="1322"/>
      <c r="N197" s="1322"/>
    </row>
    <row r="198" spans="2:14">
      <c r="B198" s="1322"/>
      <c r="C198" s="1322"/>
      <c r="D198" s="1322"/>
      <c r="E198" s="1322"/>
      <c r="F198" s="1322"/>
      <c r="G198" s="1322"/>
      <c r="H198" s="1322"/>
      <c r="I198" s="1322"/>
      <c r="J198" s="1322"/>
      <c r="K198" s="1322"/>
      <c r="L198" s="1322"/>
      <c r="M198" s="1322"/>
      <c r="N198" s="1322"/>
    </row>
    <row r="199" spans="2:14">
      <c r="B199" s="1322"/>
      <c r="C199" s="1322"/>
      <c r="D199" s="1322"/>
      <c r="E199" s="1322"/>
      <c r="F199" s="1322"/>
      <c r="G199" s="1322"/>
      <c r="H199" s="1322"/>
      <c r="I199" s="1322"/>
      <c r="J199" s="1322"/>
      <c r="K199" s="1322"/>
      <c r="L199" s="1322"/>
      <c r="M199" s="1322"/>
      <c r="N199" s="1322"/>
    </row>
    <row r="200" spans="2:14">
      <c r="B200" s="1322"/>
      <c r="C200" s="1322"/>
      <c r="D200" s="1322"/>
      <c r="E200" s="1322"/>
      <c r="F200" s="1322"/>
      <c r="G200" s="1322"/>
      <c r="H200" s="1322"/>
      <c r="I200" s="1322"/>
      <c r="J200" s="1322"/>
      <c r="K200" s="1322"/>
      <c r="L200" s="1322"/>
      <c r="M200" s="1322"/>
      <c r="N200" s="1322"/>
    </row>
    <row r="201" spans="2:14">
      <c r="B201" s="1322"/>
      <c r="C201" s="1322"/>
      <c r="D201" s="1322"/>
      <c r="E201" s="1322"/>
      <c r="F201" s="1322"/>
      <c r="G201" s="1322"/>
      <c r="H201" s="1322"/>
      <c r="I201" s="1322"/>
      <c r="J201" s="1322"/>
      <c r="K201" s="1322"/>
      <c r="L201" s="1322"/>
      <c r="M201" s="1322"/>
      <c r="N201" s="1322"/>
    </row>
    <row r="202" spans="2:14">
      <c r="B202" s="1322"/>
      <c r="C202" s="1322"/>
      <c r="D202" s="1322"/>
      <c r="E202" s="1322"/>
      <c r="F202" s="1322"/>
      <c r="G202" s="1322"/>
      <c r="H202" s="1322"/>
      <c r="I202" s="1322"/>
      <c r="J202" s="1322"/>
      <c r="K202" s="1322"/>
      <c r="L202" s="1322"/>
      <c r="M202" s="1322"/>
      <c r="N202" s="1322"/>
    </row>
    <row r="203" spans="2:14">
      <c r="B203" s="1322"/>
      <c r="C203" s="1322"/>
      <c r="D203" s="1322"/>
      <c r="E203" s="1322"/>
      <c r="F203" s="1322"/>
      <c r="G203" s="1322"/>
      <c r="H203" s="1322"/>
      <c r="I203" s="1322"/>
      <c r="J203" s="1322"/>
      <c r="K203" s="1322"/>
      <c r="L203" s="1322"/>
      <c r="M203" s="1322"/>
      <c r="N203" s="1322"/>
    </row>
    <row r="204" spans="2:14">
      <c r="B204" s="1322"/>
      <c r="C204" s="1322"/>
      <c r="D204" s="1322"/>
      <c r="E204" s="1322"/>
      <c r="F204" s="1322"/>
      <c r="G204" s="1322"/>
      <c r="H204" s="1322"/>
      <c r="I204" s="1322"/>
      <c r="J204" s="1322"/>
      <c r="K204" s="1322"/>
      <c r="L204" s="1322"/>
      <c r="M204" s="1322"/>
      <c r="N204" s="1322"/>
    </row>
    <row r="205" spans="2:14">
      <c r="B205" s="1322"/>
      <c r="C205" s="1322"/>
      <c r="D205" s="1322"/>
      <c r="E205" s="1322"/>
      <c r="F205" s="1322"/>
      <c r="G205" s="1322"/>
      <c r="H205" s="1322"/>
      <c r="I205" s="1322"/>
      <c r="J205" s="1322"/>
      <c r="K205" s="1322"/>
      <c r="L205" s="1322"/>
      <c r="M205" s="1322"/>
      <c r="N205" s="1322"/>
    </row>
    <row r="206" spans="2:14">
      <c r="B206" s="1322"/>
      <c r="C206" s="1322"/>
      <c r="D206" s="1322"/>
      <c r="E206" s="1322"/>
      <c r="F206" s="1322"/>
      <c r="G206" s="1322"/>
      <c r="H206" s="1322"/>
      <c r="I206" s="1322"/>
      <c r="J206" s="1322"/>
      <c r="K206" s="1322"/>
      <c r="L206" s="1322"/>
      <c r="M206" s="1322"/>
      <c r="N206" s="1322"/>
    </row>
    <row r="207" spans="2:14">
      <c r="B207" s="1322"/>
      <c r="C207" s="1322"/>
      <c r="D207" s="1322"/>
      <c r="E207" s="1322"/>
      <c r="F207" s="1322"/>
      <c r="G207" s="1322"/>
      <c r="H207" s="1322"/>
      <c r="I207" s="1322"/>
      <c r="J207" s="1322"/>
      <c r="K207" s="1322"/>
      <c r="L207" s="1322"/>
      <c r="M207" s="1322"/>
      <c r="N207" s="1322"/>
    </row>
    <row r="208" spans="2:14">
      <c r="B208" s="1322"/>
      <c r="C208" s="1322"/>
      <c r="D208" s="1322"/>
      <c r="E208" s="1322"/>
      <c r="F208" s="1322"/>
      <c r="G208" s="1322"/>
      <c r="H208" s="1322"/>
      <c r="I208" s="1322"/>
      <c r="J208" s="1322"/>
      <c r="K208" s="1322"/>
      <c r="L208" s="1322"/>
      <c r="M208" s="1322"/>
      <c r="N208" s="1322"/>
    </row>
    <row r="209" spans="2:14">
      <c r="B209" s="1322"/>
      <c r="C209" s="1322"/>
      <c r="D209" s="1322"/>
      <c r="E209" s="1322"/>
      <c r="F209" s="1322"/>
      <c r="G209" s="1322"/>
      <c r="H209" s="1322"/>
      <c r="I209" s="1322"/>
      <c r="J209" s="1322"/>
      <c r="K209" s="1322"/>
      <c r="L209" s="1322"/>
      <c r="M209" s="1322"/>
      <c r="N209" s="1322"/>
    </row>
    <row r="210" spans="2:14">
      <c r="B210" s="1322"/>
      <c r="C210" s="1322"/>
      <c r="D210" s="1322"/>
      <c r="E210" s="1322"/>
      <c r="F210" s="1322"/>
      <c r="G210" s="1322"/>
      <c r="H210" s="1322"/>
      <c r="I210" s="1322"/>
      <c r="J210" s="1322"/>
      <c r="K210" s="1322"/>
      <c r="L210" s="1322"/>
      <c r="M210" s="1322"/>
      <c r="N210" s="1322"/>
    </row>
    <row r="211" spans="2:14">
      <c r="B211" s="1322"/>
      <c r="C211" s="1322"/>
      <c r="D211" s="1322"/>
      <c r="E211" s="1322"/>
      <c r="F211" s="1322"/>
      <c r="G211" s="1322"/>
      <c r="H211" s="1322"/>
      <c r="I211" s="1322"/>
      <c r="J211" s="1322"/>
      <c r="K211" s="1322"/>
      <c r="L211" s="1322"/>
      <c r="M211" s="1322"/>
      <c r="N211" s="1322"/>
    </row>
    <row r="212" spans="2:14">
      <c r="B212" s="1322"/>
      <c r="C212" s="1322"/>
      <c r="D212" s="1322"/>
      <c r="E212" s="1322"/>
      <c r="F212" s="1322"/>
      <c r="G212" s="1322"/>
      <c r="H212" s="1322"/>
      <c r="I212" s="1322"/>
      <c r="J212" s="1322"/>
      <c r="K212" s="1322"/>
      <c r="L212" s="1322"/>
      <c r="M212" s="1322"/>
      <c r="N212" s="1322"/>
    </row>
    <row r="213" spans="2:14">
      <c r="B213" s="1322"/>
      <c r="C213" s="1322"/>
      <c r="D213" s="1322"/>
      <c r="E213" s="1322"/>
      <c r="F213" s="1322"/>
      <c r="G213" s="1322"/>
      <c r="H213" s="1322"/>
      <c r="I213" s="1322"/>
      <c r="J213" s="1322"/>
      <c r="K213" s="1322"/>
      <c r="L213" s="1322"/>
      <c r="M213" s="1322"/>
      <c r="N213" s="1322"/>
    </row>
    <row r="214" spans="2:14">
      <c r="B214" s="1322"/>
      <c r="C214" s="1322"/>
      <c r="D214" s="1322"/>
      <c r="E214" s="1322"/>
      <c r="F214" s="1322"/>
      <c r="G214" s="1322"/>
      <c r="H214" s="1322"/>
      <c r="I214" s="1322"/>
      <c r="J214" s="1322"/>
      <c r="K214" s="1322"/>
      <c r="L214" s="1322"/>
      <c r="M214" s="1322"/>
      <c r="N214" s="1322"/>
    </row>
    <row r="215" spans="2:14">
      <c r="B215" s="1322"/>
      <c r="C215" s="1322"/>
      <c r="D215" s="1322"/>
      <c r="E215" s="1322"/>
      <c r="F215" s="1322"/>
      <c r="G215" s="1322"/>
      <c r="H215" s="1322"/>
      <c r="I215" s="1322"/>
      <c r="J215" s="1322"/>
      <c r="K215" s="1322"/>
      <c r="L215" s="1322"/>
      <c r="M215" s="1322"/>
      <c r="N215" s="1322"/>
    </row>
    <row r="216" spans="2:14">
      <c r="B216" s="1322"/>
      <c r="C216" s="1322"/>
      <c r="D216" s="1322"/>
      <c r="E216" s="1322"/>
      <c r="F216" s="1322"/>
      <c r="G216" s="1322"/>
      <c r="H216" s="1322"/>
      <c r="I216" s="1322"/>
      <c r="J216" s="1322"/>
      <c r="K216" s="1322"/>
      <c r="L216" s="1322"/>
      <c r="M216" s="1322"/>
      <c r="N216" s="1322"/>
    </row>
    <row r="217" spans="2:14">
      <c r="B217" s="1322"/>
      <c r="C217" s="1322"/>
      <c r="D217" s="1322"/>
      <c r="E217" s="1322"/>
      <c r="F217" s="1322"/>
      <c r="G217" s="1322"/>
      <c r="H217" s="1322"/>
      <c r="I217" s="1322"/>
      <c r="J217" s="1322"/>
      <c r="K217" s="1322"/>
      <c r="L217" s="1322"/>
      <c r="M217" s="1322"/>
      <c r="N217" s="1322"/>
    </row>
    <row r="218" spans="2:14">
      <c r="B218" s="1322"/>
      <c r="C218" s="1322"/>
      <c r="D218" s="1322"/>
      <c r="E218" s="1322"/>
      <c r="F218" s="1322"/>
      <c r="G218" s="1322"/>
      <c r="H218" s="1322"/>
      <c r="I218" s="1322"/>
      <c r="J218" s="1322"/>
      <c r="K218" s="1322"/>
      <c r="L218" s="1322"/>
      <c r="M218" s="1322"/>
      <c r="N218" s="1322"/>
    </row>
    <row r="219" spans="2:14">
      <c r="B219" s="1322"/>
      <c r="C219" s="1322"/>
      <c r="D219" s="1322"/>
      <c r="E219" s="1322"/>
      <c r="F219" s="1322"/>
      <c r="G219" s="1322"/>
      <c r="H219" s="1322"/>
      <c r="I219" s="1322"/>
      <c r="J219" s="1322"/>
      <c r="K219" s="1322"/>
      <c r="L219" s="1322"/>
      <c r="M219" s="1322"/>
      <c r="N219" s="1322"/>
    </row>
    <row r="220" spans="2:14">
      <c r="B220" s="1322"/>
      <c r="C220" s="1322"/>
      <c r="D220" s="1322"/>
      <c r="E220" s="1322"/>
      <c r="F220" s="1322"/>
      <c r="G220" s="1322"/>
      <c r="H220" s="1322"/>
      <c r="I220" s="1322"/>
      <c r="J220" s="1322"/>
      <c r="K220" s="1322"/>
      <c r="L220" s="1322"/>
      <c r="M220" s="1322"/>
      <c r="N220" s="1322"/>
    </row>
    <row r="221" spans="2:14">
      <c r="B221" s="1322"/>
      <c r="C221" s="1322"/>
      <c r="D221" s="1322"/>
      <c r="E221" s="1322"/>
      <c r="F221" s="1322"/>
      <c r="G221" s="1322"/>
      <c r="H221" s="1322"/>
      <c r="I221" s="1322"/>
      <c r="J221" s="1322"/>
      <c r="K221" s="1322"/>
      <c r="L221" s="1322"/>
      <c r="M221" s="1322"/>
      <c r="N221" s="1322"/>
    </row>
    <row r="222" spans="2:14">
      <c r="B222" s="1322"/>
      <c r="C222" s="1322"/>
      <c r="D222" s="1322"/>
      <c r="E222" s="1322"/>
      <c r="F222" s="1322"/>
      <c r="G222" s="1322"/>
      <c r="H222" s="1322"/>
      <c r="I222" s="1322"/>
      <c r="J222" s="1322"/>
      <c r="K222" s="1322"/>
      <c r="L222" s="1322"/>
      <c r="M222" s="1322"/>
      <c r="N222" s="1322"/>
    </row>
    <row r="223" spans="2:14">
      <c r="B223" s="1322"/>
      <c r="C223" s="1322"/>
      <c r="D223" s="1322"/>
      <c r="E223" s="1322"/>
      <c r="F223" s="1322"/>
      <c r="G223" s="1322"/>
      <c r="H223" s="1322"/>
      <c r="I223" s="1322"/>
      <c r="J223" s="1322"/>
      <c r="K223" s="1322"/>
      <c r="L223" s="1322"/>
      <c r="M223" s="1322"/>
      <c r="N223" s="1322"/>
    </row>
    <row r="224" spans="2:14">
      <c r="B224" s="1322"/>
      <c r="C224" s="1322"/>
      <c r="D224" s="1322"/>
      <c r="E224" s="1322"/>
      <c r="F224" s="1322"/>
      <c r="G224" s="1322"/>
      <c r="H224" s="1322"/>
      <c r="I224" s="1322"/>
      <c r="J224" s="1322"/>
      <c r="K224" s="1322"/>
      <c r="L224" s="1322"/>
      <c r="M224" s="1322"/>
      <c r="N224" s="1322"/>
    </row>
    <row r="225" spans="2:14">
      <c r="B225" s="1322"/>
      <c r="C225" s="1322"/>
      <c r="D225" s="1322"/>
      <c r="E225" s="1322"/>
      <c r="F225" s="1322"/>
      <c r="G225" s="1322"/>
      <c r="H225" s="1322"/>
      <c r="I225" s="1322"/>
      <c r="J225" s="1322"/>
      <c r="K225" s="1322"/>
      <c r="L225" s="1322"/>
      <c r="M225" s="1322"/>
      <c r="N225" s="1322"/>
    </row>
    <row r="226" spans="2:14">
      <c r="B226" s="1322"/>
      <c r="C226" s="1322"/>
      <c r="D226" s="1322"/>
      <c r="E226" s="1322"/>
      <c r="F226" s="1322"/>
      <c r="G226" s="1322"/>
      <c r="H226" s="1322"/>
      <c r="I226" s="1322"/>
      <c r="J226" s="1322"/>
      <c r="K226" s="1322"/>
      <c r="L226" s="1322"/>
      <c r="M226" s="1322"/>
      <c r="N226" s="1322"/>
    </row>
    <row r="227" spans="2:14">
      <c r="B227" s="1322"/>
      <c r="C227" s="1322"/>
      <c r="D227" s="1322"/>
      <c r="E227" s="1322"/>
      <c r="F227" s="1322"/>
      <c r="G227" s="1322"/>
      <c r="H227" s="1322"/>
      <c r="I227" s="1322"/>
      <c r="J227" s="1322"/>
      <c r="K227" s="1322"/>
      <c r="L227" s="1322"/>
      <c r="M227" s="1322"/>
      <c r="N227" s="1322"/>
    </row>
    <row r="228" spans="2:14">
      <c r="B228" s="1322"/>
      <c r="C228" s="1322"/>
      <c r="D228" s="1322"/>
      <c r="E228" s="1322"/>
      <c r="F228" s="1322"/>
      <c r="G228" s="1322"/>
      <c r="H228" s="1322"/>
      <c r="I228" s="1322"/>
      <c r="J228" s="1322"/>
      <c r="K228" s="1322"/>
      <c r="L228" s="1322"/>
      <c r="M228" s="1322"/>
      <c r="N228" s="1322"/>
    </row>
    <row r="229" spans="2:14">
      <c r="B229" s="1322"/>
      <c r="C229" s="1322"/>
      <c r="D229" s="1322"/>
      <c r="E229" s="1322"/>
      <c r="F229" s="1322"/>
      <c r="G229" s="1322"/>
      <c r="H229" s="1322"/>
      <c r="I229" s="1322"/>
      <c r="J229" s="1322"/>
      <c r="K229" s="1322"/>
      <c r="L229" s="1322"/>
      <c r="M229" s="1322"/>
      <c r="N229" s="1322"/>
    </row>
    <row r="230" spans="2:14">
      <c r="B230" s="1322"/>
      <c r="C230" s="1322"/>
      <c r="D230" s="1322"/>
      <c r="E230" s="1322"/>
      <c r="F230" s="1322"/>
      <c r="G230" s="1322"/>
      <c r="H230" s="1322"/>
      <c r="I230" s="1322"/>
      <c r="J230" s="1322"/>
      <c r="K230" s="1322"/>
      <c r="L230" s="1322"/>
      <c r="M230" s="1322"/>
      <c r="N230" s="1322"/>
    </row>
    <row r="231" spans="2:14">
      <c r="B231" s="1322"/>
      <c r="C231" s="1322"/>
      <c r="D231" s="1322"/>
      <c r="E231" s="1322"/>
      <c r="F231" s="1322"/>
      <c r="G231" s="1322"/>
      <c r="H231" s="1322"/>
      <c r="I231" s="1322"/>
      <c r="J231" s="1322"/>
      <c r="K231" s="1322"/>
      <c r="L231" s="1322"/>
      <c r="M231" s="1322"/>
      <c r="N231" s="1322"/>
    </row>
    <row r="232" spans="2:14">
      <c r="B232" s="1322"/>
      <c r="C232" s="1322"/>
      <c r="D232" s="1322"/>
      <c r="E232" s="1322"/>
      <c r="F232" s="1322"/>
      <c r="G232" s="1322"/>
      <c r="H232" s="1322"/>
      <c r="I232" s="1322"/>
      <c r="J232" s="1322"/>
      <c r="K232" s="1322"/>
      <c r="L232" s="1322"/>
      <c r="M232" s="1322"/>
      <c r="N232" s="1322"/>
    </row>
    <row r="233" spans="2:14">
      <c r="B233" s="1322"/>
      <c r="C233" s="1322"/>
      <c r="D233" s="1322"/>
      <c r="E233" s="1322"/>
      <c r="F233" s="1322"/>
      <c r="G233" s="1322"/>
      <c r="H233" s="1322"/>
      <c r="I233" s="1322"/>
      <c r="J233" s="1322"/>
      <c r="K233" s="1322"/>
      <c r="L233" s="1322"/>
      <c r="M233" s="1322"/>
      <c r="N233" s="1322"/>
    </row>
    <row r="234" spans="2:14">
      <c r="B234" s="1322"/>
      <c r="C234" s="1322"/>
      <c r="D234" s="1322"/>
      <c r="E234" s="1322"/>
      <c r="F234" s="1322"/>
      <c r="G234" s="1322"/>
      <c r="H234" s="1322"/>
      <c r="I234" s="1322"/>
      <c r="J234" s="1322"/>
      <c r="K234" s="1322"/>
      <c r="L234" s="1322"/>
      <c r="M234" s="1322"/>
      <c r="N234" s="1322"/>
    </row>
    <row r="235" spans="2:14">
      <c r="B235" s="1322"/>
      <c r="C235" s="1322"/>
      <c r="D235" s="1322"/>
      <c r="E235" s="1322"/>
      <c r="F235" s="1322"/>
      <c r="G235" s="1322"/>
      <c r="H235" s="1322"/>
      <c r="I235" s="1322"/>
      <c r="J235" s="1322"/>
      <c r="K235" s="1322"/>
      <c r="L235" s="1322"/>
      <c r="M235" s="1322"/>
      <c r="N235" s="1322"/>
    </row>
    <row r="236" spans="2:14">
      <c r="B236" s="1322"/>
      <c r="C236" s="1322"/>
      <c r="D236" s="1322"/>
      <c r="E236" s="1322"/>
      <c r="F236" s="1322"/>
      <c r="G236" s="1322"/>
      <c r="H236" s="1322"/>
      <c r="I236" s="1322"/>
      <c r="J236" s="1322"/>
      <c r="K236" s="1322"/>
      <c r="L236" s="1322"/>
      <c r="M236" s="1322"/>
      <c r="N236" s="1322"/>
    </row>
    <row r="237" spans="2:14">
      <c r="B237" s="1322"/>
      <c r="C237" s="1322"/>
      <c r="D237" s="1322"/>
      <c r="E237" s="1322"/>
      <c r="F237" s="1322"/>
      <c r="G237" s="1322"/>
      <c r="H237" s="1322"/>
      <c r="I237" s="1322"/>
      <c r="J237" s="1322"/>
      <c r="K237" s="1322"/>
      <c r="L237" s="1322"/>
      <c r="M237" s="1322"/>
      <c r="N237" s="1322"/>
    </row>
    <row r="238" spans="2:14">
      <c r="B238" s="1322"/>
      <c r="C238" s="1322"/>
      <c r="D238" s="1322"/>
      <c r="E238" s="1322"/>
      <c r="F238" s="1322"/>
      <c r="G238" s="1322"/>
      <c r="H238" s="1322"/>
      <c r="I238" s="1322"/>
      <c r="J238" s="1322"/>
      <c r="K238" s="1322"/>
      <c r="L238" s="1322"/>
      <c r="M238" s="1322"/>
      <c r="N238" s="1322"/>
    </row>
    <row r="239" spans="2:14">
      <c r="B239" s="1322"/>
      <c r="C239" s="1322"/>
      <c r="D239" s="1322"/>
      <c r="E239" s="1322"/>
      <c r="F239" s="1322"/>
      <c r="G239" s="1322"/>
      <c r="H239" s="1322"/>
      <c r="I239" s="1322"/>
      <c r="J239" s="1322"/>
      <c r="K239" s="1322"/>
      <c r="L239" s="1322"/>
      <c r="M239" s="1322"/>
      <c r="N239" s="1322"/>
    </row>
    <row r="240" spans="2:14">
      <c r="B240" s="1322"/>
      <c r="C240" s="1322"/>
      <c r="D240" s="1322"/>
      <c r="E240" s="1322"/>
      <c r="F240" s="1322"/>
      <c r="G240" s="1322"/>
      <c r="H240" s="1322"/>
      <c r="I240" s="1322"/>
      <c r="J240" s="1322"/>
      <c r="K240" s="1322"/>
      <c r="L240" s="1322"/>
      <c r="M240" s="1322"/>
      <c r="N240" s="1322"/>
    </row>
    <row r="241" spans="2:14">
      <c r="B241" s="1322"/>
      <c r="C241" s="1322"/>
      <c r="D241" s="1322"/>
      <c r="E241" s="1322"/>
      <c r="F241" s="1322"/>
      <c r="G241" s="1322"/>
      <c r="H241" s="1322"/>
      <c r="I241" s="1322"/>
      <c r="J241" s="1322"/>
      <c r="K241" s="1322"/>
      <c r="L241" s="1322"/>
      <c r="M241" s="1322"/>
      <c r="N241" s="1322"/>
    </row>
    <row r="242" spans="2:14">
      <c r="B242" s="1322"/>
      <c r="C242" s="1322"/>
      <c r="D242" s="1322"/>
      <c r="E242" s="1322"/>
      <c r="F242" s="1322"/>
      <c r="G242" s="1322"/>
      <c r="H242" s="1322"/>
      <c r="I242" s="1322"/>
      <c r="J242" s="1322"/>
      <c r="K242" s="1322"/>
      <c r="L242" s="1322"/>
      <c r="M242" s="1322"/>
      <c r="N242" s="1322"/>
    </row>
    <row r="243" spans="2:14">
      <c r="B243" s="1322"/>
      <c r="C243" s="1322"/>
      <c r="D243" s="1322"/>
      <c r="E243" s="1322"/>
      <c r="F243" s="1322"/>
      <c r="G243" s="1322"/>
      <c r="H243" s="1322"/>
      <c r="I243" s="1322"/>
      <c r="J243" s="1322"/>
      <c r="K243" s="1322"/>
      <c r="L243" s="1322"/>
      <c r="M243" s="1322"/>
      <c r="N243" s="1322"/>
    </row>
    <row r="244" spans="2:14">
      <c r="B244" s="1322"/>
      <c r="C244" s="1322"/>
      <c r="D244" s="1322"/>
      <c r="E244" s="1322"/>
      <c r="F244" s="1322"/>
      <c r="G244" s="1322"/>
      <c r="H244" s="1322"/>
      <c r="I244" s="1322"/>
      <c r="J244" s="1322"/>
      <c r="K244" s="1322"/>
      <c r="L244" s="1322"/>
      <c r="M244" s="1322"/>
      <c r="N244" s="1322"/>
    </row>
    <row r="245" spans="2:14">
      <c r="B245" s="1322"/>
      <c r="C245" s="1322"/>
      <c r="D245" s="1322"/>
      <c r="E245" s="1322"/>
      <c r="F245" s="1322"/>
      <c r="G245" s="1322"/>
      <c r="H245" s="1322"/>
      <c r="I245" s="1322"/>
      <c r="J245" s="1322"/>
      <c r="K245" s="1322"/>
      <c r="L245" s="1322"/>
      <c r="M245" s="1322"/>
      <c r="N245" s="1322"/>
    </row>
    <row r="246" spans="2:14">
      <c r="B246" s="1322"/>
      <c r="C246" s="1322"/>
      <c r="D246" s="1322"/>
      <c r="E246" s="1322"/>
      <c r="F246" s="1322"/>
      <c r="G246" s="1322"/>
      <c r="H246" s="1322"/>
      <c r="I246" s="1322"/>
      <c r="J246" s="1322"/>
      <c r="K246" s="1322"/>
      <c r="L246" s="1322"/>
      <c r="M246" s="1322"/>
      <c r="N246" s="1322"/>
    </row>
    <row r="247" spans="2:14">
      <c r="B247" s="1322"/>
      <c r="C247" s="1322"/>
      <c r="D247" s="1322"/>
      <c r="E247" s="1322"/>
      <c r="F247" s="1322"/>
      <c r="G247" s="1322"/>
      <c r="H247" s="1322"/>
      <c r="I247" s="1322"/>
      <c r="J247" s="1322"/>
      <c r="K247" s="1322"/>
      <c r="L247" s="1322"/>
      <c r="M247" s="1322"/>
      <c r="N247" s="1322"/>
    </row>
    <row r="248" spans="2:14">
      <c r="B248" s="1322"/>
      <c r="C248" s="1322"/>
      <c r="D248" s="1322"/>
      <c r="E248" s="1322"/>
      <c r="F248" s="1322"/>
      <c r="G248" s="1322"/>
      <c r="H248" s="1322"/>
      <c r="I248" s="1322"/>
      <c r="J248" s="1322"/>
      <c r="K248" s="1322"/>
      <c r="L248" s="1322"/>
      <c r="M248" s="1322"/>
      <c r="N248" s="1322"/>
    </row>
    <row r="249" spans="2:14">
      <c r="B249" s="1322"/>
      <c r="C249" s="1322"/>
      <c r="D249" s="1322"/>
      <c r="E249" s="1322"/>
      <c r="F249" s="1322"/>
      <c r="G249" s="1322"/>
      <c r="H249" s="1322"/>
      <c r="I249" s="1322"/>
      <c r="J249" s="1322"/>
      <c r="K249" s="1322"/>
      <c r="L249" s="1322"/>
      <c r="M249" s="1322"/>
      <c r="N249" s="1322"/>
    </row>
    <row r="250" spans="2:14">
      <c r="B250" s="1322"/>
      <c r="C250" s="1322"/>
      <c r="D250" s="1322"/>
      <c r="E250" s="1322"/>
      <c r="F250" s="1322"/>
      <c r="G250" s="1322"/>
      <c r="H250" s="1322"/>
      <c r="I250" s="1322"/>
      <c r="J250" s="1322"/>
      <c r="K250" s="1322"/>
      <c r="L250" s="1322"/>
      <c r="M250" s="1322"/>
      <c r="N250" s="1322"/>
    </row>
    <row r="251" spans="2:14">
      <c r="B251" s="1322"/>
      <c r="C251" s="1322"/>
      <c r="D251" s="1322"/>
      <c r="E251" s="1322"/>
      <c r="F251" s="1322"/>
      <c r="G251" s="1322"/>
      <c r="H251" s="1322"/>
      <c r="I251" s="1322"/>
      <c r="J251" s="1322"/>
      <c r="K251" s="1322"/>
      <c r="L251" s="1322"/>
      <c r="M251" s="1322"/>
      <c r="N251" s="1322"/>
    </row>
    <row r="252" spans="2:14">
      <c r="B252" s="1322"/>
      <c r="C252" s="1322"/>
      <c r="D252" s="1322"/>
      <c r="E252" s="1322"/>
      <c r="F252" s="1322"/>
      <c r="G252" s="1322"/>
      <c r="H252" s="1322"/>
      <c r="I252" s="1322"/>
      <c r="J252" s="1322"/>
      <c r="K252" s="1322"/>
      <c r="L252" s="1322"/>
      <c r="M252" s="1322"/>
      <c r="N252" s="1322"/>
    </row>
    <row r="253" spans="2:14">
      <c r="B253" s="1322"/>
      <c r="C253" s="1322"/>
      <c r="D253" s="1322"/>
      <c r="E253" s="1322"/>
      <c r="F253" s="1322"/>
      <c r="G253" s="1322"/>
      <c r="H253" s="1322"/>
      <c r="I253" s="1322"/>
      <c r="J253" s="1322"/>
      <c r="K253" s="1322"/>
      <c r="L253" s="1322"/>
      <c r="M253" s="1322"/>
      <c r="N253" s="1322"/>
    </row>
    <row r="254" spans="2:14">
      <c r="B254" s="1322"/>
      <c r="C254" s="1322"/>
      <c r="D254" s="1322"/>
      <c r="E254" s="1322"/>
      <c r="F254" s="1322"/>
      <c r="G254" s="1322"/>
      <c r="H254" s="1322"/>
      <c r="I254" s="1322"/>
      <c r="J254" s="1322"/>
      <c r="K254" s="1322"/>
      <c r="L254" s="1322"/>
      <c r="M254" s="1322"/>
      <c r="N254" s="1322"/>
    </row>
    <row r="255" spans="2:14">
      <c r="B255" s="1322"/>
      <c r="C255" s="1322"/>
      <c r="D255" s="1322"/>
      <c r="E255" s="1322"/>
      <c r="F255" s="1322"/>
      <c r="G255" s="1322"/>
      <c r="H255" s="1322"/>
      <c r="I255" s="1322"/>
      <c r="J255" s="1322"/>
      <c r="K255" s="1322"/>
      <c r="L255" s="1322"/>
      <c r="M255" s="1322"/>
      <c r="N255" s="1322"/>
    </row>
    <row r="256" spans="2:14">
      <c r="B256" s="1322"/>
      <c r="C256" s="1322"/>
      <c r="D256" s="1322"/>
      <c r="E256" s="1322"/>
      <c r="F256" s="1322"/>
      <c r="G256" s="1322"/>
      <c r="H256" s="1322"/>
      <c r="I256" s="1322"/>
      <c r="J256" s="1322"/>
      <c r="K256" s="1322"/>
      <c r="L256" s="1322"/>
      <c r="M256" s="1322"/>
      <c r="N256" s="1322"/>
    </row>
    <row r="257" spans="2:14">
      <c r="B257" s="1322"/>
      <c r="C257" s="1322"/>
      <c r="D257" s="1322"/>
      <c r="E257" s="1322"/>
      <c r="F257" s="1322"/>
      <c r="G257" s="1322"/>
      <c r="H257" s="1322"/>
      <c r="I257" s="1322"/>
      <c r="J257" s="1322"/>
      <c r="K257" s="1322"/>
      <c r="L257" s="1322"/>
      <c r="M257" s="1322"/>
      <c r="N257" s="1322"/>
    </row>
    <row r="258" spans="2:14">
      <c r="B258" s="1322"/>
      <c r="C258" s="1322"/>
      <c r="D258" s="1322"/>
      <c r="E258" s="1322"/>
      <c r="F258" s="1322"/>
      <c r="G258" s="1322"/>
      <c r="H258" s="1322"/>
      <c r="I258" s="1322"/>
      <c r="J258" s="1322"/>
      <c r="K258" s="1322"/>
      <c r="L258" s="1322"/>
      <c r="M258" s="1322"/>
      <c r="N258" s="1322"/>
    </row>
    <row r="259" spans="2:14">
      <c r="B259" s="1322"/>
      <c r="C259" s="1322"/>
      <c r="D259" s="1322"/>
      <c r="E259" s="1322"/>
      <c r="F259" s="1322"/>
      <c r="G259" s="1322"/>
      <c r="H259" s="1322"/>
      <c r="I259" s="1322"/>
      <c r="J259" s="1322"/>
      <c r="K259" s="1322"/>
      <c r="L259" s="1322"/>
      <c r="M259" s="1322"/>
      <c r="N259" s="1322"/>
    </row>
    <row r="260" spans="2:14">
      <c r="B260" s="1322"/>
      <c r="C260" s="1322"/>
      <c r="D260" s="1322"/>
      <c r="E260" s="1322"/>
      <c r="F260" s="1322"/>
      <c r="G260" s="1322"/>
      <c r="H260" s="1322"/>
      <c r="I260" s="1322"/>
      <c r="J260" s="1322"/>
      <c r="K260" s="1322"/>
      <c r="L260" s="1322"/>
      <c r="M260" s="1322"/>
      <c r="N260" s="1322"/>
    </row>
    <row r="261" spans="2:14">
      <c r="B261" s="1322"/>
      <c r="C261" s="1322"/>
      <c r="D261" s="1322"/>
      <c r="E261" s="1322"/>
      <c r="F261" s="1322"/>
      <c r="G261" s="1322"/>
      <c r="H261" s="1322"/>
      <c r="I261" s="1322"/>
      <c r="J261" s="1322"/>
      <c r="K261" s="1322"/>
      <c r="L261" s="1322"/>
      <c r="M261" s="1322"/>
      <c r="N261" s="1322"/>
    </row>
    <row r="262" spans="2:14">
      <c r="B262" s="1322"/>
      <c r="C262" s="1322"/>
      <c r="D262" s="1322"/>
      <c r="E262" s="1322"/>
      <c r="F262" s="1322"/>
      <c r="G262" s="1322"/>
      <c r="H262" s="1322"/>
      <c r="I262" s="1322"/>
      <c r="J262" s="1322"/>
      <c r="K262" s="1322"/>
      <c r="L262" s="1322"/>
      <c r="M262" s="1322"/>
      <c r="N262" s="1322"/>
    </row>
    <row r="263" spans="2:14">
      <c r="B263" s="1322"/>
      <c r="C263" s="1322"/>
      <c r="D263" s="1322"/>
      <c r="E263" s="1322"/>
      <c r="F263" s="1322"/>
      <c r="G263" s="1322"/>
      <c r="H263" s="1322"/>
      <c r="I263" s="1322"/>
      <c r="J263" s="1322"/>
      <c r="K263" s="1322"/>
      <c r="L263" s="1322"/>
      <c r="M263" s="1322"/>
      <c r="N263" s="1322"/>
    </row>
    <row r="264" spans="2:14">
      <c r="B264" s="1322"/>
      <c r="C264" s="1322"/>
      <c r="D264" s="1322"/>
      <c r="E264" s="1322"/>
      <c r="F264" s="1322"/>
      <c r="G264" s="1322"/>
      <c r="H264" s="1322"/>
      <c r="I264" s="1322"/>
      <c r="J264" s="1322"/>
      <c r="K264" s="1322"/>
      <c r="L264" s="1322"/>
      <c r="M264" s="1322"/>
      <c r="N264" s="1322"/>
    </row>
    <row r="265" spans="2:14">
      <c r="B265" s="1322"/>
      <c r="C265" s="1322"/>
      <c r="D265" s="1322"/>
      <c r="E265" s="1322"/>
      <c r="F265" s="1322"/>
      <c r="G265" s="1322"/>
      <c r="H265" s="1322"/>
      <c r="I265" s="1322"/>
      <c r="J265" s="1322"/>
      <c r="K265" s="1322"/>
      <c r="L265" s="1322"/>
      <c r="M265" s="1322"/>
      <c r="N265" s="1322"/>
    </row>
    <row r="266" spans="2:14">
      <c r="B266" s="1322"/>
      <c r="C266" s="1322"/>
      <c r="D266" s="1322"/>
      <c r="E266" s="1322"/>
      <c r="F266" s="1322"/>
      <c r="G266" s="1322"/>
      <c r="H266" s="1322"/>
      <c r="I266" s="1322"/>
      <c r="J266" s="1322"/>
      <c r="K266" s="1322"/>
      <c r="L266" s="1322"/>
      <c r="M266" s="1322"/>
      <c r="N266" s="1322"/>
    </row>
    <row r="267" spans="2:14">
      <c r="B267" s="1322"/>
      <c r="C267" s="1322"/>
      <c r="D267" s="1322"/>
      <c r="E267" s="1322"/>
      <c r="F267" s="1322"/>
      <c r="G267" s="1322"/>
      <c r="H267" s="1322"/>
      <c r="I267" s="1322"/>
      <c r="J267" s="1322"/>
      <c r="K267" s="1322"/>
      <c r="L267" s="1322"/>
      <c r="M267" s="1322"/>
      <c r="N267" s="1322"/>
    </row>
    <row r="268" spans="2:14">
      <c r="B268" s="1322"/>
      <c r="C268" s="1322"/>
      <c r="D268" s="1322"/>
      <c r="E268" s="1322"/>
      <c r="F268" s="1322"/>
      <c r="G268" s="1322"/>
      <c r="H268" s="1322"/>
      <c r="I268" s="1322"/>
      <c r="J268" s="1322"/>
      <c r="K268" s="1322"/>
      <c r="L268" s="1322"/>
      <c r="M268" s="1322"/>
      <c r="N268" s="1322"/>
    </row>
    <row r="269" spans="2:14">
      <c r="B269" s="1322"/>
      <c r="C269" s="1322"/>
      <c r="D269" s="1322"/>
      <c r="E269" s="1322"/>
      <c r="F269" s="1322"/>
      <c r="G269" s="1322"/>
      <c r="H269" s="1322"/>
      <c r="I269" s="1322"/>
      <c r="J269" s="1322"/>
      <c r="K269" s="1322"/>
      <c r="L269" s="1322"/>
      <c r="M269" s="1322"/>
      <c r="N269" s="1322"/>
    </row>
    <row r="270" spans="2:14">
      <c r="B270" s="1322"/>
      <c r="C270" s="1322"/>
      <c r="D270" s="1322"/>
      <c r="E270" s="1322"/>
      <c r="F270" s="1322"/>
      <c r="G270" s="1322"/>
      <c r="H270" s="1322"/>
      <c r="I270" s="1322"/>
      <c r="J270" s="1322"/>
      <c r="K270" s="1322"/>
      <c r="L270" s="1322"/>
      <c r="M270" s="1322"/>
      <c r="N270" s="1322"/>
    </row>
    <row r="271" spans="2:14">
      <c r="B271" s="1322"/>
      <c r="C271" s="1322"/>
      <c r="D271" s="1322"/>
      <c r="E271" s="1322"/>
      <c r="F271" s="1322"/>
      <c r="G271" s="1322"/>
      <c r="H271" s="1322"/>
      <c r="I271" s="1322"/>
      <c r="J271" s="1322"/>
      <c r="K271" s="1322"/>
      <c r="L271" s="1322"/>
      <c r="M271" s="1322"/>
      <c r="N271" s="1322"/>
    </row>
    <row r="272" spans="2:14">
      <c r="B272" s="1322"/>
      <c r="C272" s="1322"/>
      <c r="D272" s="1322"/>
      <c r="E272" s="1322"/>
      <c r="F272" s="1322"/>
      <c r="G272" s="1322"/>
      <c r="H272" s="1322"/>
      <c r="I272" s="1322"/>
      <c r="J272" s="1322"/>
      <c r="K272" s="1322"/>
      <c r="L272" s="1322"/>
      <c r="M272" s="1322"/>
      <c r="N272" s="1322"/>
    </row>
    <row r="273" spans="2:14">
      <c r="B273" s="1322"/>
      <c r="C273" s="1322"/>
      <c r="D273" s="1322"/>
      <c r="E273" s="1322"/>
      <c r="F273" s="1322"/>
      <c r="G273" s="1322"/>
      <c r="H273" s="1322"/>
      <c r="I273" s="1322"/>
      <c r="J273" s="1322"/>
      <c r="K273" s="1322"/>
      <c r="L273" s="1322"/>
      <c r="M273" s="1322"/>
      <c r="N273" s="1322"/>
    </row>
    <row r="274" spans="2:14">
      <c r="B274" s="1322"/>
      <c r="C274" s="1322"/>
      <c r="D274" s="1322"/>
      <c r="E274" s="1322"/>
      <c r="F274" s="1322"/>
      <c r="G274" s="1322"/>
      <c r="H274" s="1322"/>
      <c r="I274" s="1322"/>
      <c r="J274" s="1322"/>
      <c r="K274" s="1322"/>
      <c r="L274" s="1322"/>
      <c r="M274" s="1322"/>
      <c r="N274" s="1322"/>
    </row>
    <row r="275" spans="2:14">
      <c r="B275" s="1322"/>
      <c r="C275" s="1322"/>
      <c r="D275" s="1322"/>
      <c r="E275" s="1322"/>
      <c r="F275" s="1322"/>
      <c r="G275" s="1322"/>
      <c r="H275" s="1322"/>
      <c r="I275" s="1322"/>
      <c r="J275" s="1322"/>
      <c r="K275" s="1322"/>
      <c r="L275" s="1322"/>
      <c r="M275" s="1322"/>
      <c r="N275" s="1322"/>
    </row>
    <row r="276" spans="2:14">
      <c r="B276" s="1322"/>
      <c r="C276" s="1322"/>
      <c r="D276" s="1322"/>
      <c r="E276" s="1322"/>
      <c r="F276" s="1322"/>
      <c r="G276" s="1322"/>
      <c r="H276" s="1322"/>
      <c r="I276" s="1322"/>
      <c r="J276" s="1322"/>
      <c r="K276" s="1322"/>
      <c r="L276" s="1322"/>
      <c r="M276" s="1322"/>
      <c r="N276" s="1322"/>
    </row>
    <row r="277" spans="2:14">
      <c r="B277" s="1322"/>
      <c r="C277" s="1322"/>
      <c r="D277" s="1322"/>
      <c r="E277" s="1322"/>
      <c r="F277" s="1322"/>
      <c r="G277" s="1322"/>
      <c r="H277" s="1322"/>
      <c r="I277" s="1322"/>
      <c r="J277" s="1322"/>
      <c r="K277" s="1322"/>
      <c r="L277" s="1322"/>
      <c r="M277" s="1322"/>
      <c r="N277" s="1322"/>
    </row>
    <row r="278" spans="2:14">
      <c r="B278" s="1322"/>
      <c r="C278" s="1322"/>
      <c r="D278" s="1322"/>
      <c r="E278" s="1322"/>
      <c r="F278" s="1322"/>
      <c r="G278" s="1322"/>
      <c r="H278" s="1322"/>
      <c r="I278" s="1322"/>
      <c r="J278" s="1322"/>
      <c r="K278" s="1322"/>
      <c r="L278" s="1322"/>
      <c r="M278" s="1322"/>
      <c r="N278" s="1322"/>
    </row>
    <row r="279" spans="2:14">
      <c r="B279" s="1322"/>
      <c r="C279" s="1322"/>
      <c r="D279" s="1322"/>
      <c r="E279" s="1322"/>
      <c r="F279" s="1322"/>
      <c r="G279" s="1322"/>
      <c r="H279" s="1322"/>
      <c r="I279" s="1322"/>
      <c r="J279" s="1322"/>
      <c r="K279" s="1322"/>
      <c r="L279" s="1322"/>
      <c r="M279" s="1322"/>
      <c r="N279" s="1322"/>
    </row>
    <row r="280" spans="2:14">
      <c r="B280" s="1322"/>
      <c r="C280" s="1322"/>
      <c r="D280" s="1322"/>
      <c r="E280" s="1322"/>
      <c r="F280" s="1322"/>
      <c r="G280" s="1322"/>
      <c r="H280" s="1322"/>
      <c r="I280" s="1322"/>
      <c r="J280" s="1322"/>
      <c r="K280" s="1322"/>
      <c r="L280" s="1322"/>
      <c r="M280" s="1322"/>
      <c r="N280" s="1322"/>
    </row>
    <row r="281" spans="2:14">
      <c r="B281" s="1322"/>
      <c r="C281" s="1322"/>
      <c r="D281" s="1322"/>
      <c r="E281" s="1322"/>
      <c r="F281" s="1322"/>
      <c r="G281" s="1322"/>
      <c r="H281" s="1322"/>
      <c r="I281" s="1322"/>
      <c r="J281" s="1322"/>
      <c r="K281" s="1322"/>
      <c r="L281" s="1322"/>
      <c r="M281" s="1322"/>
      <c r="N281" s="1322"/>
    </row>
    <row r="282" spans="2:14">
      <c r="B282" s="1322"/>
      <c r="C282" s="1322"/>
      <c r="D282" s="1322"/>
      <c r="E282" s="1322"/>
      <c r="F282" s="1322"/>
      <c r="G282" s="1322"/>
      <c r="H282" s="1322"/>
      <c r="I282" s="1322"/>
      <c r="J282" s="1322"/>
      <c r="K282" s="1322"/>
      <c r="L282" s="1322"/>
      <c r="M282" s="1322"/>
      <c r="N282" s="1322"/>
    </row>
    <row r="283" spans="2:14">
      <c r="B283" s="1322"/>
      <c r="C283" s="1322"/>
      <c r="D283" s="1322"/>
      <c r="E283" s="1322"/>
      <c r="F283" s="1322"/>
      <c r="G283" s="1322"/>
      <c r="H283" s="1322"/>
      <c r="I283" s="1322"/>
      <c r="J283" s="1322"/>
      <c r="K283" s="1322"/>
      <c r="L283" s="1322"/>
      <c r="M283" s="1322"/>
      <c r="N283" s="1322"/>
    </row>
    <row r="284" spans="2:14">
      <c r="B284" s="1322"/>
      <c r="C284" s="1322"/>
      <c r="D284" s="1322"/>
      <c r="E284" s="1322"/>
      <c r="F284" s="1322"/>
      <c r="G284" s="1322"/>
      <c r="H284" s="1322"/>
      <c r="I284" s="1322"/>
      <c r="J284" s="1322"/>
      <c r="K284" s="1322"/>
      <c r="L284" s="1322"/>
      <c r="M284" s="1322"/>
      <c r="N284" s="1322"/>
    </row>
    <row r="285" spans="2:14">
      <c r="B285" s="1322"/>
      <c r="C285" s="1322"/>
      <c r="D285" s="1322"/>
      <c r="E285" s="1322"/>
      <c r="F285" s="1322"/>
      <c r="G285" s="1322"/>
      <c r="H285" s="1322"/>
      <c r="I285" s="1322"/>
      <c r="J285" s="1322"/>
      <c r="K285" s="1322"/>
      <c r="L285" s="1322"/>
      <c r="M285" s="1322"/>
      <c r="N285" s="1322"/>
    </row>
    <row r="286" spans="2:14">
      <c r="B286" s="1322"/>
      <c r="C286" s="1322"/>
      <c r="D286" s="1322"/>
      <c r="E286" s="1322"/>
      <c r="F286" s="1322"/>
      <c r="G286" s="1322"/>
      <c r="H286" s="1322"/>
      <c r="I286" s="1322"/>
      <c r="J286" s="1322"/>
      <c r="K286" s="1322"/>
      <c r="L286" s="1322"/>
      <c r="M286" s="1322"/>
      <c r="N286" s="1322"/>
    </row>
    <row r="287" spans="2:14">
      <c r="B287" s="1322"/>
      <c r="C287" s="1322"/>
      <c r="D287" s="1322"/>
      <c r="E287" s="1322"/>
      <c r="F287" s="1322"/>
      <c r="G287" s="1322"/>
      <c r="H287" s="1322"/>
      <c r="I287" s="1322"/>
      <c r="J287" s="1322"/>
      <c r="K287" s="1322"/>
      <c r="L287" s="1322"/>
      <c r="M287" s="1322"/>
      <c r="N287" s="1322"/>
    </row>
    <row r="288" spans="2:14">
      <c r="B288" s="1322"/>
      <c r="C288" s="1322"/>
      <c r="D288" s="1322"/>
      <c r="E288" s="1322"/>
      <c r="F288" s="1322"/>
      <c r="G288" s="1322"/>
      <c r="H288" s="1322"/>
      <c r="I288" s="1322"/>
      <c r="J288" s="1322"/>
      <c r="K288" s="1322"/>
      <c r="L288" s="1322"/>
      <c r="M288" s="1322"/>
      <c r="N288" s="1322"/>
    </row>
    <row r="289" spans="2:14">
      <c r="B289" s="1322"/>
      <c r="C289" s="1322"/>
      <c r="D289" s="1322"/>
      <c r="E289" s="1322"/>
      <c r="F289" s="1322"/>
      <c r="G289" s="1322"/>
      <c r="H289" s="1322"/>
      <c r="I289" s="1322"/>
      <c r="J289" s="1322"/>
      <c r="K289" s="1322"/>
      <c r="L289" s="1322"/>
      <c r="M289" s="1322"/>
      <c r="N289" s="1322"/>
    </row>
    <row r="290" spans="2:14">
      <c r="B290" s="1322"/>
      <c r="C290" s="1322"/>
      <c r="D290" s="1322"/>
      <c r="E290" s="1322"/>
      <c r="F290" s="1322"/>
      <c r="G290" s="1322"/>
      <c r="H290" s="1322"/>
      <c r="I290" s="1322"/>
      <c r="J290" s="1322"/>
      <c r="K290" s="1322"/>
      <c r="L290" s="1322"/>
      <c r="M290" s="1322"/>
      <c r="N290" s="1322"/>
    </row>
    <row r="291" spans="2:14">
      <c r="B291" s="1322"/>
      <c r="C291" s="1322"/>
      <c r="D291" s="1322"/>
      <c r="E291" s="1322"/>
      <c r="F291" s="1322"/>
      <c r="G291" s="1322"/>
      <c r="H291" s="1322"/>
      <c r="I291" s="1322"/>
      <c r="J291" s="1322"/>
      <c r="K291" s="1322"/>
      <c r="L291" s="1322"/>
      <c r="M291" s="1322"/>
      <c r="N291" s="1322"/>
    </row>
    <row r="292" spans="2:14">
      <c r="B292" s="1322"/>
      <c r="C292" s="1322"/>
      <c r="D292" s="1322"/>
      <c r="E292" s="1322"/>
      <c r="F292" s="1322"/>
      <c r="G292" s="1322"/>
      <c r="H292" s="1322"/>
      <c r="I292" s="1322"/>
      <c r="J292" s="1322"/>
      <c r="K292" s="1322"/>
      <c r="L292" s="1322"/>
      <c r="M292" s="1322"/>
      <c r="N292" s="1322"/>
    </row>
    <row r="293" spans="2:14">
      <c r="B293" s="1322"/>
      <c r="C293" s="1322"/>
      <c r="D293" s="1322"/>
      <c r="E293" s="1322"/>
      <c r="F293" s="1322"/>
      <c r="G293" s="1322"/>
      <c r="H293" s="1322"/>
      <c r="I293" s="1322"/>
      <c r="J293" s="1322"/>
      <c r="K293" s="1322"/>
      <c r="L293" s="1322"/>
      <c r="M293" s="1322"/>
      <c r="N293" s="1322"/>
    </row>
    <row r="294" spans="2:14">
      <c r="B294" s="1322"/>
      <c r="C294" s="1322"/>
      <c r="D294" s="1322"/>
      <c r="E294" s="1322"/>
      <c r="F294" s="1322"/>
      <c r="G294" s="1322"/>
      <c r="H294" s="1322"/>
      <c r="I294" s="1322"/>
      <c r="J294" s="1322"/>
      <c r="K294" s="1322"/>
      <c r="L294" s="1322"/>
      <c r="M294" s="1322"/>
      <c r="N294" s="1322"/>
    </row>
    <row r="295" spans="2:14">
      <c r="B295" s="1322"/>
      <c r="C295" s="1322"/>
      <c r="D295" s="1322"/>
      <c r="E295" s="1322"/>
      <c r="F295" s="1322"/>
      <c r="G295" s="1322"/>
      <c r="H295" s="1322"/>
      <c r="I295" s="1322"/>
      <c r="J295" s="1322"/>
      <c r="K295" s="1322"/>
      <c r="L295" s="1322"/>
      <c r="M295" s="1322"/>
      <c r="N295" s="1322"/>
    </row>
    <row r="296" spans="2:14">
      <c r="B296" s="1322"/>
      <c r="C296" s="1322"/>
      <c r="D296" s="1322"/>
      <c r="E296" s="1322"/>
      <c r="F296" s="1322"/>
      <c r="G296" s="1322"/>
      <c r="H296" s="1322"/>
      <c r="I296" s="1322"/>
      <c r="J296" s="1322"/>
      <c r="K296" s="1322"/>
      <c r="L296" s="1322"/>
      <c r="M296" s="1322"/>
      <c r="N296" s="1322"/>
    </row>
    <row r="297" spans="2:14">
      <c r="B297" s="1322"/>
      <c r="C297" s="1322"/>
      <c r="D297" s="1322"/>
      <c r="E297" s="1322"/>
      <c r="F297" s="1322"/>
      <c r="G297" s="1322"/>
      <c r="H297" s="1322"/>
      <c r="I297" s="1322"/>
      <c r="J297" s="1322"/>
      <c r="K297" s="1322"/>
      <c r="L297" s="1322"/>
      <c r="M297" s="1322"/>
      <c r="N297" s="1322"/>
    </row>
    <row r="298" spans="2:14">
      <c r="B298" s="1322"/>
      <c r="C298" s="1322"/>
      <c r="D298" s="1322"/>
      <c r="E298" s="1322"/>
      <c r="F298" s="1322"/>
      <c r="G298" s="1322"/>
      <c r="H298" s="1322"/>
      <c r="I298" s="1322"/>
      <c r="J298" s="1322"/>
      <c r="K298" s="1322"/>
      <c r="L298" s="1322"/>
      <c r="M298" s="1322"/>
      <c r="N298" s="1322"/>
    </row>
    <row r="299" spans="2:14">
      <c r="B299" s="1322"/>
      <c r="C299" s="1322"/>
      <c r="D299" s="1322"/>
      <c r="E299" s="1322"/>
      <c r="F299" s="1322"/>
      <c r="G299" s="1322"/>
      <c r="H299" s="1322"/>
      <c r="I299" s="1322"/>
      <c r="J299" s="1322"/>
      <c r="K299" s="1322"/>
      <c r="L299" s="1322"/>
      <c r="M299" s="1322"/>
      <c r="N299" s="1322"/>
    </row>
    <row r="300" spans="2:14">
      <c r="B300" s="1322"/>
      <c r="C300" s="1322"/>
      <c r="D300" s="1322"/>
      <c r="E300" s="1322"/>
      <c r="F300" s="1322"/>
      <c r="G300" s="1322"/>
      <c r="H300" s="1322"/>
      <c r="I300" s="1322"/>
      <c r="J300" s="1322"/>
      <c r="K300" s="1322"/>
      <c r="L300" s="1322"/>
      <c r="M300" s="1322"/>
      <c r="N300" s="1322"/>
    </row>
    <row r="301" spans="2:14">
      <c r="B301" s="1322"/>
      <c r="C301" s="1322"/>
      <c r="D301" s="1322"/>
      <c r="E301" s="1322"/>
      <c r="F301" s="1322"/>
      <c r="G301" s="1322"/>
      <c r="H301" s="1322"/>
      <c r="I301" s="1322"/>
      <c r="J301" s="1322"/>
      <c r="K301" s="1322"/>
      <c r="L301" s="1322"/>
      <c r="M301" s="1322"/>
      <c r="N301" s="1322"/>
    </row>
    <row r="302" spans="2:14">
      <c r="B302" s="1322"/>
      <c r="C302" s="1322"/>
      <c r="D302" s="1322"/>
      <c r="E302" s="1322"/>
      <c r="F302" s="1322"/>
      <c r="G302" s="1322"/>
      <c r="H302" s="1322"/>
      <c r="I302" s="1322"/>
      <c r="J302" s="1322"/>
      <c r="K302" s="1322"/>
      <c r="L302" s="1322"/>
      <c r="M302" s="1322"/>
      <c r="N302" s="1322"/>
    </row>
    <row r="303" spans="2:14">
      <c r="B303" s="1322"/>
      <c r="C303" s="1322"/>
      <c r="D303" s="1322"/>
      <c r="E303" s="1322"/>
      <c r="F303" s="1322"/>
      <c r="G303" s="1322"/>
      <c r="H303" s="1322"/>
      <c r="I303" s="1322"/>
      <c r="J303" s="1322"/>
      <c r="K303" s="1322"/>
      <c r="L303" s="1322"/>
      <c r="M303" s="1322"/>
      <c r="N303" s="1322"/>
    </row>
    <row r="304" spans="2:14">
      <c r="B304" s="1322"/>
      <c r="C304" s="1322"/>
      <c r="D304" s="1322"/>
      <c r="E304" s="1322"/>
      <c r="F304" s="1322"/>
      <c r="G304" s="1322"/>
      <c r="H304" s="1322"/>
      <c r="I304" s="1322"/>
      <c r="J304" s="1322"/>
      <c r="K304" s="1322"/>
      <c r="L304" s="1322"/>
      <c r="M304" s="1322"/>
      <c r="N304" s="1322"/>
    </row>
    <row r="305" spans="2:14">
      <c r="B305" s="1322"/>
      <c r="C305" s="1322"/>
      <c r="D305" s="1322"/>
      <c r="E305" s="1322"/>
      <c r="F305" s="1322"/>
      <c r="G305" s="1322"/>
      <c r="H305" s="1322"/>
      <c r="I305" s="1322"/>
      <c r="J305" s="1322"/>
      <c r="K305" s="1322"/>
      <c r="L305" s="1322"/>
      <c r="M305" s="1322"/>
      <c r="N305" s="1322"/>
    </row>
    <row r="306" spans="2:14">
      <c r="B306" s="1322"/>
      <c r="C306" s="1322"/>
      <c r="D306" s="1322"/>
      <c r="E306" s="1322"/>
      <c r="F306" s="1322"/>
      <c r="G306" s="1322"/>
      <c r="H306" s="1322"/>
      <c r="I306" s="1322"/>
      <c r="J306" s="1322"/>
      <c r="K306" s="1322"/>
      <c r="L306" s="1322"/>
      <c r="M306" s="1322"/>
      <c r="N306" s="1322"/>
    </row>
    <row r="307" spans="2:14">
      <c r="B307" s="1322"/>
      <c r="C307" s="1322"/>
      <c r="D307" s="1322"/>
      <c r="E307" s="1322"/>
      <c r="F307" s="1322"/>
      <c r="G307" s="1322"/>
      <c r="H307" s="1322"/>
      <c r="I307" s="1322"/>
      <c r="J307" s="1322"/>
      <c r="K307" s="1322"/>
      <c r="L307" s="1322"/>
      <c r="M307" s="1322"/>
      <c r="N307" s="1322"/>
    </row>
    <row r="308" spans="2:14">
      <c r="B308" s="1322"/>
      <c r="C308" s="1322"/>
      <c r="D308" s="1322"/>
      <c r="E308" s="1322"/>
      <c r="F308" s="1322"/>
      <c r="G308" s="1322"/>
      <c r="H308" s="1322"/>
      <c r="I308" s="1322"/>
      <c r="J308" s="1322"/>
      <c r="K308" s="1322"/>
      <c r="L308" s="1322"/>
      <c r="M308" s="1322"/>
      <c r="N308" s="1322"/>
    </row>
    <row r="309" spans="2:14">
      <c r="B309" s="1322"/>
      <c r="C309" s="1322"/>
      <c r="D309" s="1322"/>
      <c r="E309" s="1322"/>
      <c r="F309" s="1322"/>
      <c r="G309" s="1322"/>
      <c r="H309" s="1322"/>
      <c r="I309" s="1322"/>
      <c r="J309" s="1322"/>
      <c r="K309" s="1322"/>
      <c r="L309" s="1322"/>
      <c r="M309" s="1322"/>
      <c r="N309" s="1322"/>
    </row>
    <row r="310" spans="2:14">
      <c r="B310" s="1322"/>
      <c r="C310" s="1322"/>
      <c r="D310" s="1322"/>
      <c r="E310" s="1322"/>
      <c r="F310" s="1322"/>
      <c r="G310" s="1322"/>
      <c r="H310" s="1322"/>
      <c r="I310" s="1322"/>
      <c r="J310" s="1322"/>
      <c r="K310" s="1322"/>
      <c r="L310" s="1322"/>
      <c r="M310" s="1322"/>
      <c r="N310" s="1322"/>
    </row>
    <row r="311" spans="2:14">
      <c r="B311" s="1322"/>
      <c r="C311" s="1322"/>
      <c r="D311" s="1322"/>
      <c r="E311" s="1322"/>
      <c r="F311" s="1322"/>
      <c r="G311" s="1322"/>
      <c r="H311" s="1322"/>
      <c r="I311" s="1322"/>
      <c r="J311" s="1322"/>
      <c r="K311" s="1322"/>
      <c r="L311" s="1322"/>
      <c r="M311" s="1322"/>
      <c r="N311" s="1322"/>
    </row>
    <row r="312" spans="2:14">
      <c r="B312" s="1322"/>
      <c r="C312" s="1322"/>
      <c r="D312" s="1322"/>
      <c r="E312" s="1322"/>
      <c r="F312" s="1322"/>
      <c r="G312" s="1322"/>
      <c r="H312" s="1322"/>
      <c r="I312" s="1322"/>
      <c r="J312" s="1322"/>
      <c r="K312" s="1322"/>
      <c r="L312" s="1322"/>
      <c r="M312" s="1322"/>
      <c r="N312" s="1322"/>
    </row>
    <row r="313" spans="2:14">
      <c r="B313" s="1322"/>
      <c r="C313" s="1322"/>
      <c r="D313" s="1322"/>
      <c r="E313" s="1322"/>
      <c r="F313" s="1322"/>
      <c r="G313" s="1322"/>
      <c r="H313" s="1322"/>
      <c r="I313" s="1322"/>
      <c r="J313" s="1322"/>
      <c r="K313" s="1322"/>
      <c r="L313" s="1322"/>
      <c r="M313" s="1322"/>
      <c r="N313" s="1322"/>
    </row>
    <row r="314" spans="2:14">
      <c r="B314" s="1322"/>
      <c r="C314" s="1322"/>
      <c r="D314" s="1322"/>
      <c r="E314" s="1322"/>
      <c r="F314" s="1322"/>
      <c r="G314" s="1322"/>
      <c r="H314" s="1322"/>
      <c r="I314" s="1322"/>
      <c r="J314" s="1322"/>
      <c r="K314" s="1322"/>
      <c r="L314" s="1322"/>
      <c r="M314" s="1322"/>
      <c r="N314" s="1322"/>
    </row>
    <row r="315" spans="2:14">
      <c r="B315" s="1322"/>
      <c r="C315" s="1322"/>
      <c r="D315" s="1322"/>
      <c r="E315" s="1322"/>
      <c r="F315" s="1322"/>
      <c r="G315" s="1322"/>
      <c r="H315" s="1322"/>
      <c r="I315" s="1322"/>
      <c r="J315" s="1322"/>
      <c r="K315" s="1322"/>
      <c r="L315" s="1322"/>
      <c r="M315" s="1322"/>
      <c r="N315" s="1322"/>
    </row>
    <row r="316" spans="2:14">
      <c r="B316" s="1322"/>
      <c r="C316" s="1322"/>
      <c r="D316" s="1322"/>
      <c r="E316" s="1322"/>
      <c r="F316" s="1322"/>
      <c r="G316" s="1322"/>
      <c r="H316" s="1322"/>
      <c r="I316" s="1322"/>
      <c r="J316" s="1322"/>
      <c r="K316" s="1322"/>
      <c r="L316" s="1322"/>
      <c r="M316" s="1322"/>
      <c r="N316" s="1322"/>
    </row>
    <row r="317" spans="2:14">
      <c r="B317" s="1322"/>
      <c r="C317" s="1322"/>
      <c r="D317" s="1322"/>
      <c r="E317" s="1322"/>
      <c r="F317" s="1322"/>
      <c r="G317" s="1322"/>
      <c r="H317" s="1322"/>
      <c r="I317" s="1322"/>
      <c r="J317" s="1322"/>
      <c r="K317" s="1322"/>
      <c r="L317" s="1322"/>
      <c r="M317" s="1322"/>
      <c r="N317" s="1322"/>
    </row>
    <row r="318" spans="2:14">
      <c r="B318" s="1322"/>
      <c r="C318" s="1322"/>
      <c r="D318" s="1322"/>
      <c r="E318" s="1322"/>
      <c r="F318" s="1322"/>
      <c r="G318" s="1322"/>
      <c r="H318" s="1322"/>
      <c r="I318" s="1322"/>
      <c r="J318" s="1322"/>
      <c r="K318" s="1322"/>
      <c r="L318" s="1322"/>
      <c r="M318" s="1322"/>
      <c r="N318" s="1322"/>
    </row>
    <row r="319" spans="2:14">
      <c r="B319" s="1322"/>
      <c r="C319" s="1322"/>
      <c r="D319" s="1322"/>
      <c r="E319" s="1322"/>
      <c r="F319" s="1322"/>
      <c r="G319" s="1322"/>
      <c r="H319" s="1322"/>
      <c r="I319" s="1322"/>
      <c r="J319" s="1322"/>
      <c r="K319" s="1322"/>
      <c r="L319" s="1322"/>
      <c r="M319" s="1322"/>
      <c r="N319" s="1322"/>
    </row>
    <row r="320" spans="2:14">
      <c r="B320" s="1322"/>
      <c r="C320" s="1322"/>
      <c r="D320" s="1322"/>
      <c r="E320" s="1322"/>
      <c r="F320" s="1322"/>
      <c r="G320" s="1322"/>
      <c r="H320" s="1322"/>
      <c r="I320" s="1322"/>
      <c r="J320" s="1322"/>
      <c r="K320" s="1322"/>
      <c r="L320" s="1322"/>
      <c r="M320" s="1322"/>
      <c r="N320" s="1322"/>
    </row>
    <row r="321" spans="2:14">
      <c r="B321" s="1322"/>
      <c r="C321" s="1322"/>
      <c r="D321" s="1322"/>
      <c r="E321" s="1322"/>
      <c r="F321" s="1322"/>
      <c r="G321" s="1322"/>
      <c r="H321" s="1322"/>
      <c r="I321" s="1322"/>
      <c r="J321" s="1322"/>
      <c r="K321" s="1322"/>
      <c r="L321" s="1322"/>
      <c r="M321" s="1322"/>
      <c r="N321" s="1322"/>
    </row>
    <row r="322" spans="2:14">
      <c r="B322" s="1322"/>
      <c r="C322" s="1322"/>
      <c r="D322" s="1322"/>
      <c r="E322" s="1322"/>
      <c r="F322" s="1322"/>
      <c r="G322" s="1322"/>
      <c r="H322" s="1322"/>
      <c r="I322" s="1322"/>
      <c r="J322" s="1322"/>
      <c r="K322" s="1322"/>
      <c r="L322" s="1322"/>
      <c r="M322" s="1322"/>
      <c r="N322" s="1322"/>
    </row>
    <row r="323" spans="2:14">
      <c r="B323" s="1322"/>
      <c r="C323" s="1322"/>
      <c r="D323" s="1322"/>
      <c r="E323" s="1322"/>
      <c r="F323" s="1322"/>
      <c r="G323" s="1322"/>
      <c r="H323" s="1322"/>
      <c r="I323" s="1322"/>
      <c r="J323" s="1322"/>
      <c r="K323" s="1322"/>
      <c r="L323" s="1322"/>
      <c r="M323" s="1322"/>
      <c r="N323" s="1322"/>
    </row>
    <row r="324" spans="2:14">
      <c r="B324" s="1322"/>
      <c r="C324" s="1322"/>
      <c r="D324" s="1322"/>
      <c r="E324" s="1322"/>
      <c r="F324" s="1322"/>
      <c r="G324" s="1322"/>
      <c r="H324" s="1322"/>
      <c r="I324" s="1322"/>
      <c r="J324" s="1322"/>
      <c r="K324" s="1322"/>
      <c r="L324" s="1322"/>
      <c r="M324" s="1322"/>
      <c r="N324" s="1322"/>
    </row>
    <row r="325" spans="2:14">
      <c r="B325" s="1322"/>
      <c r="C325" s="1322"/>
      <c r="D325" s="1322"/>
      <c r="E325" s="1322"/>
      <c r="F325" s="1322"/>
      <c r="G325" s="1322"/>
      <c r="H325" s="1322"/>
      <c r="I325" s="1322"/>
      <c r="J325" s="1322"/>
      <c r="K325" s="1322"/>
      <c r="L325" s="1322"/>
      <c r="M325" s="1322"/>
      <c r="N325" s="1322"/>
    </row>
    <row r="326" spans="2:14">
      <c r="B326" s="1322"/>
      <c r="C326" s="1322"/>
      <c r="D326" s="1322"/>
      <c r="E326" s="1322"/>
      <c r="F326" s="1322"/>
      <c r="G326" s="1322"/>
      <c r="H326" s="1322"/>
      <c r="I326" s="1322"/>
      <c r="J326" s="1322"/>
      <c r="K326" s="1322"/>
      <c r="L326" s="1322"/>
      <c r="M326" s="1322"/>
      <c r="N326" s="1322"/>
    </row>
    <row r="327" spans="2:14">
      <c r="B327" s="1322"/>
      <c r="C327" s="1322"/>
      <c r="D327" s="1322"/>
      <c r="E327" s="1322"/>
      <c r="F327" s="1322"/>
      <c r="G327" s="1322"/>
      <c r="H327" s="1322"/>
      <c r="I327" s="1322"/>
      <c r="J327" s="1322"/>
      <c r="K327" s="1322"/>
      <c r="L327" s="1322"/>
      <c r="M327" s="1322"/>
      <c r="N327" s="1322"/>
    </row>
    <row r="328" spans="2:14">
      <c r="B328" s="1322"/>
      <c r="C328" s="1322"/>
      <c r="D328" s="1322"/>
      <c r="E328" s="1322"/>
      <c r="F328" s="1322"/>
      <c r="G328" s="1322"/>
      <c r="H328" s="1322"/>
      <c r="I328" s="1322"/>
      <c r="J328" s="1322"/>
      <c r="K328" s="1322"/>
      <c r="L328" s="1322"/>
      <c r="M328" s="1322"/>
      <c r="N328" s="1322"/>
    </row>
    <row r="329" spans="2:14">
      <c r="B329" s="1322"/>
      <c r="C329" s="1322"/>
      <c r="D329" s="1322"/>
      <c r="E329" s="1322"/>
      <c r="F329" s="1322"/>
      <c r="G329" s="1322"/>
      <c r="H329" s="1322"/>
      <c r="I329" s="1322"/>
      <c r="J329" s="1322"/>
      <c r="K329" s="1322"/>
      <c r="L329" s="1322"/>
      <c r="M329" s="1322"/>
      <c r="N329" s="1322"/>
    </row>
    <row r="330" spans="2:14">
      <c r="B330" s="1322"/>
      <c r="C330" s="1322"/>
      <c r="D330" s="1322"/>
      <c r="E330" s="1322"/>
      <c r="F330" s="1322"/>
      <c r="G330" s="1322"/>
      <c r="H330" s="1322"/>
      <c r="I330" s="1322"/>
      <c r="J330" s="1322"/>
      <c r="K330" s="1322"/>
      <c r="L330" s="1322"/>
      <c r="M330" s="1322"/>
      <c r="N330" s="1322"/>
    </row>
    <row r="331" spans="2:14">
      <c r="B331" s="1322"/>
      <c r="C331" s="1322"/>
      <c r="D331" s="1322"/>
      <c r="E331" s="1322"/>
      <c r="F331" s="1322"/>
      <c r="G331" s="1322"/>
      <c r="H331" s="1322"/>
      <c r="I331" s="1322"/>
      <c r="J331" s="1322"/>
      <c r="K331" s="1322"/>
      <c r="L331" s="1322"/>
      <c r="M331" s="1322"/>
      <c r="N331" s="1322"/>
    </row>
    <row r="332" spans="2:14">
      <c r="B332" s="1322"/>
      <c r="C332" s="1322"/>
      <c r="D332" s="1322"/>
      <c r="E332" s="1322"/>
      <c r="F332" s="1322"/>
      <c r="G332" s="1322"/>
      <c r="H332" s="1322"/>
      <c r="I332" s="1322"/>
      <c r="J332" s="1322"/>
      <c r="K332" s="1322"/>
      <c r="L332" s="1322"/>
      <c r="M332" s="1322"/>
      <c r="N332" s="1322"/>
    </row>
    <row r="333" spans="2:14">
      <c r="B333" s="1322"/>
      <c r="C333" s="1322"/>
      <c r="D333" s="1322"/>
      <c r="E333" s="1322"/>
      <c r="F333" s="1322"/>
      <c r="G333" s="1322"/>
      <c r="H333" s="1322"/>
      <c r="I333" s="1322"/>
      <c r="J333" s="1322"/>
      <c r="K333" s="1322"/>
      <c r="L333" s="1322"/>
      <c r="M333" s="1322"/>
      <c r="N333" s="1322"/>
    </row>
    <row r="334" spans="2:14">
      <c r="B334" s="1322"/>
      <c r="C334" s="1322"/>
      <c r="D334" s="1322"/>
      <c r="E334" s="1322"/>
      <c r="F334" s="1322"/>
      <c r="G334" s="1322"/>
      <c r="H334" s="1322"/>
      <c r="I334" s="1322"/>
      <c r="J334" s="1322"/>
      <c r="K334" s="1322"/>
      <c r="L334" s="1322"/>
      <c r="M334" s="1322"/>
      <c r="N334" s="1322"/>
    </row>
    <row r="335" spans="2:14">
      <c r="B335" s="1322"/>
      <c r="C335" s="1322"/>
      <c r="D335" s="1322"/>
      <c r="E335" s="1322"/>
      <c r="F335" s="1322"/>
      <c r="G335" s="1322"/>
      <c r="H335" s="1322"/>
      <c r="I335" s="1322"/>
      <c r="J335" s="1322"/>
      <c r="K335" s="1322"/>
      <c r="L335" s="1322"/>
      <c r="M335" s="1322"/>
      <c r="N335" s="1322"/>
    </row>
    <row r="336" spans="2:14">
      <c r="B336" s="1322"/>
      <c r="C336" s="1322"/>
      <c r="D336" s="1322"/>
      <c r="E336" s="1322"/>
      <c r="F336" s="1322"/>
      <c r="G336" s="1322"/>
      <c r="H336" s="1322"/>
      <c r="I336" s="1322"/>
      <c r="J336" s="1322"/>
      <c r="K336" s="1322"/>
      <c r="L336" s="1322"/>
      <c r="M336" s="1322"/>
      <c r="N336" s="1322"/>
    </row>
    <row r="337" spans="2:14">
      <c r="B337" s="1322"/>
      <c r="C337" s="1322"/>
      <c r="D337" s="1322"/>
      <c r="E337" s="1322"/>
      <c r="F337" s="1322"/>
      <c r="G337" s="1322"/>
      <c r="H337" s="1322"/>
      <c r="I337" s="1322"/>
      <c r="J337" s="1322"/>
      <c r="K337" s="1322"/>
      <c r="L337" s="1322"/>
      <c r="M337" s="1322"/>
      <c r="N337" s="1322"/>
    </row>
    <row r="338" spans="2:14">
      <c r="B338" s="1322"/>
      <c r="C338" s="1322"/>
      <c r="D338" s="1322"/>
      <c r="E338" s="1322"/>
      <c r="F338" s="1322"/>
      <c r="G338" s="1322"/>
      <c r="H338" s="1322"/>
      <c r="I338" s="1322"/>
      <c r="J338" s="1322"/>
      <c r="K338" s="1322"/>
      <c r="L338" s="1322"/>
      <c r="M338" s="1322"/>
      <c r="N338" s="1322"/>
    </row>
    <row r="339" spans="2:14">
      <c r="B339" s="1322"/>
      <c r="C339" s="1322"/>
      <c r="D339" s="1322"/>
      <c r="E339" s="1322"/>
      <c r="F339" s="1322"/>
      <c r="G339" s="1322"/>
      <c r="H339" s="1322"/>
      <c r="I339" s="1322"/>
      <c r="J339" s="1322"/>
      <c r="K339" s="1322"/>
      <c r="L339" s="1322"/>
      <c r="M339" s="1322"/>
      <c r="N339" s="1322"/>
    </row>
    <row r="340" spans="2:14">
      <c r="B340" s="1322"/>
      <c r="C340" s="1322"/>
      <c r="D340" s="1322"/>
      <c r="E340" s="1322"/>
      <c r="F340" s="1322"/>
      <c r="G340" s="1322"/>
      <c r="H340" s="1322"/>
      <c r="I340" s="1322"/>
      <c r="J340" s="1322"/>
      <c r="K340" s="1322"/>
      <c r="L340" s="1322"/>
      <c r="M340" s="1322"/>
      <c r="N340" s="1322"/>
    </row>
    <row r="341" spans="2:14">
      <c r="B341" s="1322"/>
      <c r="C341" s="1322"/>
      <c r="D341" s="1322"/>
      <c r="E341" s="1322"/>
      <c r="F341" s="1322"/>
      <c r="G341" s="1322"/>
      <c r="H341" s="1322"/>
      <c r="I341" s="1322"/>
      <c r="J341" s="1322"/>
      <c r="K341" s="1322"/>
      <c r="L341" s="1322"/>
      <c r="M341" s="1322"/>
      <c r="N341" s="1322"/>
    </row>
    <row r="342" spans="2:14">
      <c r="B342" s="1322"/>
      <c r="C342" s="1322"/>
      <c r="D342" s="1322"/>
      <c r="E342" s="1322"/>
      <c r="F342" s="1322"/>
      <c r="G342" s="1322"/>
      <c r="H342" s="1322"/>
      <c r="I342" s="1322"/>
      <c r="J342" s="1322"/>
      <c r="K342" s="1322"/>
      <c r="L342" s="1322"/>
      <c r="M342" s="1322"/>
      <c r="N342" s="1322"/>
    </row>
    <row r="343" spans="2:14">
      <c r="B343" s="1322"/>
      <c r="C343" s="1322"/>
      <c r="D343" s="1322"/>
      <c r="E343" s="1322"/>
      <c r="F343" s="1322"/>
      <c r="G343" s="1322"/>
      <c r="H343" s="1322"/>
      <c r="I343" s="1322"/>
      <c r="J343" s="1322"/>
      <c r="K343" s="1322"/>
      <c r="L343" s="1322"/>
      <c r="M343" s="1322"/>
      <c r="N343" s="1322"/>
    </row>
    <row r="344" spans="2:14">
      <c r="B344" s="1322"/>
      <c r="C344" s="1322"/>
      <c r="D344" s="1322"/>
      <c r="E344" s="1322"/>
      <c r="F344" s="1322"/>
      <c r="G344" s="1322"/>
      <c r="H344" s="1322"/>
      <c r="I344" s="1322"/>
      <c r="J344" s="1322"/>
      <c r="K344" s="1322"/>
      <c r="L344" s="1322"/>
      <c r="M344" s="1322"/>
      <c r="N344" s="1322"/>
    </row>
    <row r="345" spans="2:14">
      <c r="B345" s="1322"/>
      <c r="C345" s="1322"/>
      <c r="D345" s="1322"/>
      <c r="E345" s="1322"/>
      <c r="F345" s="1322"/>
      <c r="G345" s="1322"/>
      <c r="H345" s="1322"/>
      <c r="I345" s="1322"/>
      <c r="J345" s="1322"/>
      <c r="K345" s="1322"/>
      <c r="L345" s="1322"/>
      <c r="M345" s="1322"/>
      <c r="N345" s="1322"/>
    </row>
    <row r="346" spans="2:14">
      <c r="B346" s="1322"/>
      <c r="C346" s="1322"/>
      <c r="D346" s="1322"/>
      <c r="E346" s="1322"/>
      <c r="F346" s="1322"/>
      <c r="G346" s="1322"/>
      <c r="H346" s="1322"/>
      <c r="I346" s="1322"/>
      <c r="J346" s="1322"/>
      <c r="K346" s="1322"/>
      <c r="L346" s="1322"/>
      <c r="M346" s="1322"/>
      <c r="N346" s="1322"/>
    </row>
    <row r="347" spans="2:14">
      <c r="B347" s="1322"/>
      <c r="C347" s="1322"/>
      <c r="D347" s="1322"/>
      <c r="E347" s="1322"/>
      <c r="F347" s="1322"/>
      <c r="G347" s="1322"/>
      <c r="H347" s="1322"/>
      <c r="I347" s="1322"/>
      <c r="J347" s="1322"/>
      <c r="K347" s="1322"/>
      <c r="L347" s="1322"/>
      <c r="M347" s="1322"/>
      <c r="N347" s="1322"/>
    </row>
    <row r="348" spans="2:14">
      <c r="B348" s="1322"/>
      <c r="C348" s="1322"/>
      <c r="D348" s="1322"/>
      <c r="E348" s="1322"/>
      <c r="F348" s="1322"/>
      <c r="G348" s="1322"/>
      <c r="H348" s="1322"/>
      <c r="I348" s="1322"/>
      <c r="J348" s="1322"/>
      <c r="K348" s="1322"/>
      <c r="L348" s="1322"/>
      <c r="M348" s="1322"/>
      <c r="N348" s="1322"/>
    </row>
    <row r="349" spans="2:14">
      <c r="B349" s="1322"/>
      <c r="C349" s="1322"/>
      <c r="D349" s="1322"/>
      <c r="E349" s="1322"/>
      <c r="F349" s="1322"/>
      <c r="G349" s="1322"/>
      <c r="H349" s="1322"/>
      <c r="I349" s="1322"/>
      <c r="J349" s="1322"/>
      <c r="K349" s="1322"/>
      <c r="L349" s="1322"/>
      <c r="M349" s="1322"/>
      <c r="N349" s="1322"/>
    </row>
    <row r="350" spans="2:14">
      <c r="B350" s="1322"/>
      <c r="C350" s="1322"/>
      <c r="D350" s="1322"/>
      <c r="E350" s="1322"/>
      <c r="F350" s="1322"/>
      <c r="G350" s="1322"/>
      <c r="H350" s="1322"/>
      <c r="I350" s="1322"/>
      <c r="J350" s="1322"/>
      <c r="K350" s="1322"/>
      <c r="L350" s="1322"/>
      <c r="M350" s="1322"/>
      <c r="N350" s="1322"/>
    </row>
    <row r="351" spans="2:14">
      <c r="B351" s="1322"/>
      <c r="C351" s="1322"/>
      <c r="D351" s="1322"/>
      <c r="E351" s="1322"/>
      <c r="F351" s="1322"/>
      <c r="G351" s="1322"/>
      <c r="H351" s="1322"/>
      <c r="I351" s="1322"/>
      <c r="J351" s="1322"/>
      <c r="K351" s="1322"/>
      <c r="L351" s="1322"/>
      <c r="M351" s="1322"/>
      <c r="N351" s="1322"/>
    </row>
    <row r="352" spans="2:14">
      <c r="B352" s="1322"/>
      <c r="C352" s="1322"/>
      <c r="D352" s="1322"/>
      <c r="E352" s="1322"/>
      <c r="F352" s="1322"/>
      <c r="G352" s="1322"/>
      <c r="H352" s="1322"/>
      <c r="I352" s="1322"/>
      <c r="J352" s="1322"/>
      <c r="K352" s="1322"/>
      <c r="L352" s="1322"/>
      <c r="M352" s="1322"/>
      <c r="N352" s="1322"/>
    </row>
    <row r="353" spans="2:14">
      <c r="B353" s="1322"/>
      <c r="C353" s="1322"/>
      <c r="D353" s="1322"/>
      <c r="E353" s="1322"/>
      <c r="F353" s="1322"/>
      <c r="G353" s="1322"/>
      <c r="H353" s="1322"/>
      <c r="I353" s="1322"/>
      <c r="J353" s="1322"/>
      <c r="K353" s="1322"/>
      <c r="L353" s="1322"/>
      <c r="M353" s="1322"/>
      <c r="N353" s="1322"/>
    </row>
    <row r="354" spans="2:14">
      <c r="B354" s="1322"/>
      <c r="C354" s="1322"/>
      <c r="D354" s="1322"/>
      <c r="E354" s="1322"/>
      <c r="F354" s="1322"/>
      <c r="G354" s="1322"/>
      <c r="H354" s="1322"/>
      <c r="I354" s="1322"/>
      <c r="J354" s="1322"/>
      <c r="K354" s="1322"/>
      <c r="L354" s="1322"/>
      <c r="M354" s="1322"/>
      <c r="N354" s="1322"/>
    </row>
    <row r="355" spans="2:14">
      <c r="B355" s="1322"/>
      <c r="C355" s="1322"/>
      <c r="D355" s="1322"/>
      <c r="E355" s="1322"/>
      <c r="F355" s="1322"/>
      <c r="G355" s="1322"/>
      <c r="H355" s="1322"/>
      <c r="I355" s="1322"/>
      <c r="J355" s="1322"/>
      <c r="K355" s="1322"/>
      <c r="L355" s="1322"/>
      <c r="M355" s="1322"/>
      <c r="N355" s="1322"/>
    </row>
    <row r="356" spans="2:14">
      <c r="B356" s="1322"/>
      <c r="C356" s="1322"/>
      <c r="D356" s="1322"/>
      <c r="E356" s="1322"/>
      <c r="F356" s="1322"/>
      <c r="G356" s="1322"/>
      <c r="H356" s="1322"/>
      <c r="I356" s="1322"/>
      <c r="J356" s="1322"/>
      <c r="K356" s="1322"/>
      <c r="L356" s="1322"/>
      <c r="M356" s="1322"/>
      <c r="N356" s="1322"/>
    </row>
    <row r="357" spans="2:14">
      <c r="B357" s="1322"/>
      <c r="C357" s="1322"/>
      <c r="D357" s="1322"/>
      <c r="E357" s="1322"/>
      <c r="F357" s="1322"/>
      <c r="G357" s="1322"/>
      <c r="H357" s="1322"/>
      <c r="I357" s="1322"/>
      <c r="J357" s="1322"/>
      <c r="K357" s="1322"/>
      <c r="L357" s="1322"/>
      <c r="M357" s="1322"/>
      <c r="N357" s="1322"/>
    </row>
    <row r="358" spans="2:14">
      <c r="B358" s="1322"/>
      <c r="C358" s="1322"/>
      <c r="D358" s="1322"/>
      <c r="E358" s="1322"/>
      <c r="F358" s="1322"/>
      <c r="G358" s="1322"/>
      <c r="H358" s="1322"/>
      <c r="I358" s="1322"/>
      <c r="J358" s="1322"/>
      <c r="K358" s="1322"/>
      <c r="L358" s="1322"/>
      <c r="M358" s="1322"/>
      <c r="N358" s="1322"/>
    </row>
    <row r="359" spans="2:14">
      <c r="B359" s="1322"/>
      <c r="C359" s="1322"/>
      <c r="D359" s="1322"/>
      <c r="E359" s="1322"/>
      <c r="F359" s="1322"/>
      <c r="G359" s="1322"/>
      <c r="H359" s="1322"/>
      <c r="I359" s="1322"/>
      <c r="J359" s="1322"/>
      <c r="K359" s="1322"/>
      <c r="L359" s="1322"/>
      <c r="M359" s="1322"/>
      <c r="N359" s="1322"/>
    </row>
    <row r="360" spans="2:14">
      <c r="B360" s="1322"/>
      <c r="C360" s="1322"/>
      <c r="D360" s="1322"/>
      <c r="E360" s="1322"/>
      <c r="F360" s="1322"/>
      <c r="G360" s="1322"/>
      <c r="H360" s="1322"/>
      <c r="I360" s="1322"/>
      <c r="J360" s="1322"/>
      <c r="K360" s="1322"/>
      <c r="L360" s="1322"/>
      <c r="M360" s="1322"/>
      <c r="N360" s="1322"/>
    </row>
    <row r="361" spans="2:14">
      <c r="B361" s="1322"/>
      <c r="C361" s="1322"/>
      <c r="D361" s="1322"/>
      <c r="E361" s="1322"/>
      <c r="F361" s="1322"/>
      <c r="G361" s="1322"/>
      <c r="H361" s="1322"/>
      <c r="I361" s="1322"/>
      <c r="J361" s="1322"/>
      <c r="K361" s="1322"/>
      <c r="L361" s="1322"/>
      <c r="M361" s="1322"/>
      <c r="N361" s="1322"/>
    </row>
    <row r="362" spans="2:14">
      <c r="B362" s="1322"/>
      <c r="C362" s="1322"/>
      <c r="D362" s="1322"/>
      <c r="E362" s="1322"/>
      <c r="F362" s="1322"/>
      <c r="G362" s="1322"/>
      <c r="H362" s="1322"/>
      <c r="I362" s="1322"/>
      <c r="J362" s="1322"/>
      <c r="K362" s="1322"/>
      <c r="L362" s="1322"/>
      <c r="M362" s="1322"/>
      <c r="N362" s="1322"/>
    </row>
    <row r="363" spans="2:14">
      <c r="B363" s="1322"/>
      <c r="C363" s="1322"/>
      <c r="D363" s="1322"/>
      <c r="E363" s="1322"/>
      <c r="F363" s="1322"/>
      <c r="G363" s="1322"/>
      <c r="H363" s="1322"/>
      <c r="I363" s="1322"/>
      <c r="J363" s="1322"/>
      <c r="K363" s="1322"/>
      <c r="L363" s="1322"/>
      <c r="M363" s="1322"/>
      <c r="N363" s="1322"/>
    </row>
    <row r="364" spans="2:14">
      <c r="B364" s="1322"/>
      <c r="C364" s="1322"/>
      <c r="D364" s="1322"/>
      <c r="E364" s="1322"/>
      <c r="F364" s="1322"/>
      <c r="G364" s="1322"/>
      <c r="H364" s="1322"/>
      <c r="I364" s="1322"/>
      <c r="J364" s="1322"/>
      <c r="K364" s="1322"/>
      <c r="L364" s="1322"/>
      <c r="M364" s="1322"/>
      <c r="N364" s="1322"/>
    </row>
    <row r="365" spans="2:14">
      <c r="B365" s="1322"/>
      <c r="C365" s="1322"/>
      <c r="D365" s="1322"/>
      <c r="E365" s="1322"/>
      <c r="F365" s="1322"/>
      <c r="G365" s="1322"/>
      <c r="H365" s="1322"/>
      <c r="I365" s="1322"/>
      <c r="J365" s="1322"/>
      <c r="K365" s="1322"/>
      <c r="L365" s="1322"/>
      <c r="M365" s="1322"/>
      <c r="N365" s="1322"/>
    </row>
    <row r="366" spans="2:14">
      <c r="B366" s="1322"/>
      <c r="C366" s="1322"/>
      <c r="D366" s="1322"/>
      <c r="E366" s="1322"/>
      <c r="F366" s="1322"/>
      <c r="G366" s="1322"/>
      <c r="H366" s="1322"/>
      <c r="I366" s="1322"/>
      <c r="J366" s="1322"/>
      <c r="K366" s="1322"/>
      <c r="L366" s="1322"/>
      <c r="M366" s="1322"/>
      <c r="N366" s="1322"/>
    </row>
    <row r="367" spans="2:14">
      <c r="B367" s="1322"/>
      <c r="C367" s="1322"/>
      <c r="D367" s="1322"/>
      <c r="E367" s="1322"/>
      <c r="F367" s="1322"/>
      <c r="G367" s="1322"/>
      <c r="H367" s="1322"/>
      <c r="I367" s="1322"/>
      <c r="J367" s="1322"/>
      <c r="K367" s="1322"/>
      <c r="L367" s="1322"/>
      <c r="M367" s="1322"/>
      <c r="N367" s="1322"/>
    </row>
    <row r="368" spans="2:14">
      <c r="B368" s="1322"/>
      <c r="C368" s="1322"/>
      <c r="D368" s="1322"/>
      <c r="E368" s="1322"/>
      <c r="F368" s="1322"/>
      <c r="G368" s="1322"/>
      <c r="H368" s="1322"/>
      <c r="I368" s="1322"/>
      <c r="J368" s="1322"/>
      <c r="K368" s="1322"/>
      <c r="L368" s="1322"/>
      <c r="M368" s="1322"/>
      <c r="N368" s="1322"/>
    </row>
    <row r="369" spans="2:14">
      <c r="B369" s="1322"/>
      <c r="C369" s="1322"/>
      <c r="D369" s="1322"/>
      <c r="E369" s="1322"/>
      <c r="F369" s="1322"/>
      <c r="G369" s="1322"/>
      <c r="H369" s="1322"/>
      <c r="I369" s="1322"/>
      <c r="J369" s="1322"/>
      <c r="K369" s="1322"/>
      <c r="L369" s="1322"/>
      <c r="M369" s="1322"/>
      <c r="N369" s="1322"/>
    </row>
    <row r="370" spans="2:14">
      <c r="B370" s="1322"/>
      <c r="C370" s="1322"/>
      <c r="D370" s="1322"/>
      <c r="E370" s="1322"/>
      <c r="F370" s="1322"/>
      <c r="G370" s="1322"/>
      <c r="H370" s="1322"/>
      <c r="I370" s="1322"/>
      <c r="J370" s="1322"/>
      <c r="K370" s="1322"/>
      <c r="L370" s="1322"/>
      <c r="M370" s="1322"/>
      <c r="N370" s="1322"/>
    </row>
    <row r="371" spans="2:14">
      <c r="B371" s="1322"/>
      <c r="C371" s="1322"/>
      <c r="D371" s="1322"/>
      <c r="E371" s="1322"/>
      <c r="F371" s="1322"/>
      <c r="G371" s="1322"/>
      <c r="H371" s="1322"/>
      <c r="I371" s="1322"/>
      <c r="J371" s="1322"/>
      <c r="K371" s="1322"/>
      <c r="L371" s="1322"/>
      <c r="M371" s="1322"/>
      <c r="N371" s="1322"/>
    </row>
    <row r="372" spans="2:14">
      <c r="B372" s="1322"/>
      <c r="C372" s="1322"/>
      <c r="D372" s="1322"/>
      <c r="E372" s="1322"/>
      <c r="F372" s="1322"/>
      <c r="G372" s="1322"/>
      <c r="H372" s="1322"/>
      <c r="I372" s="1322"/>
      <c r="J372" s="1322"/>
      <c r="K372" s="1322"/>
      <c r="L372" s="1322"/>
      <c r="M372" s="1322"/>
      <c r="N372" s="1322"/>
    </row>
    <row r="373" spans="2:14">
      <c r="B373" s="1322"/>
      <c r="C373" s="1322"/>
      <c r="D373" s="1322"/>
      <c r="E373" s="1322"/>
      <c r="F373" s="1322"/>
      <c r="G373" s="1322"/>
      <c r="H373" s="1322"/>
      <c r="I373" s="1322"/>
      <c r="J373" s="1322"/>
      <c r="K373" s="1322"/>
      <c r="L373" s="1322"/>
      <c r="M373" s="1322"/>
      <c r="N373" s="1322"/>
    </row>
    <row r="374" spans="2:14">
      <c r="B374" s="1322"/>
      <c r="C374" s="1322"/>
      <c r="D374" s="1322"/>
      <c r="E374" s="1322"/>
      <c r="F374" s="1322"/>
      <c r="G374" s="1322"/>
      <c r="H374" s="1322"/>
      <c r="I374" s="1322"/>
      <c r="J374" s="1322"/>
      <c r="K374" s="1322"/>
      <c r="L374" s="1322"/>
      <c r="M374" s="1322"/>
      <c r="N374" s="1322"/>
    </row>
    <row r="375" spans="2:14">
      <c r="B375" s="1322"/>
      <c r="C375" s="1322"/>
      <c r="D375" s="1322"/>
      <c r="E375" s="1322"/>
      <c r="F375" s="1322"/>
      <c r="G375" s="1322"/>
      <c r="H375" s="1322"/>
      <c r="I375" s="1322"/>
      <c r="J375" s="1322"/>
      <c r="K375" s="1322"/>
      <c r="L375" s="1322"/>
      <c r="M375" s="1322"/>
      <c r="N375" s="1322"/>
    </row>
    <row r="376" spans="2:14">
      <c r="B376" s="1322"/>
      <c r="C376" s="1322"/>
      <c r="D376" s="1322"/>
      <c r="E376" s="1322"/>
      <c r="F376" s="1322"/>
      <c r="G376" s="1322"/>
      <c r="H376" s="1322"/>
      <c r="I376" s="1322"/>
      <c r="J376" s="1322"/>
      <c r="K376" s="1322"/>
      <c r="L376" s="1322"/>
      <c r="M376" s="1322"/>
      <c r="N376" s="1322"/>
    </row>
    <row r="377" spans="2:14">
      <c r="B377" s="1322"/>
      <c r="C377" s="1322"/>
      <c r="D377" s="1322"/>
      <c r="E377" s="1322"/>
      <c r="F377" s="1322"/>
      <c r="G377" s="1322"/>
      <c r="H377" s="1322"/>
      <c r="I377" s="1322"/>
      <c r="J377" s="1322"/>
      <c r="K377" s="1322"/>
      <c r="L377" s="1322"/>
      <c r="M377" s="1322"/>
      <c r="N377" s="1322"/>
    </row>
    <row r="378" spans="2:14">
      <c r="B378" s="1322"/>
      <c r="C378" s="1322"/>
      <c r="D378" s="1322"/>
      <c r="E378" s="1322"/>
      <c r="F378" s="1322"/>
      <c r="G378" s="1322"/>
      <c r="H378" s="1322"/>
      <c r="I378" s="1322"/>
      <c r="J378" s="1322"/>
      <c r="K378" s="1322"/>
      <c r="L378" s="1322"/>
      <c r="M378" s="1322"/>
      <c r="N378" s="1322"/>
    </row>
    <row r="379" spans="2:14">
      <c r="B379" s="1322"/>
      <c r="C379" s="1322"/>
      <c r="D379" s="1322"/>
      <c r="E379" s="1322"/>
      <c r="F379" s="1322"/>
      <c r="G379" s="1322"/>
      <c r="H379" s="1322"/>
      <c r="I379" s="1322"/>
      <c r="J379" s="1322"/>
      <c r="K379" s="1322"/>
      <c r="L379" s="1322"/>
      <c r="M379" s="1322"/>
      <c r="N379" s="1322"/>
    </row>
    <row r="380" spans="2:14">
      <c r="B380" s="1322"/>
      <c r="C380" s="1322"/>
      <c r="D380" s="1322"/>
      <c r="E380" s="1322"/>
      <c r="F380" s="1322"/>
      <c r="G380" s="1322"/>
      <c r="H380" s="1322"/>
      <c r="I380" s="1322"/>
      <c r="J380" s="1322"/>
      <c r="K380" s="1322"/>
      <c r="L380" s="1322"/>
      <c r="M380" s="1322"/>
      <c r="N380" s="1322"/>
    </row>
    <row r="381" spans="2:14">
      <c r="B381" s="1322"/>
      <c r="C381" s="1322"/>
      <c r="D381" s="1322"/>
      <c r="E381" s="1322"/>
      <c r="F381" s="1322"/>
      <c r="G381" s="1322"/>
      <c r="H381" s="1322"/>
      <c r="I381" s="1322"/>
      <c r="J381" s="1322"/>
      <c r="K381" s="1322"/>
      <c r="L381" s="1322"/>
      <c r="M381" s="1322"/>
      <c r="N381" s="1322"/>
    </row>
    <row r="382" spans="2:14">
      <c r="B382" s="1322"/>
      <c r="C382" s="1322"/>
      <c r="D382" s="1322"/>
      <c r="E382" s="1322"/>
      <c r="F382" s="1322"/>
      <c r="G382" s="1322"/>
      <c r="H382" s="1322"/>
      <c r="I382" s="1322"/>
      <c r="J382" s="1322"/>
      <c r="K382" s="1322"/>
      <c r="L382" s="1322"/>
      <c r="M382" s="1322"/>
      <c r="N382" s="1322"/>
    </row>
    <row r="383" spans="2:14">
      <c r="B383" s="1322"/>
      <c r="C383" s="1322"/>
      <c r="D383" s="1322"/>
      <c r="E383" s="1322"/>
      <c r="F383" s="1322"/>
      <c r="G383" s="1322"/>
      <c r="H383" s="1322"/>
      <c r="I383" s="1322"/>
      <c r="J383" s="1322"/>
      <c r="K383" s="1322"/>
      <c r="L383" s="1322"/>
      <c r="M383" s="1322"/>
      <c r="N383" s="1322"/>
    </row>
    <row r="384" spans="2:14">
      <c r="B384" s="1322"/>
      <c r="C384" s="1322"/>
      <c r="D384" s="1322"/>
      <c r="E384" s="1322"/>
      <c r="F384" s="1322"/>
      <c r="G384" s="1322"/>
      <c r="H384" s="1322"/>
      <c r="I384" s="1322"/>
      <c r="J384" s="1322"/>
      <c r="K384" s="1322"/>
      <c r="L384" s="1322"/>
      <c r="M384" s="1322"/>
      <c r="N384" s="1322"/>
    </row>
    <row r="385" spans="2:14">
      <c r="B385" s="1322"/>
      <c r="C385" s="1322"/>
      <c r="D385" s="1322"/>
      <c r="E385" s="1322"/>
      <c r="F385" s="1322"/>
      <c r="G385" s="1322"/>
      <c r="H385" s="1322"/>
      <c r="I385" s="1322"/>
      <c r="J385" s="1322"/>
      <c r="K385" s="1322"/>
      <c r="L385" s="1322"/>
      <c r="M385" s="1322"/>
      <c r="N385" s="1322"/>
    </row>
    <row r="386" spans="2:14">
      <c r="B386" s="1322"/>
      <c r="C386" s="1322"/>
      <c r="D386" s="1322"/>
      <c r="E386" s="1322"/>
      <c r="F386" s="1322"/>
      <c r="G386" s="1322"/>
      <c r="H386" s="1322"/>
      <c r="I386" s="1322"/>
      <c r="J386" s="1322"/>
      <c r="K386" s="1322"/>
      <c r="L386" s="1322"/>
      <c r="M386" s="1322"/>
      <c r="N386" s="1322"/>
    </row>
    <row r="387" spans="2:14">
      <c r="B387" s="1322"/>
      <c r="C387" s="1322"/>
      <c r="D387" s="1322"/>
      <c r="E387" s="1322"/>
      <c r="F387" s="1322"/>
      <c r="G387" s="1322"/>
      <c r="H387" s="1322"/>
      <c r="I387" s="1322"/>
      <c r="J387" s="1322"/>
      <c r="K387" s="1322"/>
      <c r="L387" s="1322"/>
      <c r="M387" s="1322"/>
      <c r="N387" s="1322"/>
    </row>
    <row r="388" spans="2:14">
      <c r="B388" s="1322"/>
      <c r="C388" s="1322"/>
      <c r="D388" s="1322"/>
      <c r="E388" s="1322"/>
      <c r="F388" s="1322"/>
      <c r="G388" s="1322"/>
      <c r="H388" s="1322"/>
      <c r="I388" s="1322"/>
      <c r="J388" s="1322"/>
      <c r="K388" s="1322"/>
      <c r="L388" s="1322"/>
      <c r="M388" s="1322"/>
      <c r="N388" s="1322"/>
    </row>
    <row r="389" spans="2:14">
      <c r="B389" s="1322"/>
      <c r="C389" s="1322"/>
      <c r="D389" s="1322"/>
      <c r="E389" s="1322"/>
      <c r="F389" s="1322"/>
      <c r="G389" s="1322"/>
      <c r="H389" s="1322"/>
      <c r="I389" s="1322"/>
      <c r="J389" s="1322"/>
      <c r="K389" s="1322"/>
      <c r="L389" s="1322"/>
      <c r="M389" s="1322"/>
      <c r="N389" s="1322"/>
    </row>
    <row r="390" spans="2:14">
      <c r="B390" s="1322"/>
      <c r="C390" s="1322"/>
      <c r="D390" s="1322"/>
      <c r="E390" s="1322"/>
      <c r="F390" s="1322"/>
      <c r="G390" s="1322"/>
      <c r="H390" s="1322"/>
      <c r="I390" s="1322"/>
      <c r="J390" s="1322"/>
      <c r="K390" s="1322"/>
      <c r="L390" s="1322"/>
      <c r="M390" s="1322"/>
      <c r="N390" s="1322"/>
    </row>
    <row r="391" spans="2:14">
      <c r="B391" s="1322"/>
      <c r="C391" s="1322"/>
      <c r="D391" s="1322"/>
      <c r="E391" s="1322"/>
      <c r="F391" s="1322"/>
      <c r="G391" s="1322"/>
      <c r="H391" s="1322"/>
      <c r="I391" s="1322"/>
      <c r="J391" s="1322"/>
      <c r="K391" s="1322"/>
      <c r="L391" s="1322"/>
      <c r="M391" s="1322"/>
      <c r="N391" s="1322"/>
    </row>
    <row r="392" spans="2:14">
      <c r="B392" s="1322"/>
      <c r="C392" s="1322"/>
      <c r="D392" s="1322"/>
      <c r="E392" s="1322"/>
      <c r="F392" s="1322"/>
      <c r="G392" s="1322"/>
      <c r="H392" s="1322"/>
      <c r="I392" s="1322"/>
      <c r="J392" s="1322"/>
      <c r="K392" s="1322"/>
      <c r="L392" s="1322"/>
      <c r="M392" s="1322"/>
      <c r="N392" s="1322"/>
    </row>
    <row r="393" spans="2:14">
      <c r="B393" s="1322"/>
      <c r="C393" s="1322"/>
      <c r="D393" s="1322"/>
      <c r="E393" s="1322"/>
      <c r="F393" s="1322"/>
      <c r="G393" s="1322"/>
      <c r="H393" s="1322"/>
      <c r="I393" s="1322"/>
      <c r="J393" s="1322"/>
      <c r="K393" s="1322"/>
      <c r="L393" s="1322"/>
      <c r="M393" s="1322"/>
      <c r="N393" s="1322"/>
    </row>
    <row r="394" spans="2:14">
      <c r="B394" s="1322"/>
      <c r="C394" s="1322"/>
      <c r="D394" s="1322"/>
      <c r="E394" s="1322"/>
      <c r="F394" s="1322"/>
      <c r="G394" s="1322"/>
      <c r="H394" s="1322"/>
      <c r="I394" s="1322"/>
      <c r="J394" s="1322"/>
      <c r="K394" s="1322"/>
      <c r="L394" s="1322"/>
      <c r="M394" s="1322"/>
      <c r="N394" s="1322"/>
    </row>
    <row r="395" spans="2:14">
      <c r="B395" s="1322"/>
      <c r="C395" s="1322"/>
      <c r="D395" s="1322"/>
      <c r="E395" s="1322"/>
      <c r="F395" s="1322"/>
      <c r="G395" s="1322"/>
      <c r="H395" s="1322"/>
      <c r="I395" s="1322"/>
      <c r="J395" s="1322"/>
      <c r="K395" s="1322"/>
      <c r="L395" s="1322"/>
      <c r="M395" s="1322"/>
      <c r="N395" s="1322"/>
    </row>
    <row r="396" spans="2:14">
      <c r="B396" s="1322"/>
      <c r="C396" s="1322"/>
      <c r="D396" s="1322"/>
      <c r="E396" s="1322"/>
      <c r="F396" s="1322"/>
      <c r="G396" s="1322"/>
      <c r="H396" s="1322"/>
      <c r="I396" s="1322"/>
      <c r="J396" s="1322"/>
      <c r="K396" s="1322"/>
      <c r="L396" s="1322"/>
      <c r="M396" s="1322"/>
      <c r="N396" s="1322"/>
    </row>
    <row r="397" spans="2:14">
      <c r="B397" s="1322"/>
      <c r="C397" s="1322"/>
      <c r="D397" s="1322"/>
      <c r="E397" s="1322"/>
      <c r="F397" s="1322"/>
      <c r="G397" s="1322"/>
      <c r="H397" s="1322"/>
      <c r="I397" s="1322"/>
      <c r="J397" s="1322"/>
      <c r="K397" s="1322"/>
      <c r="L397" s="1322"/>
      <c r="M397" s="1322"/>
      <c r="N397" s="1322"/>
    </row>
    <row r="398" spans="2:14">
      <c r="B398" s="1322"/>
      <c r="C398" s="1322"/>
      <c r="D398" s="1322"/>
      <c r="E398" s="1322"/>
      <c r="F398" s="1322"/>
      <c r="G398" s="1322"/>
      <c r="H398" s="1322"/>
      <c r="I398" s="1322"/>
      <c r="J398" s="1322"/>
      <c r="K398" s="1322"/>
      <c r="L398" s="1322"/>
      <c r="M398" s="1322"/>
      <c r="N398" s="1322"/>
    </row>
    <row r="399" spans="2:14">
      <c r="B399" s="1322"/>
      <c r="C399" s="1322"/>
      <c r="D399" s="1322"/>
      <c r="E399" s="1322"/>
      <c r="F399" s="1322"/>
      <c r="G399" s="1322"/>
      <c r="H399" s="1322"/>
      <c r="I399" s="1322"/>
      <c r="J399" s="1322"/>
      <c r="K399" s="1322"/>
      <c r="L399" s="1322"/>
      <c r="M399" s="1322"/>
      <c r="N399" s="1322"/>
    </row>
    <row r="400" spans="2:14">
      <c r="B400" s="1322"/>
      <c r="C400" s="1322"/>
      <c r="D400" s="1322"/>
      <c r="E400" s="1322"/>
      <c r="F400" s="1322"/>
      <c r="G400" s="1322"/>
      <c r="H400" s="1322"/>
      <c r="I400" s="1322"/>
      <c r="J400" s="1322"/>
      <c r="K400" s="1322"/>
      <c r="L400" s="1322"/>
      <c r="M400" s="1322"/>
      <c r="N400" s="1322"/>
    </row>
    <row r="401" spans="2:14">
      <c r="B401" s="1322"/>
      <c r="C401" s="1322"/>
      <c r="D401" s="1322"/>
      <c r="E401" s="1322"/>
      <c r="F401" s="1322"/>
      <c r="G401" s="1322"/>
      <c r="H401" s="1322"/>
      <c r="I401" s="1322"/>
      <c r="J401" s="1322"/>
      <c r="K401" s="1322"/>
      <c r="L401" s="1322"/>
      <c r="M401" s="1322"/>
      <c r="N401" s="1322"/>
    </row>
    <row r="402" spans="2:14">
      <c r="B402" s="1322"/>
      <c r="C402" s="1322"/>
      <c r="D402" s="1322"/>
      <c r="E402" s="1322"/>
      <c r="F402" s="1322"/>
      <c r="G402" s="1322"/>
      <c r="H402" s="1322"/>
      <c r="I402" s="1322"/>
      <c r="J402" s="1322"/>
      <c r="K402" s="1322"/>
      <c r="L402" s="1322"/>
      <c r="M402" s="1322"/>
      <c r="N402" s="1322"/>
    </row>
    <row r="403" spans="2:14">
      <c r="B403" s="1322"/>
      <c r="C403" s="1322"/>
      <c r="D403" s="1322"/>
      <c r="E403" s="1322"/>
      <c r="F403" s="1322"/>
      <c r="G403" s="1322"/>
      <c r="H403" s="1322"/>
      <c r="I403" s="1322"/>
      <c r="J403" s="1322"/>
      <c r="K403" s="1322"/>
      <c r="L403" s="1322"/>
      <c r="M403" s="1322"/>
      <c r="N403" s="1322"/>
    </row>
    <row r="404" spans="2:14">
      <c r="B404" s="1322"/>
      <c r="C404" s="1322"/>
      <c r="D404" s="1322"/>
      <c r="E404" s="1322"/>
      <c r="F404" s="1322"/>
      <c r="G404" s="1322"/>
      <c r="H404" s="1322"/>
      <c r="I404" s="1322"/>
      <c r="J404" s="1322"/>
      <c r="K404" s="1322"/>
      <c r="L404" s="1322"/>
      <c r="M404" s="1322"/>
      <c r="N404" s="1322"/>
    </row>
    <row r="405" spans="2:14">
      <c r="B405" s="1322"/>
      <c r="C405" s="1322"/>
      <c r="D405" s="1322"/>
      <c r="E405" s="1322"/>
      <c r="F405" s="1322"/>
      <c r="G405" s="1322"/>
      <c r="H405" s="1322"/>
      <c r="I405" s="1322"/>
      <c r="J405" s="1322"/>
      <c r="K405" s="1322"/>
      <c r="L405" s="1322"/>
      <c r="M405" s="1322"/>
      <c r="N405" s="1322"/>
    </row>
    <row r="406" spans="2:14">
      <c r="B406" s="1322"/>
      <c r="C406" s="1322"/>
      <c r="D406" s="1322"/>
      <c r="E406" s="1322"/>
      <c r="F406" s="1322"/>
      <c r="G406" s="1322"/>
      <c r="H406" s="1322"/>
      <c r="I406" s="1322"/>
      <c r="J406" s="1322"/>
      <c r="K406" s="1322"/>
      <c r="L406" s="1322"/>
      <c r="M406" s="1322"/>
      <c r="N406" s="1322"/>
    </row>
    <row r="407" spans="2:14">
      <c r="B407" s="1322"/>
      <c r="C407" s="1322"/>
      <c r="D407" s="1322"/>
      <c r="E407" s="1322"/>
      <c r="F407" s="1322"/>
      <c r="G407" s="1322"/>
      <c r="H407" s="1322"/>
      <c r="I407" s="1322"/>
      <c r="J407" s="1322"/>
      <c r="K407" s="1322"/>
      <c r="L407" s="1322"/>
      <c r="M407" s="1322"/>
      <c r="N407" s="1322"/>
    </row>
    <row r="408" spans="2:14">
      <c r="B408" s="1322"/>
      <c r="C408" s="1322"/>
      <c r="D408" s="1322"/>
      <c r="E408" s="1322"/>
      <c r="F408" s="1322"/>
      <c r="G408" s="1322"/>
      <c r="H408" s="1322"/>
      <c r="I408" s="1322"/>
      <c r="J408" s="1322"/>
      <c r="K408" s="1322"/>
      <c r="L408" s="1322"/>
      <c r="M408" s="1322"/>
      <c r="N408" s="1322"/>
    </row>
    <row r="409" spans="2:14">
      <c r="B409" s="1322"/>
      <c r="C409" s="1322"/>
      <c r="D409" s="1322"/>
      <c r="E409" s="1322"/>
      <c r="F409" s="1322"/>
      <c r="G409" s="1322"/>
      <c r="H409" s="1322"/>
      <c r="I409" s="1322"/>
      <c r="J409" s="1322"/>
      <c r="K409" s="1322"/>
      <c r="L409" s="1322"/>
      <c r="M409" s="1322"/>
      <c r="N409" s="1322"/>
    </row>
    <row r="410" spans="2:14">
      <c r="B410" s="1322"/>
      <c r="C410" s="1322"/>
      <c r="D410" s="1322"/>
      <c r="E410" s="1322"/>
      <c r="F410" s="1322"/>
      <c r="G410" s="1322"/>
      <c r="H410" s="1322"/>
      <c r="I410" s="1322"/>
      <c r="J410" s="1322"/>
      <c r="K410" s="1322"/>
      <c r="L410" s="1322"/>
      <c r="M410" s="1322"/>
      <c r="N410" s="1322"/>
    </row>
    <row r="411" spans="2:14">
      <c r="B411" s="1322"/>
      <c r="C411" s="1322"/>
      <c r="D411" s="1322"/>
      <c r="E411" s="1322"/>
      <c r="F411" s="1322"/>
      <c r="G411" s="1322"/>
      <c r="H411" s="1322"/>
      <c r="I411" s="1322"/>
      <c r="J411" s="1322"/>
      <c r="K411" s="1322"/>
      <c r="L411" s="1322"/>
      <c r="M411" s="1322"/>
      <c r="N411" s="1322"/>
    </row>
    <row r="412" spans="2:14">
      <c r="B412" s="1322"/>
      <c r="C412" s="1322"/>
      <c r="D412" s="1322"/>
      <c r="E412" s="1322"/>
      <c r="F412" s="1322"/>
      <c r="G412" s="1322"/>
      <c r="H412" s="1322"/>
      <c r="I412" s="1322"/>
      <c r="J412" s="1322"/>
      <c r="K412" s="1322"/>
      <c r="L412" s="1322"/>
      <c r="M412" s="1322"/>
      <c r="N412" s="1322"/>
    </row>
    <row r="413" spans="2:14">
      <c r="B413" s="1322"/>
      <c r="C413" s="1322"/>
      <c r="D413" s="1322"/>
      <c r="E413" s="1322"/>
      <c r="F413" s="1322"/>
      <c r="G413" s="1322"/>
      <c r="H413" s="1322"/>
      <c r="I413" s="1322"/>
      <c r="J413" s="1322"/>
      <c r="K413" s="1322"/>
      <c r="L413" s="1322"/>
      <c r="M413" s="1322"/>
      <c r="N413" s="1322"/>
    </row>
    <row r="414" spans="2:14">
      <c r="B414" s="1322"/>
      <c r="C414" s="1322"/>
      <c r="D414" s="1322"/>
      <c r="E414" s="1322"/>
      <c r="F414" s="1322"/>
      <c r="G414" s="1322"/>
      <c r="H414" s="1322"/>
      <c r="I414" s="1322"/>
      <c r="J414" s="1322"/>
      <c r="K414" s="1322"/>
      <c r="L414" s="1322"/>
      <c r="M414" s="1322"/>
      <c r="N414" s="1322"/>
    </row>
    <row r="415" spans="2:14">
      <c r="B415" s="1322"/>
      <c r="C415" s="1322"/>
      <c r="D415" s="1322"/>
      <c r="E415" s="1322"/>
      <c r="F415" s="1322"/>
      <c r="G415" s="1322"/>
      <c r="H415" s="1322"/>
      <c r="I415" s="1322"/>
      <c r="J415" s="1322"/>
      <c r="K415" s="1322"/>
      <c r="L415" s="1322"/>
      <c r="M415" s="1322"/>
      <c r="N415" s="1322"/>
    </row>
    <row r="416" spans="2:14">
      <c r="B416" s="1322"/>
      <c r="C416" s="1322"/>
      <c r="D416" s="1322"/>
      <c r="E416" s="1322"/>
      <c r="F416" s="1322"/>
      <c r="G416" s="1322"/>
      <c r="H416" s="1322"/>
      <c r="I416" s="1322"/>
      <c r="J416" s="1322"/>
      <c r="K416" s="1322"/>
      <c r="L416" s="1322"/>
      <c r="M416" s="1322"/>
      <c r="N416" s="1322"/>
    </row>
    <row r="417" spans="2:14">
      <c r="B417" s="1322"/>
      <c r="C417" s="1322"/>
      <c r="D417" s="1322"/>
      <c r="E417" s="1322"/>
      <c r="F417" s="1322"/>
      <c r="G417" s="1322"/>
      <c r="H417" s="1322"/>
      <c r="I417" s="1322"/>
      <c r="J417" s="1322"/>
      <c r="K417" s="1322"/>
      <c r="L417" s="1322"/>
      <c r="M417" s="1322"/>
      <c r="N417" s="1322"/>
    </row>
    <row r="418" spans="2:14">
      <c r="B418" s="1322"/>
      <c r="C418" s="1322"/>
      <c r="D418" s="1322"/>
      <c r="E418" s="1322"/>
      <c r="F418" s="1322"/>
      <c r="G418" s="1322"/>
      <c r="H418" s="1322"/>
      <c r="I418" s="1322"/>
      <c r="J418" s="1322"/>
      <c r="K418" s="1322"/>
      <c r="L418" s="1322"/>
      <c r="M418" s="1322"/>
      <c r="N418" s="1322"/>
    </row>
    <row r="419" spans="2:14">
      <c r="B419" s="1322"/>
      <c r="C419" s="1322"/>
      <c r="D419" s="1322"/>
      <c r="E419" s="1322"/>
      <c r="F419" s="1322"/>
      <c r="G419" s="1322"/>
      <c r="H419" s="1322"/>
      <c r="I419" s="1322"/>
      <c r="J419" s="1322"/>
      <c r="K419" s="1322"/>
      <c r="L419" s="1322"/>
      <c r="M419" s="1322"/>
      <c r="N419" s="1322"/>
    </row>
    <row r="420" spans="2:14">
      <c r="B420" s="1322"/>
      <c r="C420" s="1322"/>
      <c r="D420" s="1322"/>
      <c r="E420" s="1322"/>
      <c r="F420" s="1322"/>
      <c r="G420" s="1322"/>
      <c r="H420" s="1322"/>
      <c r="I420" s="1322"/>
      <c r="J420" s="1322"/>
      <c r="K420" s="1322"/>
      <c r="L420" s="1322"/>
      <c r="M420" s="1322"/>
      <c r="N420" s="1322"/>
    </row>
    <row r="421" spans="2:14">
      <c r="B421" s="1322"/>
      <c r="C421" s="1322"/>
      <c r="D421" s="1322"/>
      <c r="E421" s="1322"/>
      <c r="F421" s="1322"/>
      <c r="G421" s="1322"/>
      <c r="H421" s="1322"/>
      <c r="I421" s="1322"/>
      <c r="J421" s="1322"/>
      <c r="K421" s="1322"/>
      <c r="L421" s="1322"/>
      <c r="M421" s="1322"/>
      <c r="N421" s="1322"/>
    </row>
    <row r="422" spans="2:14">
      <c r="B422" s="1322"/>
      <c r="C422" s="1322"/>
      <c r="D422" s="1322"/>
      <c r="E422" s="1322"/>
      <c r="F422" s="1322"/>
      <c r="G422" s="1322"/>
      <c r="H422" s="1322"/>
      <c r="I422" s="1322"/>
      <c r="J422" s="1322"/>
      <c r="K422" s="1322"/>
      <c r="L422" s="1322"/>
      <c r="M422" s="1322"/>
      <c r="N422" s="1322"/>
    </row>
    <row r="423" spans="2:14">
      <c r="B423" s="1322"/>
      <c r="C423" s="1322"/>
      <c r="D423" s="1322"/>
      <c r="E423" s="1322"/>
      <c r="F423" s="1322"/>
      <c r="G423" s="1322"/>
      <c r="H423" s="1322"/>
      <c r="I423" s="1322"/>
      <c r="J423" s="1322"/>
      <c r="K423" s="1322"/>
      <c r="L423" s="1322"/>
      <c r="M423" s="1322"/>
      <c r="N423" s="1322"/>
    </row>
    <row r="424" spans="2:14">
      <c r="B424" s="1322"/>
      <c r="C424" s="1322"/>
      <c r="D424" s="1322"/>
      <c r="E424" s="1322"/>
      <c r="F424" s="1322"/>
      <c r="G424" s="1322"/>
      <c r="H424" s="1322"/>
      <c r="I424" s="1322"/>
      <c r="J424" s="1322"/>
      <c r="K424" s="1322"/>
      <c r="L424" s="1322"/>
      <c r="M424" s="1322"/>
      <c r="N424" s="1322"/>
    </row>
    <row r="425" spans="2:14">
      <c r="B425" s="1322"/>
      <c r="C425" s="1322"/>
      <c r="D425" s="1322"/>
      <c r="E425" s="1322"/>
      <c r="F425" s="1322"/>
      <c r="G425" s="1322"/>
      <c r="H425" s="1322"/>
      <c r="I425" s="1322"/>
      <c r="J425" s="1322"/>
      <c r="K425" s="1322"/>
      <c r="L425" s="1322"/>
      <c r="M425" s="1322"/>
      <c r="N425" s="1322"/>
    </row>
    <row r="426" spans="2:14">
      <c r="B426" s="1322"/>
      <c r="C426" s="1322"/>
      <c r="D426" s="1322"/>
      <c r="E426" s="1322"/>
      <c r="F426" s="1322"/>
      <c r="G426" s="1322"/>
      <c r="H426" s="1322"/>
      <c r="I426" s="1322"/>
      <c r="J426" s="1322"/>
      <c r="K426" s="1322"/>
      <c r="L426" s="1322"/>
      <c r="M426" s="1322"/>
      <c r="N426" s="1322"/>
    </row>
    <row r="427" spans="2:14">
      <c r="B427" s="1322"/>
      <c r="C427" s="1322"/>
      <c r="D427" s="1322"/>
      <c r="E427" s="1322"/>
      <c r="F427" s="1322"/>
      <c r="G427" s="1322"/>
      <c r="H427" s="1322"/>
      <c r="I427" s="1322"/>
      <c r="J427" s="1322"/>
      <c r="K427" s="1322"/>
      <c r="L427" s="1322"/>
      <c r="M427" s="1322"/>
      <c r="N427" s="1322"/>
    </row>
    <row r="428" spans="2:14">
      <c r="B428" s="1322"/>
      <c r="C428" s="1322"/>
      <c r="D428" s="1322"/>
      <c r="E428" s="1322"/>
      <c r="F428" s="1322"/>
      <c r="G428" s="1322"/>
      <c r="H428" s="1322"/>
      <c r="I428" s="1322"/>
      <c r="J428" s="1322"/>
      <c r="K428" s="1322"/>
      <c r="L428" s="1322"/>
      <c r="M428" s="1322"/>
      <c r="N428" s="1322"/>
    </row>
    <row r="429" spans="2:14">
      <c r="B429" s="1322"/>
      <c r="C429" s="1322"/>
      <c r="D429" s="1322"/>
      <c r="E429" s="1322"/>
      <c r="F429" s="1322"/>
      <c r="G429" s="1322"/>
      <c r="H429" s="1322"/>
      <c r="I429" s="1322"/>
      <c r="J429" s="1322"/>
      <c r="K429" s="1322"/>
      <c r="L429" s="1322"/>
      <c r="M429" s="1322"/>
      <c r="N429" s="1322"/>
    </row>
    <row r="430" spans="2:14">
      <c r="B430" s="1322"/>
      <c r="C430" s="1322"/>
      <c r="D430" s="1322"/>
      <c r="E430" s="1322"/>
      <c r="F430" s="1322"/>
      <c r="G430" s="1322"/>
      <c r="H430" s="1322"/>
      <c r="I430" s="1322"/>
      <c r="J430" s="1322"/>
      <c r="K430" s="1322"/>
      <c r="L430" s="1322"/>
      <c r="M430" s="1322"/>
      <c r="N430" s="1322"/>
    </row>
    <row r="431" spans="2:14">
      <c r="B431" s="1322"/>
      <c r="C431" s="1322"/>
      <c r="D431" s="1322"/>
      <c r="E431" s="1322"/>
      <c r="F431" s="1322"/>
      <c r="G431" s="1322"/>
      <c r="H431" s="1322"/>
      <c r="I431" s="1322"/>
      <c r="J431" s="1322"/>
      <c r="K431" s="1322"/>
      <c r="L431" s="1322"/>
      <c r="M431" s="1322"/>
      <c r="N431" s="1322"/>
    </row>
    <row r="432" spans="2:14">
      <c r="B432" s="1322"/>
      <c r="C432" s="1322"/>
      <c r="D432" s="1322"/>
      <c r="E432" s="1322"/>
      <c r="F432" s="1322"/>
      <c r="G432" s="1322"/>
      <c r="H432" s="1322"/>
      <c r="I432" s="1322"/>
      <c r="J432" s="1322"/>
      <c r="K432" s="1322"/>
      <c r="L432" s="1322"/>
      <c r="M432" s="1322"/>
      <c r="N432" s="1322"/>
    </row>
    <row r="433" spans="2:14">
      <c r="B433" s="1322"/>
      <c r="C433" s="1322"/>
      <c r="D433" s="1322"/>
      <c r="E433" s="1322"/>
      <c r="F433" s="1322"/>
      <c r="G433" s="1322"/>
      <c r="H433" s="1322"/>
      <c r="I433" s="1322"/>
      <c r="J433" s="1322"/>
      <c r="K433" s="1322"/>
      <c r="L433" s="1322"/>
      <c r="M433" s="1322"/>
      <c r="N433" s="1322"/>
    </row>
    <row r="434" spans="2:14">
      <c r="B434" s="1322"/>
      <c r="C434" s="1322"/>
      <c r="D434" s="1322"/>
      <c r="E434" s="1322"/>
      <c r="F434" s="1322"/>
      <c r="G434" s="1322"/>
      <c r="H434" s="1322"/>
      <c r="I434" s="1322"/>
      <c r="J434" s="1322"/>
      <c r="K434" s="1322"/>
      <c r="L434" s="1322"/>
      <c r="M434" s="1322"/>
      <c r="N434" s="1322"/>
    </row>
    <row r="435" spans="2:14">
      <c r="B435" s="1322"/>
      <c r="C435" s="1322"/>
      <c r="D435" s="1322"/>
      <c r="E435" s="1322"/>
      <c r="F435" s="1322"/>
      <c r="G435" s="1322"/>
      <c r="H435" s="1322"/>
      <c r="I435" s="1322"/>
      <c r="J435" s="1322"/>
      <c r="K435" s="1322"/>
      <c r="L435" s="1322"/>
      <c r="M435" s="1322"/>
      <c r="N435" s="1322"/>
    </row>
    <row r="436" spans="2:14">
      <c r="B436" s="1322"/>
      <c r="C436" s="1322"/>
      <c r="D436" s="1322"/>
      <c r="E436" s="1322"/>
      <c r="F436" s="1322"/>
      <c r="G436" s="1322"/>
      <c r="H436" s="1322"/>
      <c r="I436" s="1322"/>
      <c r="J436" s="1322"/>
      <c r="K436" s="1322"/>
      <c r="L436" s="1322"/>
      <c r="M436" s="1322"/>
      <c r="N436" s="1322"/>
    </row>
    <row r="437" spans="2:14">
      <c r="B437" s="1322"/>
      <c r="C437" s="1322"/>
      <c r="D437" s="1322"/>
      <c r="E437" s="1322"/>
      <c r="F437" s="1322"/>
      <c r="G437" s="1322"/>
      <c r="H437" s="1322"/>
      <c r="I437" s="1322"/>
      <c r="J437" s="1322"/>
      <c r="K437" s="1322"/>
      <c r="L437" s="1322"/>
      <c r="M437" s="1322"/>
      <c r="N437" s="1322"/>
    </row>
    <row r="438" spans="2:14">
      <c r="B438" s="1322"/>
      <c r="C438" s="1322"/>
      <c r="D438" s="1322"/>
      <c r="E438" s="1322"/>
      <c r="F438" s="1322"/>
      <c r="G438" s="1322"/>
      <c r="H438" s="1322"/>
      <c r="I438" s="1322"/>
      <c r="J438" s="1322"/>
      <c r="K438" s="1322"/>
      <c r="L438" s="1322"/>
      <c r="M438" s="1322"/>
      <c r="N438" s="1322"/>
    </row>
    <row r="439" spans="2:14">
      <c r="B439" s="1322"/>
      <c r="C439" s="1322"/>
      <c r="D439" s="1322"/>
      <c r="E439" s="1322"/>
      <c r="F439" s="1322"/>
      <c r="G439" s="1322"/>
      <c r="H439" s="1322"/>
      <c r="I439" s="1322"/>
      <c r="J439" s="1322"/>
      <c r="K439" s="1322"/>
      <c r="L439" s="1322"/>
      <c r="M439" s="1322"/>
      <c r="N439" s="1322"/>
    </row>
    <row r="440" spans="2:14">
      <c r="B440" s="1322"/>
      <c r="C440" s="1322"/>
      <c r="D440" s="1322"/>
      <c r="E440" s="1322"/>
      <c r="F440" s="1322"/>
      <c r="G440" s="1322"/>
      <c r="H440" s="1322"/>
      <c r="I440" s="1322"/>
      <c r="J440" s="1322"/>
      <c r="K440" s="1322"/>
      <c r="L440" s="1322"/>
      <c r="M440" s="1322"/>
      <c r="N440" s="1322"/>
    </row>
    <row r="441" spans="2:14">
      <c r="B441" s="1322"/>
      <c r="C441" s="1322"/>
      <c r="D441" s="1322"/>
      <c r="E441" s="1322"/>
      <c r="F441" s="1322"/>
      <c r="G441" s="1322"/>
      <c r="H441" s="1322"/>
      <c r="I441" s="1322"/>
      <c r="J441" s="1322"/>
      <c r="K441" s="1322"/>
      <c r="L441" s="1322"/>
      <c r="M441" s="1322"/>
      <c r="N441" s="1322"/>
    </row>
    <row r="442" spans="2:14">
      <c r="B442" s="1322"/>
      <c r="C442" s="1322"/>
      <c r="D442" s="1322"/>
      <c r="E442" s="1322"/>
      <c r="F442" s="1322"/>
      <c r="G442" s="1322"/>
      <c r="H442" s="1322"/>
      <c r="I442" s="1322"/>
      <c r="J442" s="1322"/>
      <c r="K442" s="1322"/>
      <c r="L442" s="1322"/>
      <c r="M442" s="1322"/>
      <c r="N442" s="1322"/>
    </row>
    <row r="443" spans="2:14">
      <c r="B443" s="1322"/>
      <c r="C443" s="1322"/>
      <c r="D443" s="1322"/>
      <c r="E443" s="1322"/>
      <c r="F443" s="1322"/>
      <c r="G443" s="1322"/>
      <c r="H443" s="1322"/>
      <c r="I443" s="1322"/>
      <c r="J443" s="1322"/>
      <c r="K443" s="1322"/>
      <c r="L443" s="1322"/>
      <c r="M443" s="1322"/>
      <c r="N443" s="1322"/>
    </row>
    <row r="444" spans="2:14">
      <c r="B444" s="1322"/>
      <c r="C444" s="1322"/>
      <c r="D444" s="1322"/>
      <c r="E444" s="1322"/>
      <c r="F444" s="1322"/>
      <c r="G444" s="1322"/>
      <c r="H444" s="1322"/>
      <c r="I444" s="1322"/>
      <c r="J444" s="1322"/>
      <c r="K444" s="1322"/>
      <c r="L444" s="1322"/>
      <c r="M444" s="1322"/>
      <c r="N444" s="1322"/>
    </row>
    <row r="445" spans="2:14">
      <c r="B445" s="1322"/>
      <c r="C445" s="1322"/>
      <c r="D445" s="1322"/>
      <c r="E445" s="1322"/>
      <c r="F445" s="1322"/>
      <c r="G445" s="1322"/>
      <c r="H445" s="1322"/>
      <c r="I445" s="1322"/>
      <c r="J445" s="1322"/>
      <c r="K445" s="1322"/>
      <c r="L445" s="1322"/>
      <c r="M445" s="1322"/>
      <c r="N445" s="1322"/>
    </row>
    <row r="446" spans="2:14">
      <c r="B446" s="1322"/>
      <c r="C446" s="1322"/>
      <c r="D446" s="1322"/>
      <c r="E446" s="1322"/>
      <c r="F446" s="1322"/>
      <c r="G446" s="1322"/>
      <c r="H446" s="1322"/>
      <c r="I446" s="1322"/>
      <c r="J446" s="1322"/>
      <c r="K446" s="1322"/>
      <c r="L446" s="1322"/>
      <c r="M446" s="1322"/>
      <c r="N446" s="1322"/>
    </row>
    <row r="447" spans="2:14">
      <c r="B447" s="1322"/>
      <c r="C447" s="1322"/>
      <c r="D447" s="1322"/>
      <c r="E447" s="1322"/>
      <c r="F447" s="1322"/>
      <c r="G447" s="1322"/>
      <c r="H447" s="1322"/>
      <c r="I447" s="1322"/>
      <c r="J447" s="1322"/>
      <c r="K447" s="1322"/>
      <c r="L447" s="1322"/>
      <c r="M447" s="1322"/>
      <c r="N447" s="1322"/>
    </row>
    <row r="448" spans="2:14">
      <c r="B448" s="1322"/>
      <c r="C448" s="1322"/>
      <c r="D448" s="1322"/>
      <c r="E448" s="1322"/>
      <c r="F448" s="1322"/>
      <c r="G448" s="1322"/>
      <c r="H448" s="1322"/>
      <c r="I448" s="1322"/>
      <c r="J448" s="1322"/>
      <c r="K448" s="1322"/>
      <c r="L448" s="1322"/>
      <c r="M448" s="1322"/>
      <c r="N448" s="1322"/>
    </row>
    <row r="449" spans="2:14">
      <c r="B449" s="1322"/>
      <c r="C449" s="1322"/>
      <c r="D449" s="1322"/>
      <c r="E449" s="1322"/>
      <c r="F449" s="1322"/>
      <c r="G449" s="1322"/>
      <c r="H449" s="1322"/>
      <c r="I449" s="1322"/>
      <c r="J449" s="1322"/>
      <c r="K449" s="1322"/>
      <c r="L449" s="1322"/>
      <c r="M449" s="1322"/>
      <c r="N449" s="1322"/>
    </row>
    <row r="450" spans="2:14">
      <c r="B450" s="1322"/>
      <c r="C450" s="1322"/>
      <c r="D450" s="1322"/>
      <c r="E450" s="1322"/>
      <c r="F450" s="1322"/>
      <c r="G450" s="1322"/>
      <c r="H450" s="1322"/>
      <c r="I450" s="1322"/>
      <c r="J450" s="1322"/>
      <c r="K450" s="1322"/>
      <c r="L450" s="1322"/>
      <c r="M450" s="1322"/>
      <c r="N450" s="1322"/>
    </row>
    <row r="451" spans="2:14">
      <c r="B451" s="1322"/>
      <c r="C451" s="1322"/>
      <c r="D451" s="1322"/>
      <c r="E451" s="1322"/>
      <c r="F451" s="1322"/>
      <c r="G451" s="1322"/>
      <c r="H451" s="1322"/>
      <c r="I451" s="1322"/>
      <c r="J451" s="1322"/>
      <c r="K451" s="1322"/>
      <c r="L451" s="1322"/>
      <c r="M451" s="1322"/>
      <c r="N451" s="1322"/>
    </row>
    <row r="452" spans="2:14">
      <c r="B452" s="1322"/>
      <c r="C452" s="1322"/>
      <c r="D452" s="1322"/>
      <c r="E452" s="1322"/>
      <c r="F452" s="1322"/>
      <c r="G452" s="1322"/>
      <c r="H452" s="1322"/>
      <c r="I452" s="1322"/>
      <c r="J452" s="1322"/>
      <c r="K452" s="1322"/>
      <c r="L452" s="1322"/>
      <c r="M452" s="1322"/>
      <c r="N452" s="1322"/>
    </row>
    <row r="453" spans="2:14">
      <c r="B453" s="1322"/>
      <c r="C453" s="1322"/>
      <c r="D453" s="1322"/>
      <c r="E453" s="1322"/>
      <c r="F453" s="1322"/>
      <c r="G453" s="1322"/>
      <c r="H453" s="1322"/>
      <c r="I453" s="1322"/>
      <c r="J453" s="1322"/>
      <c r="K453" s="1322"/>
      <c r="L453" s="1322"/>
      <c r="M453" s="1322"/>
      <c r="N453" s="1322"/>
    </row>
    <row r="454" spans="2:14">
      <c r="B454" s="1322"/>
      <c r="C454" s="1322"/>
      <c r="D454" s="1322"/>
      <c r="E454" s="1322"/>
      <c r="F454" s="1322"/>
      <c r="G454" s="1322"/>
      <c r="H454" s="1322"/>
      <c r="I454" s="1322"/>
      <c r="J454" s="1322"/>
      <c r="K454" s="1322"/>
      <c r="L454" s="1322"/>
      <c r="M454" s="1322"/>
      <c r="N454" s="1322"/>
    </row>
    <row r="455" spans="2:14">
      <c r="B455" s="1322"/>
      <c r="C455" s="1322"/>
      <c r="D455" s="1322"/>
      <c r="E455" s="1322"/>
      <c r="F455" s="1322"/>
      <c r="G455" s="1322"/>
      <c r="H455" s="1322"/>
      <c r="I455" s="1322"/>
      <c r="J455" s="1322"/>
      <c r="K455" s="1322"/>
      <c r="L455" s="1322"/>
      <c r="M455" s="1322"/>
      <c r="N455" s="1322"/>
    </row>
    <row r="456" spans="2:14">
      <c r="B456" s="1322"/>
      <c r="C456" s="1322"/>
      <c r="D456" s="1322"/>
      <c r="E456" s="1322"/>
      <c r="F456" s="1322"/>
      <c r="G456" s="1322"/>
      <c r="H456" s="1322"/>
      <c r="I456" s="1322"/>
      <c r="J456" s="1322"/>
      <c r="K456" s="1322"/>
      <c r="L456" s="1322"/>
      <c r="M456" s="1322"/>
      <c r="N456" s="1322"/>
    </row>
    <row r="457" spans="2:14">
      <c r="B457" s="1322"/>
      <c r="C457" s="1322"/>
      <c r="D457" s="1322"/>
      <c r="E457" s="1322"/>
      <c r="F457" s="1322"/>
      <c r="G457" s="1322"/>
      <c r="H457" s="1322"/>
      <c r="I457" s="1322"/>
      <c r="J457" s="1322"/>
      <c r="K457" s="1322"/>
      <c r="L457" s="1322"/>
      <c r="M457" s="1322"/>
      <c r="N457" s="1322"/>
    </row>
    <row r="458" spans="2:14">
      <c r="B458" s="1322"/>
      <c r="C458" s="1322"/>
      <c r="D458" s="1322"/>
      <c r="E458" s="1322"/>
      <c r="F458" s="1322"/>
      <c r="G458" s="1322"/>
      <c r="H458" s="1322"/>
      <c r="I458" s="1322"/>
      <c r="J458" s="1322"/>
      <c r="K458" s="1322"/>
      <c r="L458" s="1322"/>
      <c r="M458" s="1322"/>
      <c r="N458" s="1322"/>
    </row>
    <row r="459" spans="2:14">
      <c r="B459" s="1322"/>
      <c r="C459" s="1322"/>
      <c r="D459" s="1322"/>
      <c r="E459" s="1322"/>
      <c r="F459" s="1322"/>
      <c r="G459" s="1322"/>
      <c r="H459" s="1322"/>
      <c r="I459" s="1322"/>
      <c r="J459" s="1322"/>
      <c r="K459" s="1322"/>
      <c r="L459" s="1322"/>
      <c r="M459" s="1322"/>
      <c r="N459" s="1322"/>
    </row>
    <row r="460" spans="2:14">
      <c r="B460" s="1322"/>
      <c r="C460" s="1322"/>
      <c r="D460" s="1322"/>
      <c r="E460" s="1322"/>
      <c r="F460" s="1322"/>
      <c r="G460" s="1322"/>
      <c r="H460" s="1322"/>
      <c r="I460" s="1322"/>
      <c r="J460" s="1322"/>
      <c r="K460" s="1322"/>
      <c r="L460" s="1322"/>
      <c r="M460" s="1322"/>
      <c r="N460" s="1322"/>
    </row>
    <row r="461" spans="2:14">
      <c r="B461" s="1322"/>
      <c r="C461" s="1322"/>
      <c r="D461" s="1322"/>
      <c r="E461" s="1322"/>
      <c r="F461" s="1322"/>
      <c r="G461" s="1322"/>
      <c r="H461" s="1322"/>
      <c r="I461" s="1322"/>
      <c r="J461" s="1322"/>
      <c r="K461" s="1322"/>
      <c r="L461" s="1322"/>
      <c r="M461" s="1322"/>
      <c r="N461" s="1322"/>
    </row>
    <row r="462" spans="2:14">
      <c r="B462" s="1322"/>
      <c r="C462" s="1322"/>
      <c r="D462" s="1322"/>
      <c r="E462" s="1322"/>
      <c r="F462" s="1322"/>
      <c r="G462" s="1322"/>
      <c r="H462" s="1322"/>
      <c r="I462" s="1322"/>
      <c r="J462" s="1322"/>
      <c r="K462" s="1322"/>
      <c r="L462" s="1322"/>
      <c r="M462" s="1322"/>
      <c r="N462" s="1322"/>
    </row>
    <row r="463" spans="2:14">
      <c r="B463" s="1322"/>
      <c r="C463" s="1322"/>
      <c r="D463" s="1322"/>
      <c r="E463" s="1322"/>
      <c r="F463" s="1322"/>
      <c r="G463" s="1322"/>
      <c r="H463" s="1322"/>
      <c r="I463" s="1322"/>
      <c r="J463" s="1322"/>
      <c r="K463" s="1322"/>
      <c r="L463" s="1322"/>
      <c r="M463" s="1322"/>
      <c r="N463" s="1322"/>
    </row>
    <row r="464" spans="2:14">
      <c r="B464" s="1322"/>
      <c r="C464" s="1322"/>
      <c r="D464" s="1322"/>
      <c r="E464" s="1322"/>
      <c r="F464" s="1322"/>
      <c r="G464" s="1322"/>
      <c r="H464" s="1322"/>
      <c r="I464" s="1322"/>
      <c r="J464" s="1322"/>
      <c r="K464" s="1322"/>
      <c r="L464" s="1322"/>
      <c r="M464" s="1322"/>
      <c r="N464" s="1322"/>
    </row>
    <row r="465" spans="2:14">
      <c r="B465" s="1322"/>
      <c r="C465" s="1322"/>
      <c r="D465" s="1322"/>
      <c r="E465" s="1322"/>
      <c r="F465" s="1322"/>
      <c r="G465" s="1322"/>
      <c r="H465" s="1322"/>
      <c r="I465" s="1322"/>
      <c r="J465" s="1322"/>
      <c r="K465" s="1322"/>
      <c r="L465" s="1322"/>
      <c r="M465" s="1322"/>
      <c r="N465" s="1322"/>
    </row>
    <row r="466" spans="2:14">
      <c r="B466" s="1322"/>
      <c r="C466" s="1322"/>
      <c r="D466" s="1322"/>
      <c r="E466" s="1322"/>
      <c r="F466" s="1322"/>
      <c r="G466" s="1322"/>
      <c r="H466" s="1322"/>
      <c r="I466" s="1322"/>
      <c r="J466" s="1322"/>
      <c r="K466" s="1322"/>
      <c r="L466" s="1322"/>
      <c r="M466" s="1322"/>
      <c r="N466" s="1322"/>
    </row>
    <row r="467" spans="2:14">
      <c r="B467" s="1322"/>
      <c r="C467" s="1322"/>
      <c r="D467" s="1322"/>
      <c r="E467" s="1322"/>
      <c r="F467" s="1322"/>
      <c r="G467" s="1322"/>
      <c r="H467" s="1322"/>
      <c r="I467" s="1322"/>
      <c r="J467" s="1322"/>
      <c r="K467" s="1322"/>
      <c r="L467" s="1322"/>
      <c r="M467" s="1322"/>
      <c r="N467" s="1322"/>
    </row>
    <row r="468" spans="2:14">
      <c r="B468" s="1322"/>
      <c r="C468" s="1322"/>
      <c r="D468" s="1322"/>
      <c r="E468" s="1322"/>
      <c r="F468" s="1322"/>
      <c r="G468" s="1322"/>
      <c r="H468" s="1322"/>
      <c r="I468" s="1322"/>
      <c r="J468" s="1322"/>
      <c r="K468" s="1322"/>
      <c r="L468" s="1322"/>
      <c r="M468" s="1322"/>
      <c r="N468" s="1322"/>
    </row>
    <row r="469" spans="2:14">
      <c r="B469" s="1322"/>
      <c r="C469" s="1322"/>
      <c r="D469" s="1322"/>
      <c r="E469" s="1322"/>
      <c r="F469" s="1322"/>
      <c r="G469" s="1322"/>
      <c r="H469" s="1322"/>
      <c r="I469" s="1322"/>
      <c r="J469" s="1322"/>
      <c r="K469" s="1322"/>
      <c r="L469" s="1322"/>
      <c r="M469" s="1322"/>
      <c r="N469" s="1322"/>
    </row>
    <row r="470" spans="2:14">
      <c r="B470" s="1322"/>
      <c r="C470" s="1322"/>
      <c r="D470" s="1322"/>
      <c r="E470" s="1322"/>
      <c r="F470" s="1322"/>
      <c r="G470" s="1322"/>
      <c r="H470" s="1322"/>
      <c r="I470" s="1322"/>
      <c r="J470" s="1322"/>
      <c r="K470" s="1322"/>
      <c r="L470" s="1322"/>
      <c r="M470" s="1322"/>
      <c r="N470" s="1322"/>
    </row>
    <row r="471" spans="2:14">
      <c r="B471" s="1322"/>
      <c r="C471" s="1322"/>
      <c r="D471" s="1322"/>
      <c r="E471" s="1322"/>
      <c r="F471" s="1322"/>
      <c r="G471" s="1322"/>
      <c r="H471" s="1322"/>
      <c r="I471" s="1322"/>
      <c r="J471" s="1322"/>
      <c r="K471" s="1322"/>
      <c r="L471" s="1322"/>
      <c r="M471" s="1322"/>
      <c r="N471" s="1322"/>
    </row>
    <row r="472" spans="2:14">
      <c r="B472" s="1322"/>
      <c r="C472" s="1322"/>
      <c r="D472" s="1322"/>
      <c r="E472" s="1322"/>
      <c r="F472" s="1322"/>
      <c r="G472" s="1322"/>
      <c r="H472" s="1322"/>
      <c r="I472" s="1322"/>
      <c r="J472" s="1322"/>
      <c r="K472" s="1322"/>
      <c r="L472" s="1322"/>
      <c r="M472" s="1322"/>
      <c r="N472" s="1322"/>
    </row>
    <row r="473" spans="2:14">
      <c r="B473" s="1322"/>
      <c r="C473" s="1322"/>
      <c r="D473" s="1322"/>
      <c r="E473" s="1322"/>
      <c r="F473" s="1322"/>
      <c r="G473" s="1322"/>
      <c r="H473" s="1322"/>
      <c r="I473" s="1322"/>
      <c r="J473" s="1322"/>
      <c r="K473" s="1322"/>
      <c r="L473" s="1322"/>
      <c r="M473" s="1322"/>
      <c r="N473" s="1322"/>
    </row>
    <row r="474" spans="2:14">
      <c r="B474" s="1322"/>
      <c r="C474" s="1322"/>
      <c r="D474" s="1322"/>
      <c r="E474" s="1322"/>
      <c r="F474" s="1322"/>
      <c r="G474" s="1322"/>
      <c r="H474" s="1322"/>
      <c r="I474" s="1322"/>
      <c r="J474" s="1322"/>
      <c r="K474" s="1322"/>
      <c r="L474" s="1322"/>
      <c r="M474" s="1322"/>
      <c r="N474" s="1322"/>
    </row>
    <row r="475" spans="2:14">
      <c r="B475" s="1322"/>
      <c r="C475" s="1322"/>
      <c r="D475" s="1322"/>
      <c r="E475" s="1322"/>
      <c r="F475" s="1322"/>
      <c r="G475" s="1322"/>
      <c r="H475" s="1322"/>
      <c r="I475" s="1322"/>
      <c r="J475" s="1322"/>
      <c r="K475" s="1322"/>
      <c r="L475" s="1322"/>
      <c r="M475" s="1322"/>
      <c r="N475" s="1322"/>
    </row>
    <row r="476" spans="2:14">
      <c r="B476" s="1322"/>
      <c r="C476" s="1322"/>
      <c r="D476" s="1322"/>
      <c r="E476" s="1322"/>
      <c r="F476" s="1322"/>
      <c r="G476" s="1322"/>
      <c r="H476" s="1322"/>
      <c r="I476" s="1322"/>
      <c r="J476" s="1322"/>
      <c r="K476" s="1322"/>
      <c r="L476" s="1322"/>
      <c r="M476" s="1322"/>
      <c r="N476" s="1322"/>
    </row>
    <row r="477" spans="2:14">
      <c r="B477" s="1322"/>
      <c r="C477" s="1322"/>
      <c r="D477" s="1322"/>
      <c r="E477" s="1322"/>
      <c r="F477" s="1322"/>
      <c r="G477" s="1322"/>
      <c r="H477" s="1322"/>
      <c r="I477" s="1322"/>
      <c r="J477" s="1322"/>
      <c r="K477" s="1322"/>
      <c r="L477" s="1322"/>
      <c r="M477" s="1322"/>
      <c r="N477" s="1322"/>
    </row>
    <row r="478" spans="2:14">
      <c r="B478" s="1322"/>
      <c r="C478" s="1322"/>
      <c r="D478" s="1322"/>
      <c r="E478" s="1322"/>
      <c r="F478" s="1322"/>
      <c r="G478" s="1322"/>
      <c r="H478" s="1322"/>
      <c r="I478" s="1322"/>
      <c r="J478" s="1322"/>
      <c r="K478" s="1322"/>
      <c r="L478" s="1322"/>
      <c r="M478" s="1322"/>
      <c r="N478" s="1322"/>
    </row>
    <row r="479" spans="2:14">
      <c r="B479" s="1322"/>
      <c r="C479" s="1322"/>
      <c r="D479" s="1322"/>
      <c r="E479" s="1322"/>
      <c r="F479" s="1322"/>
      <c r="G479" s="1322"/>
      <c r="H479" s="1322"/>
      <c r="I479" s="1322"/>
      <c r="J479" s="1322"/>
      <c r="K479" s="1322"/>
      <c r="L479" s="1322"/>
      <c r="M479" s="1322"/>
      <c r="N479" s="1322"/>
    </row>
    <row r="480" spans="2:14">
      <c r="B480" s="1322"/>
      <c r="C480" s="1322"/>
      <c r="D480" s="1322"/>
      <c r="E480" s="1322"/>
      <c r="F480" s="1322"/>
      <c r="G480" s="1322"/>
      <c r="H480" s="1322"/>
      <c r="I480" s="1322"/>
      <c r="J480" s="1322"/>
      <c r="K480" s="1322"/>
      <c r="L480" s="1322"/>
      <c r="M480" s="1322"/>
      <c r="N480" s="1322"/>
    </row>
    <row r="481" spans="2:14">
      <c r="B481" s="1322"/>
      <c r="C481" s="1322"/>
      <c r="D481" s="1322"/>
      <c r="E481" s="1322"/>
      <c r="F481" s="1322"/>
      <c r="G481" s="1322"/>
      <c r="H481" s="1322"/>
      <c r="I481" s="1322"/>
      <c r="J481" s="1322"/>
      <c r="K481" s="1322"/>
      <c r="L481" s="1322"/>
      <c r="M481" s="1322"/>
      <c r="N481" s="1322"/>
    </row>
    <row r="482" spans="2:14">
      <c r="B482" s="1322"/>
      <c r="C482" s="1322"/>
      <c r="D482" s="1322"/>
      <c r="E482" s="1322"/>
      <c r="F482" s="1322"/>
      <c r="G482" s="1322"/>
      <c r="H482" s="1322"/>
      <c r="I482" s="1322"/>
      <c r="J482" s="1322"/>
      <c r="K482" s="1322"/>
      <c r="L482" s="1322"/>
      <c r="M482" s="1322"/>
      <c r="N482" s="1322"/>
    </row>
    <row r="483" spans="2:14">
      <c r="B483" s="1322"/>
      <c r="C483" s="1322"/>
      <c r="D483" s="1322"/>
      <c r="E483" s="1322"/>
      <c r="F483" s="1322"/>
      <c r="G483" s="1322"/>
      <c r="H483" s="1322"/>
      <c r="I483" s="1322"/>
      <c r="J483" s="1322"/>
      <c r="K483" s="1322"/>
      <c r="L483" s="1322"/>
      <c r="M483" s="1322"/>
      <c r="N483" s="1322"/>
    </row>
    <row r="484" spans="2:14">
      <c r="B484" s="1322"/>
      <c r="C484" s="1322"/>
      <c r="D484" s="1322"/>
      <c r="E484" s="1322"/>
      <c r="F484" s="1322"/>
      <c r="G484" s="1322"/>
      <c r="H484" s="1322"/>
      <c r="I484" s="1322"/>
      <c r="J484" s="1322"/>
      <c r="K484" s="1322"/>
      <c r="L484" s="1322"/>
      <c r="M484" s="1322"/>
      <c r="N484" s="1322"/>
    </row>
    <row r="485" spans="2:14">
      <c r="B485" s="1322"/>
      <c r="C485" s="1322"/>
      <c r="D485" s="1322"/>
      <c r="E485" s="1322"/>
      <c r="F485" s="1322"/>
      <c r="G485" s="1322"/>
      <c r="H485" s="1322"/>
      <c r="I485" s="1322"/>
      <c r="J485" s="1322"/>
      <c r="K485" s="1322"/>
      <c r="L485" s="1322"/>
      <c r="M485" s="1322"/>
      <c r="N485" s="1322"/>
    </row>
    <row r="486" spans="2:14">
      <c r="B486" s="1322"/>
      <c r="C486" s="1322"/>
      <c r="D486" s="1322"/>
      <c r="E486" s="1322"/>
      <c r="F486" s="1322"/>
      <c r="G486" s="1322"/>
      <c r="H486" s="1322"/>
      <c r="I486" s="1322"/>
      <c r="J486" s="1322"/>
      <c r="K486" s="1322"/>
      <c r="L486" s="1322"/>
      <c r="M486" s="1322"/>
      <c r="N486" s="1322"/>
    </row>
    <row r="487" spans="2:14">
      <c r="B487" s="1322"/>
      <c r="C487" s="1322"/>
      <c r="D487" s="1322"/>
      <c r="E487" s="1322"/>
      <c r="F487" s="1322"/>
      <c r="G487" s="1322"/>
      <c r="H487" s="1322"/>
      <c r="I487" s="1322"/>
      <c r="J487" s="1322"/>
      <c r="K487" s="1322"/>
      <c r="L487" s="1322"/>
      <c r="M487" s="1322"/>
      <c r="N487" s="1322"/>
    </row>
    <row r="488" spans="2:14">
      <c r="B488" s="1322"/>
      <c r="C488" s="1322"/>
      <c r="D488" s="1322"/>
      <c r="E488" s="1322"/>
      <c r="F488" s="1322"/>
      <c r="G488" s="1322"/>
      <c r="H488" s="1322"/>
      <c r="I488" s="1322"/>
      <c r="J488" s="1322"/>
      <c r="K488" s="1322"/>
      <c r="L488" s="1322"/>
      <c r="M488" s="1322"/>
      <c r="N488" s="1322"/>
    </row>
    <row r="489" spans="2:14">
      <c r="B489" s="1322"/>
      <c r="C489" s="1322"/>
      <c r="D489" s="1322"/>
      <c r="E489" s="1322"/>
      <c r="F489" s="1322"/>
      <c r="G489" s="1322"/>
      <c r="H489" s="1322"/>
      <c r="I489" s="1322"/>
      <c r="J489" s="1322"/>
      <c r="K489" s="1322"/>
      <c r="L489" s="1322"/>
      <c r="M489" s="1322"/>
      <c r="N489" s="1322"/>
    </row>
    <row r="490" spans="2:14">
      <c r="B490" s="1322"/>
      <c r="C490" s="1322"/>
      <c r="D490" s="1322"/>
      <c r="E490" s="1322"/>
      <c r="F490" s="1322"/>
      <c r="G490" s="1322"/>
      <c r="H490" s="1322"/>
      <c r="I490" s="1322"/>
      <c r="J490" s="1322"/>
      <c r="K490" s="1322"/>
      <c r="L490" s="1322"/>
      <c r="M490" s="1322"/>
      <c r="N490" s="1322"/>
    </row>
    <row r="491" spans="2:14">
      <c r="B491" s="1322"/>
      <c r="C491" s="1322"/>
      <c r="D491" s="1322"/>
      <c r="E491" s="1322"/>
      <c r="F491" s="1322"/>
      <c r="G491" s="1322"/>
      <c r="H491" s="1322"/>
      <c r="I491" s="1322"/>
      <c r="J491" s="1322"/>
      <c r="K491" s="1322"/>
      <c r="L491" s="1322"/>
      <c r="M491" s="1322"/>
      <c r="N491" s="1322"/>
    </row>
    <row r="492" spans="2:14">
      <c r="B492" s="1322"/>
      <c r="C492" s="1322"/>
      <c r="D492" s="1322"/>
      <c r="E492" s="1322"/>
      <c r="F492" s="1322"/>
      <c r="G492" s="1322"/>
      <c r="H492" s="1322"/>
      <c r="I492" s="1322"/>
      <c r="J492" s="1322"/>
      <c r="K492" s="1322"/>
      <c r="L492" s="1322"/>
      <c r="M492" s="1322"/>
      <c r="N492" s="1322"/>
    </row>
    <row r="493" spans="2:14">
      <c r="B493" s="1322"/>
      <c r="C493" s="1322"/>
      <c r="D493" s="1322"/>
      <c r="E493" s="1322"/>
      <c r="F493" s="1322"/>
      <c r="G493" s="1322"/>
      <c r="H493" s="1322"/>
      <c r="I493" s="1322"/>
      <c r="J493" s="1322"/>
      <c r="K493" s="1322"/>
      <c r="L493" s="1322"/>
      <c r="M493" s="1322"/>
      <c r="N493" s="1322"/>
    </row>
    <row r="494" spans="2:14">
      <c r="B494" s="1322"/>
      <c r="C494" s="1322"/>
      <c r="D494" s="1322"/>
      <c r="E494" s="1322"/>
      <c r="F494" s="1322"/>
      <c r="G494" s="1322"/>
      <c r="H494" s="1322"/>
      <c r="I494" s="1322"/>
      <c r="J494" s="1322"/>
      <c r="K494" s="1322"/>
      <c r="L494" s="1322"/>
      <c r="M494" s="1322"/>
      <c r="N494" s="1322"/>
    </row>
    <row r="495" spans="2:14">
      <c r="B495" s="1322"/>
      <c r="C495" s="1322"/>
      <c r="D495" s="1322"/>
      <c r="E495" s="1322"/>
      <c r="F495" s="1322"/>
      <c r="G495" s="1322"/>
      <c r="H495" s="1322"/>
      <c r="I495" s="1322"/>
      <c r="J495" s="1322"/>
      <c r="K495" s="1322"/>
      <c r="L495" s="1322"/>
      <c r="M495" s="1322"/>
      <c r="N495" s="1322"/>
    </row>
    <row r="496" spans="2:14">
      <c r="B496" s="1322"/>
      <c r="C496" s="1322"/>
      <c r="D496" s="1322"/>
      <c r="E496" s="1322"/>
      <c r="F496" s="1322"/>
      <c r="G496" s="1322"/>
      <c r="H496" s="1322"/>
      <c r="I496" s="1322"/>
      <c r="J496" s="1322"/>
      <c r="K496" s="1322"/>
      <c r="L496" s="1322"/>
      <c r="M496" s="1322"/>
      <c r="N496" s="1322"/>
    </row>
    <row r="497" spans="2:14">
      <c r="B497" s="1322"/>
      <c r="C497" s="1322"/>
      <c r="D497" s="1322"/>
      <c r="E497" s="1322"/>
      <c r="F497" s="1322"/>
      <c r="G497" s="1322"/>
      <c r="H497" s="1322"/>
      <c r="I497" s="1322"/>
      <c r="J497" s="1322"/>
      <c r="K497" s="1322"/>
      <c r="L497" s="1322"/>
      <c r="M497" s="1322"/>
      <c r="N497" s="1322"/>
    </row>
    <row r="498" spans="2:14">
      <c r="B498" s="1322"/>
      <c r="C498" s="1322"/>
      <c r="D498" s="1322"/>
      <c r="E498" s="1322"/>
      <c r="F498" s="1322"/>
      <c r="G498" s="1322"/>
      <c r="H498" s="1322"/>
      <c r="I498" s="1322"/>
      <c r="J498" s="1322"/>
      <c r="K498" s="1322"/>
      <c r="L498" s="1322"/>
      <c r="M498" s="1322"/>
      <c r="N498" s="1322"/>
    </row>
    <row r="499" spans="2:14">
      <c r="B499" s="1322"/>
      <c r="C499" s="1322"/>
      <c r="D499" s="1322"/>
      <c r="E499" s="1322"/>
      <c r="F499" s="1322"/>
      <c r="G499" s="1322"/>
      <c r="H499" s="1322"/>
      <c r="I499" s="1322"/>
      <c r="J499" s="1322"/>
      <c r="K499" s="1322"/>
      <c r="L499" s="1322"/>
      <c r="M499" s="1322"/>
      <c r="N499" s="1322"/>
    </row>
    <row r="500" spans="2:14">
      <c r="B500" s="1322"/>
      <c r="C500" s="1322"/>
      <c r="D500" s="1322"/>
      <c r="E500" s="1322"/>
      <c r="F500" s="1322"/>
      <c r="G500" s="1322"/>
      <c r="H500" s="1322"/>
      <c r="I500" s="1322"/>
      <c r="J500" s="1322"/>
      <c r="K500" s="1322"/>
      <c r="L500" s="1322"/>
      <c r="M500" s="1322"/>
      <c r="N500" s="1322"/>
    </row>
    <row r="501" spans="2:14">
      <c r="B501" s="1322"/>
      <c r="C501" s="1322"/>
      <c r="D501" s="1322"/>
      <c r="E501" s="1322"/>
      <c r="F501" s="1322"/>
      <c r="G501" s="1322"/>
      <c r="H501" s="1322"/>
      <c r="I501" s="1322"/>
      <c r="J501" s="1322"/>
      <c r="K501" s="1322"/>
      <c r="L501" s="1322"/>
      <c r="M501" s="1322"/>
      <c r="N501" s="1322"/>
    </row>
    <row r="502" spans="2:14">
      <c r="B502" s="1322"/>
      <c r="C502" s="1322"/>
      <c r="D502" s="1322"/>
      <c r="E502" s="1322"/>
      <c r="F502" s="1322"/>
      <c r="G502" s="1322"/>
      <c r="H502" s="1322"/>
      <c r="I502" s="1322"/>
      <c r="J502" s="1322"/>
      <c r="K502" s="1322"/>
      <c r="L502" s="1322"/>
      <c r="M502" s="1322"/>
      <c r="N502" s="1322"/>
    </row>
    <row r="503" spans="2:14">
      <c r="B503" s="1322"/>
      <c r="C503" s="1322"/>
      <c r="D503" s="1322"/>
      <c r="E503" s="1322"/>
      <c r="F503" s="1322"/>
      <c r="G503" s="1322"/>
      <c r="H503" s="1322"/>
      <c r="I503" s="1322"/>
      <c r="J503" s="1322"/>
      <c r="K503" s="1322"/>
      <c r="L503" s="1322"/>
      <c r="M503" s="1322"/>
      <c r="N503" s="1322"/>
    </row>
    <row r="504" spans="2:14">
      <c r="B504" s="1322"/>
      <c r="C504" s="1322"/>
      <c r="D504" s="1322"/>
      <c r="E504" s="1322"/>
      <c r="F504" s="1322"/>
      <c r="G504" s="1322"/>
      <c r="H504" s="1322"/>
      <c r="I504" s="1322"/>
      <c r="J504" s="1322"/>
      <c r="K504" s="1322"/>
      <c r="L504" s="1322"/>
      <c r="M504" s="1322"/>
      <c r="N504" s="1322"/>
    </row>
    <row r="505" spans="2:14">
      <c r="B505" s="1322"/>
      <c r="C505" s="1322"/>
      <c r="D505" s="1322"/>
      <c r="E505" s="1322"/>
      <c r="F505" s="1322"/>
      <c r="G505" s="1322"/>
      <c r="H505" s="1322"/>
      <c r="I505" s="1322"/>
      <c r="J505" s="1322"/>
      <c r="K505" s="1322"/>
      <c r="L505" s="1322"/>
      <c r="M505" s="1322"/>
      <c r="N505" s="1322"/>
    </row>
    <row r="506" spans="2:14">
      <c r="B506" s="1322"/>
      <c r="C506" s="1322"/>
      <c r="D506" s="1322"/>
      <c r="E506" s="1322"/>
      <c r="F506" s="1322"/>
      <c r="G506" s="1322"/>
      <c r="H506" s="1322"/>
      <c r="I506" s="1322"/>
      <c r="J506" s="1322"/>
      <c r="K506" s="1322"/>
      <c r="L506" s="1322"/>
      <c r="M506" s="1322"/>
      <c r="N506" s="1322"/>
    </row>
    <row r="507" spans="2:14">
      <c r="B507" s="1322"/>
      <c r="C507" s="1322"/>
      <c r="D507" s="1322"/>
      <c r="E507" s="1322"/>
      <c r="F507" s="1322"/>
      <c r="G507" s="1322"/>
      <c r="H507" s="1322"/>
      <c r="I507" s="1322"/>
      <c r="J507" s="1322"/>
      <c r="K507" s="1322"/>
      <c r="L507" s="1322"/>
      <c r="M507" s="1322"/>
      <c r="N507" s="1322"/>
    </row>
    <row r="508" spans="2:14">
      <c r="B508" s="1322"/>
      <c r="C508" s="1322"/>
      <c r="D508" s="1322"/>
      <c r="E508" s="1322"/>
      <c r="F508" s="1322"/>
      <c r="G508" s="1322"/>
      <c r="H508" s="1322"/>
      <c r="I508" s="1322"/>
      <c r="J508" s="1322"/>
      <c r="K508" s="1322"/>
      <c r="L508" s="1322"/>
      <c r="M508" s="1322"/>
      <c r="N508" s="1322"/>
    </row>
    <row r="509" spans="2:14">
      <c r="B509" s="1322"/>
      <c r="C509" s="1322"/>
      <c r="D509" s="1322"/>
      <c r="E509" s="1322"/>
      <c r="F509" s="1322"/>
      <c r="G509" s="1322"/>
      <c r="H509" s="1322"/>
      <c r="I509" s="1322"/>
      <c r="J509" s="1322"/>
      <c r="K509" s="1322"/>
      <c r="L509" s="1322"/>
      <c r="M509" s="1322"/>
      <c r="N509" s="1322"/>
    </row>
    <row r="510" spans="2:14">
      <c r="B510" s="1322"/>
      <c r="C510" s="1322"/>
      <c r="D510" s="1322"/>
      <c r="E510" s="1322"/>
      <c r="F510" s="1322"/>
      <c r="G510" s="1322"/>
      <c r="H510" s="1322"/>
      <c r="I510" s="1322"/>
      <c r="J510" s="1322"/>
      <c r="K510" s="1322"/>
      <c r="L510" s="1322"/>
      <c r="M510" s="1322"/>
      <c r="N510" s="1322"/>
    </row>
    <row r="511" spans="2:14">
      <c r="B511" s="1322"/>
      <c r="C511" s="1322"/>
      <c r="D511" s="1322"/>
      <c r="E511" s="1322"/>
      <c r="F511" s="1322"/>
      <c r="G511" s="1322"/>
      <c r="H511" s="1322"/>
      <c r="I511" s="1322"/>
      <c r="J511" s="1322"/>
      <c r="K511" s="1322"/>
      <c r="L511" s="1322"/>
      <c r="M511" s="1322"/>
      <c r="N511" s="1322"/>
    </row>
    <row r="512" spans="2:14">
      <c r="B512" s="1322"/>
      <c r="C512" s="1322"/>
      <c r="D512" s="1322"/>
      <c r="E512" s="1322"/>
      <c r="F512" s="1322"/>
      <c r="G512" s="1322"/>
      <c r="H512" s="1322"/>
      <c r="I512" s="1322"/>
      <c r="J512" s="1322"/>
      <c r="K512" s="1322"/>
      <c r="L512" s="1322"/>
      <c r="M512" s="1322"/>
      <c r="N512" s="1322"/>
    </row>
    <row r="513" spans="2:14">
      <c r="B513" s="1322"/>
      <c r="C513" s="1322"/>
      <c r="D513" s="1322"/>
      <c r="E513" s="1322"/>
      <c r="F513" s="1322"/>
      <c r="G513" s="1322"/>
      <c r="H513" s="1322"/>
      <c r="I513" s="1322"/>
      <c r="J513" s="1322"/>
      <c r="K513" s="1322"/>
      <c r="L513" s="1322"/>
      <c r="M513" s="1322"/>
      <c r="N513" s="1322"/>
    </row>
    <row r="514" spans="2:14">
      <c r="B514" s="1322"/>
      <c r="C514" s="1322"/>
      <c r="D514" s="1322"/>
      <c r="E514" s="1322"/>
      <c r="F514" s="1322"/>
      <c r="G514" s="1322"/>
      <c r="H514" s="1322"/>
      <c r="I514" s="1322"/>
      <c r="J514" s="1322"/>
      <c r="K514" s="1322"/>
      <c r="L514" s="1322"/>
      <c r="M514" s="1322"/>
      <c r="N514" s="1322"/>
    </row>
    <row r="515" spans="2:14">
      <c r="B515" s="1322"/>
      <c r="C515" s="1322"/>
      <c r="D515" s="1322"/>
      <c r="E515" s="1322"/>
      <c r="F515" s="1322"/>
      <c r="G515" s="1322"/>
      <c r="H515" s="1322"/>
      <c r="I515" s="1322"/>
      <c r="J515" s="1322"/>
      <c r="K515" s="1322"/>
      <c r="L515" s="1322"/>
      <c r="M515" s="1322"/>
      <c r="N515" s="1322"/>
    </row>
    <row r="516" spans="2:14">
      <c r="B516" s="1322"/>
      <c r="C516" s="1322"/>
      <c r="D516" s="1322"/>
      <c r="E516" s="1322"/>
      <c r="F516" s="1322"/>
      <c r="G516" s="1322"/>
      <c r="H516" s="1322"/>
      <c r="I516" s="1322"/>
      <c r="J516" s="1322"/>
      <c r="K516" s="1322"/>
      <c r="L516" s="1322"/>
      <c r="M516" s="1322"/>
      <c r="N516" s="1322"/>
    </row>
    <row r="517" spans="2:14">
      <c r="B517" s="1322"/>
      <c r="C517" s="1322"/>
      <c r="D517" s="1322"/>
      <c r="E517" s="1322"/>
      <c r="F517" s="1322"/>
      <c r="G517" s="1322"/>
      <c r="H517" s="1322"/>
      <c r="I517" s="1322"/>
      <c r="J517" s="1322"/>
      <c r="K517" s="1322"/>
      <c r="L517" s="1322"/>
      <c r="M517" s="1322"/>
      <c r="N517" s="1322"/>
    </row>
    <row r="518" spans="2:14">
      <c r="B518" s="1322"/>
      <c r="C518" s="1322"/>
      <c r="D518" s="1322"/>
      <c r="E518" s="1322"/>
      <c r="F518" s="1322"/>
      <c r="G518" s="1322"/>
      <c r="H518" s="1322"/>
      <c r="I518" s="1322"/>
      <c r="J518" s="1322"/>
      <c r="K518" s="1322"/>
      <c r="L518" s="1322"/>
      <c r="M518" s="1322"/>
      <c r="N518" s="1322"/>
    </row>
    <row r="519" spans="2:14">
      <c r="B519" s="1322"/>
      <c r="C519" s="1322"/>
      <c r="D519" s="1322"/>
      <c r="E519" s="1322"/>
      <c r="F519" s="1322"/>
      <c r="G519" s="1322"/>
      <c r="H519" s="1322"/>
      <c r="I519" s="1322"/>
      <c r="J519" s="1322"/>
      <c r="K519" s="1322"/>
      <c r="L519" s="1322"/>
      <c r="M519" s="1322"/>
      <c r="N519" s="1322"/>
    </row>
    <row r="520" spans="2:14">
      <c r="B520" s="1322"/>
      <c r="C520" s="1322"/>
      <c r="D520" s="1322"/>
      <c r="E520" s="1322"/>
      <c r="F520" s="1322"/>
      <c r="G520" s="1322"/>
      <c r="H520" s="1322"/>
      <c r="I520" s="1322"/>
      <c r="J520" s="1322"/>
      <c r="K520" s="1322"/>
      <c r="L520" s="1322"/>
      <c r="M520" s="1322"/>
      <c r="N520" s="1322"/>
    </row>
    <row r="521" spans="2:14">
      <c r="B521" s="1322"/>
      <c r="C521" s="1322"/>
      <c r="D521" s="1322"/>
      <c r="E521" s="1322"/>
      <c r="F521" s="1322"/>
      <c r="G521" s="1322"/>
      <c r="H521" s="1322"/>
      <c r="I521" s="1322"/>
      <c r="J521" s="1322"/>
      <c r="K521" s="1322"/>
      <c r="L521" s="1322"/>
      <c r="M521" s="1322"/>
      <c r="N521" s="1322"/>
    </row>
    <row r="522" spans="2:14">
      <c r="B522" s="1322"/>
      <c r="C522" s="1322"/>
      <c r="D522" s="1322"/>
      <c r="E522" s="1322"/>
      <c r="F522" s="1322"/>
      <c r="G522" s="1322"/>
      <c r="H522" s="1322"/>
      <c r="I522" s="1322"/>
      <c r="J522" s="1322"/>
      <c r="K522" s="1322"/>
      <c r="L522" s="1322"/>
      <c r="M522" s="1322"/>
      <c r="N522" s="1322"/>
    </row>
    <row r="523" spans="2:14">
      <c r="B523" s="1322"/>
      <c r="C523" s="1322"/>
      <c r="D523" s="1322"/>
      <c r="E523" s="1322"/>
      <c r="F523" s="1322"/>
      <c r="G523" s="1322"/>
      <c r="H523" s="1322"/>
      <c r="I523" s="1322"/>
      <c r="J523" s="1322"/>
      <c r="K523" s="1322"/>
      <c r="L523" s="1322"/>
      <c r="M523" s="1322"/>
      <c r="N523" s="1322"/>
    </row>
    <row r="524" spans="2:14">
      <c r="B524" s="1322"/>
      <c r="C524" s="1322"/>
      <c r="D524" s="1322"/>
      <c r="E524" s="1322"/>
      <c r="F524" s="1322"/>
      <c r="G524" s="1322"/>
      <c r="H524" s="1322"/>
      <c r="I524" s="1322"/>
      <c r="J524" s="1322"/>
      <c r="K524" s="1322"/>
      <c r="L524" s="1322"/>
      <c r="M524" s="1322"/>
      <c r="N524" s="1322"/>
    </row>
    <row r="525" spans="2:14">
      <c r="B525" s="1322"/>
      <c r="C525" s="1322"/>
      <c r="D525" s="1322"/>
      <c r="E525" s="1322"/>
      <c r="F525" s="1322"/>
      <c r="G525" s="1322"/>
      <c r="H525" s="1322"/>
      <c r="I525" s="1322"/>
      <c r="J525" s="1322"/>
      <c r="K525" s="1322"/>
      <c r="L525" s="1322"/>
      <c r="M525" s="1322"/>
      <c r="N525" s="1322"/>
    </row>
    <row r="526" spans="2:14">
      <c r="B526" s="1322"/>
      <c r="C526" s="1322"/>
      <c r="D526" s="1322"/>
      <c r="E526" s="1322"/>
      <c r="F526" s="1322"/>
      <c r="G526" s="1322"/>
      <c r="H526" s="1322"/>
      <c r="I526" s="1322"/>
      <c r="J526" s="1322"/>
      <c r="K526" s="1322"/>
      <c r="L526" s="1322"/>
      <c r="M526" s="1322"/>
      <c r="N526" s="1322"/>
    </row>
    <row r="527" spans="2:14">
      <c r="B527" s="1322"/>
      <c r="C527" s="1322"/>
      <c r="D527" s="1322"/>
      <c r="E527" s="1322"/>
      <c r="F527" s="1322"/>
      <c r="G527" s="1322"/>
      <c r="H527" s="1322"/>
      <c r="I527" s="1322"/>
      <c r="J527" s="1322"/>
      <c r="K527" s="1322"/>
      <c r="L527" s="1322"/>
      <c r="M527" s="1322"/>
      <c r="N527" s="1322"/>
    </row>
    <row r="528" spans="2:14">
      <c r="B528" s="1322"/>
      <c r="C528" s="1322"/>
      <c r="D528" s="1322"/>
      <c r="E528" s="1322"/>
      <c r="F528" s="1322"/>
      <c r="G528" s="1322"/>
      <c r="H528" s="1322"/>
      <c r="I528" s="1322"/>
      <c r="J528" s="1322"/>
      <c r="K528" s="1322"/>
      <c r="L528" s="1322"/>
      <c r="M528" s="1322"/>
      <c r="N528" s="1322"/>
    </row>
    <row r="529" spans="2:14">
      <c r="B529" s="1322"/>
      <c r="C529" s="1322"/>
      <c r="D529" s="1322"/>
      <c r="E529" s="1322"/>
      <c r="F529" s="1322"/>
      <c r="G529" s="1322"/>
      <c r="H529" s="1322"/>
      <c r="I529" s="1322"/>
      <c r="J529" s="1322"/>
      <c r="K529" s="1322"/>
      <c r="L529" s="1322"/>
      <c r="M529" s="1322"/>
      <c r="N529" s="1322"/>
    </row>
    <row r="530" spans="2:14">
      <c r="B530" s="1322"/>
      <c r="C530" s="1322"/>
      <c r="D530" s="1322"/>
      <c r="E530" s="1322"/>
      <c r="F530" s="1322"/>
      <c r="G530" s="1322"/>
      <c r="H530" s="1322"/>
      <c r="I530" s="1322"/>
      <c r="J530" s="1322"/>
      <c r="K530" s="1322"/>
      <c r="L530" s="1322"/>
      <c r="M530" s="1322"/>
      <c r="N530" s="1322"/>
    </row>
    <row r="531" spans="2:14">
      <c r="B531" s="1322"/>
      <c r="C531" s="1322"/>
      <c r="D531" s="1322"/>
      <c r="E531" s="1322"/>
      <c r="F531" s="1322"/>
      <c r="G531" s="1322"/>
      <c r="H531" s="1322"/>
      <c r="I531" s="1322"/>
      <c r="J531" s="1322"/>
      <c r="K531" s="1322"/>
      <c r="L531" s="1322"/>
      <c r="M531" s="1322"/>
      <c r="N531" s="1322"/>
    </row>
    <row r="532" spans="2:14">
      <c r="B532" s="1322"/>
      <c r="C532" s="1322"/>
      <c r="D532" s="1322"/>
      <c r="E532" s="1322"/>
      <c r="F532" s="1322"/>
      <c r="G532" s="1322"/>
      <c r="H532" s="1322"/>
      <c r="I532" s="1322"/>
      <c r="J532" s="1322"/>
      <c r="K532" s="1322"/>
      <c r="L532" s="1322"/>
      <c r="M532" s="1322"/>
      <c r="N532" s="1322"/>
    </row>
    <row r="533" spans="2:14">
      <c r="B533" s="1322"/>
      <c r="C533" s="1322"/>
      <c r="D533" s="1322"/>
      <c r="E533" s="1322"/>
      <c r="F533" s="1322"/>
      <c r="G533" s="1322"/>
      <c r="H533" s="1322"/>
      <c r="I533" s="1322"/>
      <c r="J533" s="1322"/>
      <c r="K533" s="1322"/>
      <c r="L533" s="1322"/>
      <c r="M533" s="1322"/>
      <c r="N533" s="1322"/>
    </row>
    <row r="534" spans="2:14">
      <c r="B534" s="1322"/>
      <c r="C534" s="1322"/>
      <c r="D534" s="1322"/>
      <c r="E534" s="1322"/>
      <c r="F534" s="1322"/>
      <c r="G534" s="1322"/>
      <c r="H534" s="1322"/>
      <c r="I534" s="1322"/>
      <c r="J534" s="1322"/>
      <c r="K534" s="1322"/>
      <c r="L534" s="1322"/>
      <c r="M534" s="1322"/>
      <c r="N534" s="1322"/>
    </row>
    <row r="535" spans="2:14">
      <c r="B535" s="1322"/>
      <c r="C535" s="1322"/>
      <c r="D535" s="1322"/>
      <c r="E535" s="1322"/>
      <c r="F535" s="1322"/>
      <c r="G535" s="1322"/>
      <c r="H535" s="1322"/>
      <c r="I535" s="1322"/>
      <c r="J535" s="1322"/>
      <c r="K535" s="1322"/>
      <c r="L535" s="1322"/>
      <c r="M535" s="1322"/>
      <c r="N535" s="1322"/>
    </row>
    <row r="536" spans="2:14">
      <c r="B536" s="1322"/>
      <c r="C536" s="1322"/>
      <c r="D536" s="1322"/>
      <c r="E536" s="1322"/>
      <c r="F536" s="1322"/>
      <c r="G536" s="1322"/>
      <c r="H536" s="1322"/>
      <c r="I536" s="1322"/>
      <c r="J536" s="1322"/>
      <c r="K536" s="1322"/>
      <c r="L536" s="1322"/>
      <c r="M536" s="1322"/>
      <c r="N536" s="1322"/>
    </row>
    <row r="537" spans="2:14">
      <c r="B537" s="1322"/>
      <c r="C537" s="1322"/>
      <c r="D537" s="1322"/>
      <c r="E537" s="1322"/>
      <c r="F537" s="1322"/>
      <c r="G537" s="1322"/>
      <c r="H537" s="1322"/>
      <c r="I537" s="1322"/>
      <c r="J537" s="1322"/>
      <c r="K537" s="1322"/>
      <c r="L537" s="1322"/>
      <c r="M537" s="1322"/>
      <c r="N537" s="1322"/>
    </row>
    <row r="538" spans="2:14">
      <c r="B538" s="1322"/>
      <c r="C538" s="1322"/>
      <c r="D538" s="1322"/>
      <c r="E538" s="1322"/>
      <c r="F538" s="1322"/>
      <c r="G538" s="1322"/>
      <c r="H538" s="1322"/>
      <c r="I538" s="1322"/>
      <c r="J538" s="1322"/>
      <c r="K538" s="1322"/>
      <c r="L538" s="1322"/>
      <c r="M538" s="1322"/>
      <c r="N538" s="1322"/>
    </row>
    <row r="539" spans="2:14">
      <c r="B539" s="1322"/>
      <c r="C539" s="1322"/>
      <c r="D539" s="1322"/>
      <c r="E539" s="1322"/>
      <c r="F539" s="1322"/>
      <c r="G539" s="1322"/>
      <c r="H539" s="1322"/>
      <c r="I539" s="1322"/>
      <c r="J539" s="1322"/>
      <c r="K539" s="1322"/>
      <c r="L539" s="1322"/>
      <c r="M539" s="1322"/>
      <c r="N539" s="1322"/>
    </row>
    <row r="540" spans="2:14">
      <c r="B540" s="1322"/>
      <c r="C540" s="1322"/>
      <c r="D540" s="1322"/>
      <c r="E540" s="1322"/>
      <c r="F540" s="1322"/>
      <c r="G540" s="1322"/>
      <c r="H540" s="1322"/>
      <c r="I540" s="1322"/>
      <c r="J540" s="1322"/>
      <c r="K540" s="1322"/>
      <c r="L540" s="1322"/>
      <c r="M540" s="1322"/>
      <c r="N540" s="1322"/>
    </row>
    <row r="541" spans="2:14">
      <c r="B541" s="1322"/>
      <c r="C541" s="1322"/>
      <c r="D541" s="1322"/>
      <c r="E541" s="1322"/>
      <c r="F541" s="1322"/>
      <c r="G541" s="1322"/>
      <c r="H541" s="1322"/>
      <c r="I541" s="1322"/>
      <c r="J541" s="1322"/>
      <c r="K541" s="1322"/>
      <c r="L541" s="1322"/>
      <c r="M541" s="1322"/>
      <c r="N541" s="1322"/>
    </row>
    <row r="542" spans="2:14">
      <c r="B542" s="1322"/>
      <c r="C542" s="1322"/>
      <c r="D542" s="1322"/>
      <c r="E542" s="1322"/>
      <c r="F542" s="1322"/>
      <c r="G542" s="1322"/>
      <c r="H542" s="1322"/>
      <c r="I542" s="1322"/>
      <c r="J542" s="1322"/>
      <c r="K542" s="1322"/>
      <c r="L542" s="1322"/>
      <c r="M542" s="1322"/>
      <c r="N542" s="1322"/>
    </row>
    <row r="543" spans="2:14">
      <c r="B543" s="1322"/>
      <c r="C543" s="1322"/>
      <c r="D543" s="1322"/>
      <c r="E543" s="1322"/>
      <c r="F543" s="1322"/>
      <c r="G543" s="1322"/>
      <c r="H543" s="1322"/>
      <c r="I543" s="1322"/>
      <c r="J543" s="1322"/>
      <c r="K543" s="1322"/>
      <c r="L543" s="1322"/>
      <c r="M543" s="1322"/>
      <c r="N543" s="1322"/>
    </row>
    <row r="544" spans="2:14">
      <c r="B544" s="1322"/>
      <c r="C544" s="1322"/>
      <c r="D544" s="1322"/>
      <c r="E544" s="1322"/>
      <c r="F544" s="1322"/>
      <c r="G544" s="1322"/>
      <c r="H544" s="1322"/>
      <c r="I544" s="1322"/>
      <c r="J544" s="1322"/>
      <c r="K544" s="1322"/>
      <c r="L544" s="1322"/>
      <c r="M544" s="1322"/>
      <c r="N544" s="1322"/>
    </row>
    <row r="545" spans="2:14">
      <c r="B545" s="1322"/>
      <c r="C545" s="1322"/>
      <c r="D545" s="1322"/>
      <c r="E545" s="1322"/>
      <c r="F545" s="1322"/>
      <c r="G545" s="1322"/>
      <c r="H545" s="1322"/>
      <c r="I545" s="1322"/>
      <c r="J545" s="1322"/>
      <c r="K545" s="1322"/>
      <c r="L545" s="1322"/>
      <c r="M545" s="1322"/>
      <c r="N545" s="1322"/>
    </row>
    <row r="546" spans="2:14">
      <c r="B546" s="1322"/>
      <c r="C546" s="1322"/>
      <c r="D546" s="1322"/>
      <c r="E546" s="1322"/>
      <c r="F546" s="1322"/>
      <c r="G546" s="1322"/>
      <c r="H546" s="1322"/>
      <c r="I546" s="1322"/>
      <c r="J546" s="1322"/>
      <c r="K546" s="1322"/>
      <c r="L546" s="1322"/>
      <c r="M546" s="1322"/>
      <c r="N546" s="1322"/>
    </row>
    <row r="547" spans="2:14">
      <c r="B547" s="1322"/>
      <c r="C547" s="1322"/>
      <c r="D547" s="1322"/>
      <c r="E547" s="1322"/>
      <c r="F547" s="1322"/>
      <c r="G547" s="1322"/>
      <c r="H547" s="1322"/>
      <c r="I547" s="1322"/>
      <c r="J547" s="1322"/>
      <c r="K547" s="1322"/>
      <c r="L547" s="1322"/>
      <c r="M547" s="1322"/>
      <c r="N547" s="1322"/>
    </row>
    <row r="548" spans="2:14">
      <c r="B548" s="1322"/>
      <c r="C548" s="1322"/>
      <c r="D548" s="1322"/>
      <c r="E548" s="1322"/>
      <c r="F548" s="1322"/>
      <c r="G548" s="1322"/>
      <c r="H548" s="1322"/>
      <c r="I548" s="1322"/>
      <c r="J548" s="1322"/>
      <c r="K548" s="1322"/>
      <c r="L548" s="1322"/>
      <c r="M548" s="1322"/>
      <c r="N548" s="1322"/>
    </row>
    <row r="549" spans="2:14">
      <c r="B549" s="1322"/>
      <c r="C549" s="1322"/>
      <c r="D549" s="1322"/>
      <c r="E549" s="1322"/>
      <c r="F549" s="1322"/>
      <c r="G549" s="1322"/>
      <c r="H549" s="1322"/>
      <c r="I549" s="1322"/>
      <c r="J549" s="1322"/>
      <c r="K549" s="1322"/>
      <c r="L549" s="1322"/>
      <c r="M549" s="1322"/>
      <c r="N549" s="1322"/>
    </row>
    <row r="550" spans="2:14">
      <c r="B550" s="1322"/>
      <c r="C550" s="1322"/>
      <c r="D550" s="1322"/>
      <c r="E550" s="1322"/>
      <c r="F550" s="1322"/>
      <c r="G550" s="1322"/>
      <c r="H550" s="1322"/>
      <c r="I550" s="1322"/>
      <c r="J550" s="1322"/>
      <c r="K550" s="1322"/>
      <c r="L550" s="1322"/>
      <c r="M550" s="1322"/>
      <c r="N550" s="1322"/>
    </row>
    <row r="551" spans="2:14">
      <c r="B551" s="1322"/>
      <c r="C551" s="1322"/>
      <c r="D551" s="1322"/>
      <c r="E551" s="1322"/>
      <c r="F551" s="1322"/>
      <c r="G551" s="1322"/>
      <c r="H551" s="1322"/>
      <c r="I551" s="1322"/>
      <c r="J551" s="1322"/>
      <c r="K551" s="1322"/>
      <c r="L551" s="1322"/>
      <c r="M551" s="1322"/>
      <c r="N551" s="1322"/>
    </row>
    <row r="552" spans="2:14">
      <c r="B552" s="1322"/>
      <c r="C552" s="1322"/>
      <c r="D552" s="1322"/>
      <c r="E552" s="1322"/>
      <c r="F552" s="1322"/>
      <c r="G552" s="1322"/>
      <c r="H552" s="1322"/>
      <c r="I552" s="1322"/>
      <c r="J552" s="1322"/>
      <c r="K552" s="1322"/>
      <c r="L552" s="1322"/>
      <c r="M552" s="1322"/>
      <c r="N552" s="1322"/>
    </row>
    <row r="553" spans="2:14">
      <c r="B553" s="1322"/>
      <c r="C553" s="1322"/>
      <c r="D553" s="1322"/>
      <c r="E553" s="1322"/>
      <c r="F553" s="1322"/>
      <c r="G553" s="1322"/>
      <c r="H553" s="1322"/>
      <c r="I553" s="1322"/>
      <c r="J553" s="1322"/>
      <c r="K553" s="1322"/>
      <c r="L553" s="1322"/>
      <c r="M553" s="1322"/>
      <c r="N553" s="1322"/>
    </row>
    <row r="554" spans="2:14">
      <c r="B554" s="1322"/>
      <c r="C554" s="1322"/>
      <c r="D554" s="1322"/>
      <c r="E554" s="1322"/>
      <c r="F554" s="1322"/>
      <c r="G554" s="1322"/>
      <c r="H554" s="1322"/>
      <c r="I554" s="1322"/>
      <c r="J554" s="1322"/>
      <c r="K554" s="1322"/>
      <c r="L554" s="1322"/>
      <c r="M554" s="1322"/>
      <c r="N554" s="1322"/>
    </row>
    <row r="555" spans="2:14">
      <c r="B555" s="1322"/>
      <c r="C555" s="1322"/>
      <c r="D555" s="1322"/>
      <c r="E555" s="1322"/>
      <c r="F555" s="1322"/>
      <c r="G555" s="1322"/>
      <c r="H555" s="1322"/>
      <c r="I555" s="1322"/>
      <c r="J555" s="1322"/>
      <c r="K555" s="1322"/>
      <c r="L555" s="1322"/>
      <c r="M555" s="1322"/>
      <c r="N555" s="1322"/>
    </row>
    <row r="556" spans="2:14">
      <c r="B556" s="1322"/>
      <c r="C556" s="1322"/>
      <c r="D556" s="1322"/>
      <c r="E556" s="1322"/>
      <c r="F556" s="1322"/>
      <c r="G556" s="1322"/>
      <c r="H556" s="1322"/>
      <c r="I556" s="1322"/>
      <c r="J556" s="1322"/>
      <c r="K556" s="1322"/>
      <c r="L556" s="1322"/>
      <c r="M556" s="1322"/>
      <c r="N556" s="1322"/>
    </row>
    <row r="557" spans="2:14">
      <c r="B557" s="1322"/>
      <c r="C557" s="1322"/>
      <c r="D557" s="1322"/>
      <c r="E557" s="1322"/>
      <c r="F557" s="1322"/>
      <c r="G557" s="1322"/>
      <c r="H557" s="1322"/>
      <c r="I557" s="1322"/>
      <c r="J557" s="1322"/>
      <c r="K557" s="1322"/>
      <c r="L557" s="1322"/>
      <c r="M557" s="1322"/>
      <c r="N557" s="1322"/>
    </row>
    <row r="558" spans="2:14">
      <c r="B558" s="1322"/>
      <c r="C558" s="1322"/>
      <c r="D558" s="1322"/>
      <c r="E558" s="1322"/>
      <c r="F558" s="1322"/>
      <c r="G558" s="1322"/>
      <c r="H558" s="1322"/>
      <c r="I558" s="1322"/>
      <c r="J558" s="1322"/>
      <c r="K558" s="1322"/>
      <c r="L558" s="1322"/>
      <c r="M558" s="1322"/>
      <c r="N558" s="1322"/>
    </row>
    <row r="559" spans="2:14">
      <c r="B559" s="1322"/>
      <c r="C559" s="1322"/>
      <c r="D559" s="1322"/>
      <c r="E559" s="1322"/>
      <c r="F559" s="1322"/>
      <c r="G559" s="1322"/>
      <c r="H559" s="1322"/>
      <c r="I559" s="1322"/>
      <c r="J559" s="1322"/>
      <c r="K559" s="1322"/>
      <c r="L559" s="1322"/>
      <c r="M559" s="1322"/>
      <c r="N559" s="1322"/>
    </row>
    <row r="560" spans="2:14">
      <c r="B560" s="1322"/>
      <c r="C560" s="1322"/>
      <c r="D560" s="1322"/>
      <c r="E560" s="1322"/>
      <c r="F560" s="1322"/>
      <c r="G560" s="1322"/>
      <c r="H560" s="1322"/>
      <c r="I560" s="1322"/>
      <c r="J560" s="1322"/>
      <c r="K560" s="1322"/>
      <c r="L560" s="1322"/>
      <c r="M560" s="1322"/>
      <c r="N560" s="1322"/>
    </row>
    <row r="561" spans="2:14">
      <c r="B561" s="1322"/>
      <c r="C561" s="1322"/>
      <c r="D561" s="1322"/>
      <c r="E561" s="1322"/>
      <c r="F561" s="1322"/>
      <c r="G561" s="1322"/>
      <c r="H561" s="1322"/>
      <c r="I561" s="1322"/>
      <c r="J561" s="1322"/>
      <c r="K561" s="1322"/>
      <c r="L561" s="1322"/>
      <c r="M561" s="1322"/>
      <c r="N561" s="1322"/>
    </row>
    <row r="562" spans="2:14">
      <c r="B562" s="1322"/>
      <c r="C562" s="1322"/>
      <c r="D562" s="1322"/>
      <c r="E562" s="1322"/>
      <c r="F562" s="1322"/>
      <c r="G562" s="1322"/>
      <c r="H562" s="1322"/>
      <c r="I562" s="1322"/>
      <c r="J562" s="1322"/>
      <c r="K562" s="1322"/>
      <c r="L562" s="1322"/>
      <c r="M562" s="1322"/>
      <c r="N562" s="1322"/>
    </row>
    <row r="563" spans="2:14">
      <c r="B563" s="1322"/>
      <c r="C563" s="1322"/>
      <c r="D563" s="1322"/>
      <c r="E563" s="1322"/>
      <c r="F563" s="1322"/>
      <c r="G563" s="1322"/>
      <c r="H563" s="1322"/>
      <c r="I563" s="1322"/>
      <c r="J563" s="1322"/>
      <c r="K563" s="1322"/>
      <c r="L563" s="1322"/>
      <c r="M563" s="1322"/>
      <c r="N563" s="1322"/>
    </row>
    <row r="564" spans="2:14">
      <c r="B564" s="1322"/>
      <c r="C564" s="1322"/>
      <c r="D564" s="1322"/>
      <c r="E564" s="1322"/>
      <c r="F564" s="1322"/>
      <c r="G564" s="1322"/>
      <c r="H564" s="1322"/>
      <c r="I564" s="1322"/>
      <c r="J564" s="1322"/>
      <c r="K564" s="1322"/>
      <c r="L564" s="1322"/>
      <c r="M564" s="1322"/>
      <c r="N564" s="1322"/>
    </row>
    <row r="565" spans="2:14">
      <c r="B565" s="1322"/>
      <c r="C565" s="1322"/>
      <c r="D565" s="1322"/>
      <c r="E565" s="1322"/>
      <c r="F565" s="1322"/>
      <c r="G565" s="1322"/>
      <c r="H565" s="1322"/>
      <c r="I565" s="1322"/>
      <c r="J565" s="1322"/>
      <c r="K565" s="1322"/>
      <c r="L565" s="1322"/>
      <c r="M565" s="1322"/>
      <c r="N565" s="1322"/>
    </row>
    <row r="566" spans="2:14">
      <c r="B566" s="1322"/>
      <c r="C566" s="1322"/>
      <c r="D566" s="1322"/>
      <c r="E566" s="1322"/>
      <c r="F566" s="1322"/>
      <c r="G566" s="1322"/>
      <c r="H566" s="1322"/>
      <c r="I566" s="1322"/>
      <c r="J566" s="1322"/>
      <c r="K566" s="1322"/>
      <c r="L566" s="1322"/>
      <c r="M566" s="1322"/>
      <c r="N566" s="1322"/>
    </row>
    <row r="567" spans="2:14">
      <c r="B567" s="1322"/>
      <c r="C567" s="1322"/>
      <c r="D567" s="1322"/>
      <c r="E567" s="1322"/>
      <c r="F567" s="1322"/>
      <c r="G567" s="1322"/>
      <c r="H567" s="1322"/>
      <c r="I567" s="1322"/>
      <c r="J567" s="1322"/>
      <c r="K567" s="1322"/>
      <c r="L567" s="1322"/>
      <c r="M567" s="1322"/>
      <c r="N567" s="1322"/>
    </row>
    <row r="568" spans="2:14">
      <c r="B568" s="1322"/>
      <c r="C568" s="1322"/>
      <c r="D568" s="1322"/>
      <c r="E568" s="1322"/>
      <c r="F568" s="1322"/>
      <c r="G568" s="1322"/>
      <c r="H568" s="1322"/>
      <c r="I568" s="1322"/>
      <c r="J568" s="1322"/>
      <c r="K568" s="1322"/>
      <c r="L568" s="1322"/>
      <c r="M568" s="1322"/>
      <c r="N568" s="1322"/>
    </row>
    <row r="569" spans="2:14">
      <c r="B569" s="1322"/>
      <c r="C569" s="1322"/>
      <c r="D569" s="1322"/>
      <c r="E569" s="1322"/>
      <c r="F569" s="1322"/>
      <c r="G569" s="1322"/>
      <c r="H569" s="1322"/>
      <c r="I569" s="1322"/>
      <c r="J569" s="1322"/>
      <c r="K569" s="1322"/>
      <c r="L569" s="1322"/>
      <c r="M569" s="1322"/>
      <c r="N569" s="1322"/>
    </row>
    <row r="570" spans="2:14">
      <c r="B570" s="1322"/>
      <c r="C570" s="1322"/>
      <c r="D570" s="1322"/>
      <c r="E570" s="1322"/>
      <c r="F570" s="1322"/>
      <c r="G570" s="1322"/>
      <c r="H570" s="1322"/>
      <c r="I570" s="1322"/>
      <c r="J570" s="1322"/>
      <c r="K570" s="1322"/>
      <c r="L570" s="1322"/>
      <c r="M570" s="1322"/>
      <c r="N570" s="1322"/>
    </row>
    <row r="571" spans="2:14">
      <c r="B571" s="1322"/>
      <c r="C571" s="1322"/>
      <c r="D571" s="1322"/>
      <c r="E571" s="1322"/>
      <c r="F571" s="1322"/>
      <c r="G571" s="1322"/>
      <c r="H571" s="1322"/>
      <c r="I571" s="1322"/>
      <c r="J571" s="1322"/>
      <c r="K571" s="1322"/>
      <c r="L571" s="1322"/>
      <c r="M571" s="1322"/>
      <c r="N571" s="1322"/>
    </row>
    <row r="572" spans="2:14">
      <c r="B572" s="1322"/>
      <c r="C572" s="1322"/>
      <c r="D572" s="1322"/>
      <c r="E572" s="1322"/>
      <c r="F572" s="1322"/>
      <c r="G572" s="1322"/>
      <c r="H572" s="1322"/>
      <c r="I572" s="1322"/>
      <c r="J572" s="1322"/>
      <c r="K572" s="1322"/>
      <c r="L572" s="1322"/>
      <c r="M572" s="1322"/>
      <c r="N572" s="1322"/>
    </row>
    <row r="573" spans="2:14">
      <c r="B573" s="1322"/>
      <c r="C573" s="1322"/>
      <c r="D573" s="1322"/>
      <c r="E573" s="1322"/>
      <c r="F573" s="1322"/>
      <c r="G573" s="1322"/>
      <c r="H573" s="1322"/>
      <c r="I573" s="1322"/>
      <c r="J573" s="1322"/>
      <c r="K573" s="1322"/>
      <c r="L573" s="1322"/>
      <c r="M573" s="1322"/>
      <c r="N573" s="1322"/>
    </row>
    <row r="574" spans="2:14">
      <c r="B574" s="1322"/>
      <c r="C574" s="1322"/>
      <c r="D574" s="1322"/>
      <c r="E574" s="1322"/>
      <c r="F574" s="1322"/>
      <c r="G574" s="1322"/>
      <c r="H574" s="1322"/>
      <c r="I574" s="1322"/>
      <c r="J574" s="1322"/>
      <c r="K574" s="1322"/>
      <c r="L574" s="1322"/>
      <c r="M574" s="1322"/>
      <c r="N574" s="1322"/>
    </row>
    <row r="575" spans="2:14">
      <c r="B575" s="1322"/>
      <c r="C575" s="1322"/>
      <c r="D575" s="1322"/>
      <c r="E575" s="1322"/>
      <c r="F575" s="1322"/>
      <c r="G575" s="1322"/>
      <c r="H575" s="1322"/>
      <c r="I575" s="1322"/>
      <c r="J575" s="1322"/>
      <c r="K575" s="1322"/>
      <c r="L575" s="1322"/>
      <c r="M575" s="1322"/>
      <c r="N575" s="1322"/>
    </row>
    <row r="576" spans="2:14">
      <c r="B576" s="1322"/>
      <c r="C576" s="1322"/>
      <c r="D576" s="1322"/>
      <c r="E576" s="1322"/>
      <c r="F576" s="1322"/>
      <c r="G576" s="1322"/>
      <c r="H576" s="1322"/>
      <c r="I576" s="1322"/>
      <c r="J576" s="1322"/>
      <c r="K576" s="1322"/>
      <c r="L576" s="1322"/>
      <c r="M576" s="1322"/>
      <c r="N576" s="1322"/>
    </row>
    <row r="577" spans="2:14">
      <c r="B577" s="1322"/>
      <c r="C577" s="1322"/>
      <c r="D577" s="1322"/>
      <c r="E577" s="1322"/>
      <c r="F577" s="1322"/>
      <c r="G577" s="1322"/>
      <c r="H577" s="1322"/>
      <c r="I577" s="1322"/>
      <c r="J577" s="1322"/>
      <c r="K577" s="1322"/>
      <c r="L577" s="1322"/>
      <c r="M577" s="1322"/>
      <c r="N577" s="1322"/>
    </row>
    <row r="578" spans="2:14">
      <c r="B578" s="1322"/>
      <c r="C578" s="1322"/>
      <c r="D578" s="1322"/>
      <c r="E578" s="1322"/>
      <c r="F578" s="1322"/>
      <c r="G578" s="1322"/>
      <c r="H578" s="1322"/>
      <c r="I578" s="1322"/>
      <c r="J578" s="1322"/>
      <c r="K578" s="1322"/>
      <c r="L578" s="1322"/>
      <c r="M578" s="1322"/>
      <c r="N578" s="1322"/>
    </row>
    <row r="579" spans="2:14">
      <c r="B579" s="1322"/>
      <c r="C579" s="1322"/>
      <c r="D579" s="1322"/>
      <c r="E579" s="1322"/>
      <c r="F579" s="1322"/>
      <c r="G579" s="1322"/>
      <c r="H579" s="1322"/>
      <c r="I579" s="1322"/>
      <c r="J579" s="1322"/>
      <c r="K579" s="1322"/>
      <c r="L579" s="1322"/>
      <c r="M579" s="1322"/>
      <c r="N579" s="1322"/>
    </row>
    <row r="580" spans="2:14">
      <c r="B580" s="1322"/>
      <c r="C580" s="1322"/>
      <c r="D580" s="1322"/>
      <c r="E580" s="1322"/>
      <c r="F580" s="1322"/>
      <c r="G580" s="1322"/>
      <c r="H580" s="1322"/>
      <c r="I580" s="1322"/>
      <c r="J580" s="1322"/>
      <c r="K580" s="1322"/>
      <c r="L580" s="1322"/>
      <c r="M580" s="1322"/>
      <c r="N580" s="1322"/>
    </row>
    <row r="581" spans="2:14">
      <c r="B581" s="1322"/>
      <c r="C581" s="1322"/>
      <c r="D581" s="1322"/>
      <c r="E581" s="1322"/>
      <c r="F581" s="1322"/>
      <c r="G581" s="1322"/>
      <c r="H581" s="1322"/>
      <c r="I581" s="1322"/>
      <c r="J581" s="1322"/>
      <c r="K581" s="1322"/>
      <c r="L581" s="1322"/>
      <c r="M581" s="1322"/>
      <c r="N581" s="1322"/>
    </row>
    <row r="582" spans="2:14">
      <c r="B582" s="1322"/>
      <c r="C582" s="1322"/>
      <c r="D582" s="1322"/>
      <c r="E582" s="1322"/>
      <c r="F582" s="1322"/>
      <c r="G582" s="1322"/>
      <c r="H582" s="1322"/>
      <c r="I582" s="1322"/>
      <c r="J582" s="1322"/>
      <c r="K582" s="1322"/>
      <c r="L582" s="1322"/>
      <c r="M582" s="1322"/>
      <c r="N582" s="1322"/>
    </row>
    <row r="583" spans="2:14">
      <c r="B583" s="1322"/>
      <c r="C583" s="1322"/>
      <c r="D583" s="1322"/>
      <c r="E583" s="1322"/>
      <c r="F583" s="1322"/>
      <c r="G583" s="1322"/>
      <c r="H583" s="1322"/>
      <c r="I583" s="1322"/>
      <c r="J583" s="1322"/>
      <c r="K583" s="1322"/>
      <c r="L583" s="1322"/>
      <c r="M583" s="1322"/>
      <c r="N583" s="1322"/>
    </row>
    <row r="584" spans="2:14">
      <c r="B584" s="1322"/>
      <c r="C584" s="1322"/>
      <c r="D584" s="1322"/>
      <c r="E584" s="1322"/>
      <c r="F584" s="1322"/>
      <c r="G584" s="1322"/>
      <c r="H584" s="1322"/>
      <c r="I584" s="1322"/>
      <c r="J584" s="1322"/>
      <c r="K584" s="1322"/>
      <c r="L584" s="1322"/>
      <c r="M584" s="1322"/>
      <c r="N584" s="1322"/>
    </row>
    <row r="585" spans="2:14">
      <c r="B585" s="1322"/>
      <c r="C585" s="1322"/>
      <c r="D585" s="1322"/>
      <c r="E585" s="1322"/>
      <c r="F585" s="1322"/>
      <c r="G585" s="1322"/>
      <c r="H585" s="1322"/>
      <c r="I585" s="1322"/>
      <c r="J585" s="1322"/>
      <c r="K585" s="1322"/>
      <c r="L585" s="1322"/>
      <c r="M585" s="1322"/>
      <c r="N585" s="1322"/>
    </row>
    <row r="586" spans="2:14">
      <c r="B586" s="1322"/>
      <c r="C586" s="1322"/>
      <c r="D586" s="1322"/>
      <c r="E586" s="1322"/>
      <c r="F586" s="1322"/>
      <c r="G586" s="1322"/>
      <c r="H586" s="1322"/>
      <c r="I586" s="1322"/>
      <c r="J586" s="1322"/>
      <c r="K586" s="1322"/>
      <c r="L586" s="1322"/>
      <c r="M586" s="1322"/>
      <c r="N586" s="1322"/>
    </row>
    <row r="587" spans="2:14">
      <c r="B587" s="1322"/>
      <c r="C587" s="1322"/>
      <c r="D587" s="1322"/>
      <c r="E587" s="1322"/>
      <c r="F587" s="1322"/>
      <c r="G587" s="1322"/>
      <c r="H587" s="1322"/>
      <c r="I587" s="1322"/>
      <c r="J587" s="1322"/>
      <c r="K587" s="1322"/>
      <c r="L587" s="1322"/>
      <c r="M587" s="1322"/>
      <c r="N587" s="1322"/>
    </row>
    <row r="588" spans="2:14">
      <c r="B588" s="1322"/>
      <c r="C588" s="1322"/>
      <c r="D588" s="1322"/>
      <c r="E588" s="1322"/>
      <c r="F588" s="1322"/>
      <c r="G588" s="1322"/>
      <c r="H588" s="1322"/>
      <c r="I588" s="1322"/>
      <c r="J588" s="1322"/>
      <c r="K588" s="1322"/>
      <c r="L588" s="1322"/>
      <c r="M588" s="1322"/>
      <c r="N588" s="1322"/>
    </row>
    <row r="589" spans="2:14">
      <c r="B589" s="1322"/>
      <c r="C589" s="1322"/>
      <c r="D589" s="1322"/>
      <c r="E589" s="1322"/>
      <c r="F589" s="1322"/>
      <c r="G589" s="1322"/>
      <c r="H589" s="1322"/>
      <c r="I589" s="1322"/>
      <c r="J589" s="1322"/>
      <c r="K589" s="1322"/>
      <c r="L589" s="1322"/>
      <c r="M589" s="1322"/>
      <c r="N589" s="1322"/>
    </row>
    <row r="590" spans="2:14">
      <c r="B590" s="1322"/>
      <c r="C590" s="1322"/>
      <c r="D590" s="1322"/>
      <c r="E590" s="1322"/>
      <c r="F590" s="1322"/>
      <c r="G590" s="1322"/>
      <c r="H590" s="1322"/>
      <c r="I590" s="1322"/>
      <c r="J590" s="1322"/>
      <c r="K590" s="1322"/>
      <c r="L590" s="1322"/>
      <c r="M590" s="1322"/>
      <c r="N590" s="1322"/>
    </row>
    <row r="591" spans="2:14">
      <c r="B591" s="1322"/>
      <c r="C591" s="1322"/>
      <c r="D591" s="1322"/>
      <c r="E591" s="1322"/>
      <c r="F591" s="1322"/>
      <c r="G591" s="1322"/>
      <c r="H591" s="1322"/>
      <c r="I591" s="1322"/>
      <c r="J591" s="1322"/>
      <c r="K591" s="1322"/>
      <c r="L591" s="1322"/>
      <c r="M591" s="1322"/>
      <c r="N591" s="1322"/>
    </row>
    <row r="592" spans="2:14">
      <c r="B592" s="1322"/>
      <c r="C592" s="1322"/>
      <c r="D592" s="1322"/>
      <c r="E592" s="1322"/>
      <c r="F592" s="1322"/>
      <c r="G592" s="1322"/>
      <c r="H592" s="1322"/>
      <c r="I592" s="1322"/>
      <c r="J592" s="1322"/>
      <c r="K592" s="1322"/>
      <c r="L592" s="1322"/>
      <c r="M592" s="1322"/>
      <c r="N592" s="1322"/>
    </row>
    <row r="593" spans="2:14">
      <c r="B593" s="1322"/>
      <c r="C593" s="1322"/>
      <c r="D593" s="1322"/>
      <c r="E593" s="1322"/>
      <c r="F593" s="1322"/>
      <c r="G593" s="1322"/>
      <c r="H593" s="1322"/>
      <c r="I593" s="1322"/>
      <c r="J593" s="1322"/>
      <c r="K593" s="1322"/>
      <c r="L593" s="1322"/>
      <c r="M593" s="1322"/>
      <c r="N593" s="1322"/>
    </row>
    <row r="594" spans="2:14">
      <c r="B594" s="1322"/>
      <c r="C594" s="1322"/>
      <c r="D594" s="1322"/>
      <c r="E594" s="1322"/>
      <c r="F594" s="1322"/>
      <c r="G594" s="1322"/>
      <c r="H594" s="1322"/>
      <c r="I594" s="1322"/>
      <c r="J594" s="1322"/>
      <c r="K594" s="1322"/>
      <c r="L594" s="1322"/>
      <c r="M594" s="1322"/>
      <c r="N594" s="1322"/>
    </row>
    <row r="595" spans="2:14">
      <c r="B595" s="1322"/>
      <c r="C595" s="1322"/>
      <c r="D595" s="1322"/>
      <c r="E595" s="1322"/>
      <c r="F595" s="1322"/>
      <c r="G595" s="1322"/>
      <c r="H595" s="1322"/>
      <c r="I595" s="1322"/>
      <c r="J595" s="1322"/>
      <c r="K595" s="1322"/>
      <c r="L595" s="1322"/>
      <c r="M595" s="1322"/>
      <c r="N595" s="1322"/>
    </row>
    <row r="596" spans="2:14">
      <c r="B596" s="1322"/>
      <c r="C596" s="1322"/>
      <c r="D596" s="1322"/>
      <c r="E596" s="1322"/>
      <c r="F596" s="1322"/>
      <c r="G596" s="1322"/>
      <c r="H596" s="1322"/>
      <c r="I596" s="1322"/>
      <c r="J596" s="1322"/>
      <c r="K596" s="1322"/>
      <c r="L596" s="1322"/>
      <c r="M596" s="1322"/>
      <c r="N596" s="1322"/>
    </row>
    <row r="597" spans="2:14">
      <c r="B597" s="1322"/>
      <c r="C597" s="1322"/>
      <c r="D597" s="1322"/>
      <c r="E597" s="1322"/>
      <c r="F597" s="1322"/>
      <c r="G597" s="1322"/>
      <c r="H597" s="1322"/>
      <c r="I597" s="1322"/>
      <c r="J597" s="1322"/>
      <c r="K597" s="1322"/>
      <c r="L597" s="1322"/>
      <c r="M597" s="1322"/>
      <c r="N597" s="1322"/>
    </row>
    <row r="598" spans="2:14">
      <c r="B598" s="1322"/>
      <c r="C598" s="1322"/>
      <c r="D598" s="1322"/>
      <c r="E598" s="1322"/>
      <c r="F598" s="1322"/>
      <c r="G598" s="1322"/>
      <c r="H598" s="1322"/>
      <c r="I598" s="1322"/>
      <c r="J598" s="1322"/>
      <c r="K598" s="1322"/>
      <c r="L598" s="1322"/>
      <c r="M598" s="1322"/>
      <c r="N598" s="1322"/>
    </row>
    <row r="599" spans="2:14">
      <c r="B599" s="1322"/>
      <c r="C599" s="1322"/>
      <c r="D599" s="1322"/>
      <c r="E599" s="1322"/>
      <c r="F599" s="1322"/>
      <c r="G599" s="1322"/>
      <c r="H599" s="1322"/>
      <c r="I599" s="1322"/>
      <c r="J599" s="1322"/>
      <c r="K599" s="1322"/>
      <c r="L599" s="1322"/>
      <c r="M599" s="1322"/>
      <c r="N599" s="1322"/>
    </row>
    <row r="600" spans="2:14">
      <c r="B600" s="1322"/>
      <c r="C600" s="1322"/>
      <c r="D600" s="1322"/>
      <c r="E600" s="1322"/>
      <c r="F600" s="1322"/>
      <c r="G600" s="1322"/>
      <c r="H600" s="1322"/>
      <c r="I600" s="1322"/>
      <c r="J600" s="1322"/>
      <c r="K600" s="1322"/>
      <c r="L600" s="1322"/>
      <c r="M600" s="1322"/>
      <c r="N600" s="1322"/>
    </row>
    <row r="601" spans="2:14">
      <c r="B601" s="1322"/>
      <c r="C601" s="1322"/>
      <c r="D601" s="1322"/>
      <c r="E601" s="1322"/>
      <c r="F601" s="1322"/>
      <c r="G601" s="1322"/>
      <c r="H601" s="1322"/>
      <c r="I601" s="1322"/>
      <c r="J601" s="1322"/>
      <c r="K601" s="1322"/>
      <c r="L601" s="1322"/>
      <c r="M601" s="1322"/>
      <c r="N601" s="1322"/>
    </row>
    <row r="602" spans="2:14">
      <c r="B602" s="1322"/>
      <c r="C602" s="1322"/>
      <c r="D602" s="1322"/>
      <c r="E602" s="1322"/>
      <c r="F602" s="1322"/>
      <c r="G602" s="1322"/>
      <c r="H602" s="1322"/>
      <c r="I602" s="1322"/>
      <c r="J602" s="1322"/>
      <c r="K602" s="1322"/>
      <c r="L602" s="1322"/>
      <c r="M602" s="1322"/>
      <c r="N602" s="1322"/>
    </row>
    <row r="603" spans="2:14">
      <c r="B603" s="1322"/>
      <c r="C603" s="1322"/>
      <c r="D603" s="1322"/>
      <c r="E603" s="1322"/>
      <c r="F603" s="1322"/>
      <c r="G603" s="1322"/>
      <c r="H603" s="1322"/>
      <c r="I603" s="1322"/>
      <c r="J603" s="1322"/>
      <c r="K603" s="1322"/>
      <c r="L603" s="1322"/>
      <c r="M603" s="1322"/>
      <c r="N603" s="1322"/>
    </row>
    <row r="604" spans="2:14">
      <c r="B604" s="1322"/>
      <c r="C604" s="1322"/>
      <c r="D604" s="1322"/>
      <c r="E604" s="1322"/>
      <c r="F604" s="1322"/>
      <c r="G604" s="1322"/>
      <c r="H604" s="1322"/>
      <c r="I604" s="1322"/>
      <c r="J604" s="1322"/>
      <c r="K604" s="1322"/>
      <c r="L604" s="1322"/>
      <c r="M604" s="1322"/>
      <c r="N604" s="1322"/>
    </row>
    <row r="605" spans="2:14">
      <c r="B605" s="1322"/>
      <c r="C605" s="1322"/>
      <c r="D605" s="1322"/>
      <c r="E605" s="1322"/>
      <c r="F605" s="1322"/>
      <c r="G605" s="1322"/>
      <c r="H605" s="1322"/>
      <c r="I605" s="1322"/>
      <c r="J605" s="1322"/>
      <c r="K605" s="1322"/>
      <c r="L605" s="1322"/>
      <c r="M605" s="1322"/>
      <c r="N605" s="1322"/>
    </row>
    <row r="606" spans="2:14">
      <c r="B606" s="1322"/>
      <c r="C606" s="1322"/>
      <c r="D606" s="1322"/>
      <c r="E606" s="1322"/>
      <c r="F606" s="1322"/>
      <c r="G606" s="1322"/>
      <c r="H606" s="1322"/>
      <c r="I606" s="1322"/>
      <c r="J606" s="1322"/>
      <c r="K606" s="1322"/>
      <c r="L606" s="1322"/>
      <c r="M606" s="1322"/>
      <c r="N606" s="1322"/>
    </row>
    <row r="607" spans="2:14">
      <c r="B607" s="1322"/>
      <c r="C607" s="1322"/>
      <c r="D607" s="1322"/>
      <c r="E607" s="1322"/>
      <c r="F607" s="1322"/>
      <c r="G607" s="1322"/>
      <c r="H607" s="1322"/>
      <c r="I607" s="1322"/>
      <c r="J607" s="1322"/>
      <c r="K607" s="1322"/>
      <c r="L607" s="1322"/>
      <c r="M607" s="1322"/>
      <c r="N607" s="1322"/>
    </row>
    <row r="608" spans="2:14">
      <c r="B608" s="1322"/>
      <c r="C608" s="1322"/>
      <c r="D608" s="1322"/>
      <c r="E608" s="1322"/>
      <c r="F608" s="1322"/>
      <c r="G608" s="1322"/>
      <c r="H608" s="1322"/>
      <c r="I608" s="1322"/>
      <c r="J608" s="1322"/>
      <c r="K608" s="1322"/>
      <c r="L608" s="1322"/>
      <c r="M608" s="1322"/>
      <c r="N608" s="1322"/>
    </row>
    <row r="609" spans="2:14">
      <c r="B609" s="1322"/>
      <c r="C609" s="1322"/>
      <c r="D609" s="1322"/>
      <c r="E609" s="1322"/>
      <c r="F609" s="1322"/>
      <c r="G609" s="1322"/>
      <c r="H609" s="1322"/>
      <c r="I609" s="1322"/>
      <c r="J609" s="1322"/>
      <c r="K609" s="1322"/>
      <c r="L609" s="1322"/>
      <c r="M609" s="1322"/>
      <c r="N609" s="1322"/>
    </row>
    <row r="610" spans="2:14">
      <c r="B610" s="1322"/>
      <c r="C610" s="1322"/>
      <c r="D610" s="1322"/>
      <c r="E610" s="1322"/>
      <c r="F610" s="1322"/>
      <c r="G610" s="1322"/>
      <c r="H610" s="1322"/>
      <c r="I610" s="1322"/>
      <c r="J610" s="1322"/>
      <c r="K610" s="1322"/>
      <c r="L610" s="1322"/>
      <c r="M610" s="1322"/>
      <c r="N610" s="1322"/>
    </row>
    <row r="611" spans="2:14">
      <c r="B611" s="1322"/>
      <c r="C611" s="1322"/>
      <c r="D611" s="1322"/>
      <c r="E611" s="1322"/>
      <c r="F611" s="1322"/>
      <c r="G611" s="1322"/>
      <c r="H611" s="1322"/>
      <c r="I611" s="1322"/>
      <c r="J611" s="1322"/>
      <c r="K611" s="1322"/>
      <c r="L611" s="1322"/>
      <c r="M611" s="1322"/>
      <c r="N611" s="1322"/>
    </row>
    <row r="612" spans="2:14">
      <c r="B612" s="1322"/>
      <c r="C612" s="1322"/>
      <c r="D612" s="1322"/>
      <c r="E612" s="1322"/>
      <c r="F612" s="1322"/>
      <c r="G612" s="1322"/>
      <c r="H612" s="1322"/>
      <c r="I612" s="1322"/>
      <c r="J612" s="1322"/>
      <c r="K612" s="1322"/>
      <c r="L612" s="1322"/>
      <c r="M612" s="1322"/>
      <c r="N612" s="1322"/>
    </row>
    <row r="613" spans="2:14">
      <c r="B613" s="1322"/>
      <c r="C613" s="1322"/>
      <c r="D613" s="1322"/>
      <c r="E613" s="1322"/>
      <c r="F613" s="1322"/>
      <c r="G613" s="1322"/>
      <c r="H613" s="1322"/>
      <c r="I613" s="1322"/>
      <c r="J613" s="1322"/>
      <c r="K613" s="1322"/>
      <c r="L613" s="1322"/>
      <c r="M613" s="1322"/>
      <c r="N613" s="1322"/>
    </row>
    <row r="614" spans="2:14">
      <c r="B614" s="1322"/>
      <c r="C614" s="1322"/>
      <c r="D614" s="1322"/>
      <c r="E614" s="1322"/>
      <c r="F614" s="1322"/>
      <c r="G614" s="1322"/>
      <c r="H614" s="1322"/>
      <c r="I614" s="1322"/>
      <c r="J614" s="1322"/>
      <c r="K614" s="1322"/>
      <c r="L614" s="1322"/>
      <c r="M614" s="1322"/>
      <c r="N614" s="1322"/>
    </row>
    <row r="615" spans="2:14">
      <c r="B615" s="1322"/>
      <c r="C615" s="1322"/>
      <c r="D615" s="1322"/>
      <c r="E615" s="1322"/>
      <c r="F615" s="1322"/>
      <c r="G615" s="1322"/>
      <c r="H615" s="1322"/>
      <c r="I615" s="1322"/>
      <c r="J615" s="1322"/>
      <c r="K615" s="1322"/>
      <c r="L615" s="1322"/>
      <c r="M615" s="1322"/>
      <c r="N615" s="1322"/>
    </row>
    <row r="616" spans="2:14">
      <c r="B616" s="1322"/>
      <c r="C616" s="1322"/>
      <c r="D616" s="1322"/>
      <c r="E616" s="1322"/>
      <c r="F616" s="1322"/>
      <c r="G616" s="1322"/>
      <c r="H616" s="1322"/>
      <c r="I616" s="1322"/>
      <c r="J616" s="1322"/>
      <c r="K616" s="1322"/>
      <c r="L616" s="1322"/>
      <c r="M616" s="1322"/>
      <c r="N616" s="1322"/>
    </row>
    <row r="617" spans="2:14">
      <c r="B617" s="1322"/>
      <c r="C617" s="1322"/>
      <c r="D617" s="1322"/>
      <c r="E617" s="1322"/>
      <c r="F617" s="1322"/>
      <c r="G617" s="1322"/>
      <c r="H617" s="1322"/>
      <c r="I617" s="1322"/>
      <c r="J617" s="1322"/>
      <c r="K617" s="1322"/>
      <c r="L617" s="1322"/>
      <c r="M617" s="1322"/>
      <c r="N617" s="1322"/>
    </row>
    <row r="618" spans="2:14">
      <c r="B618" s="1322"/>
      <c r="C618" s="1322"/>
      <c r="D618" s="1322"/>
      <c r="E618" s="1322"/>
      <c r="F618" s="1322"/>
      <c r="G618" s="1322"/>
      <c r="H618" s="1322"/>
      <c r="I618" s="1322"/>
      <c r="J618" s="1322"/>
      <c r="K618" s="1322"/>
      <c r="L618" s="1322"/>
      <c r="M618" s="1322"/>
      <c r="N618" s="1322"/>
    </row>
    <row r="619" spans="2:14">
      <c r="B619" s="1322"/>
      <c r="C619" s="1322"/>
      <c r="D619" s="1322"/>
      <c r="E619" s="1322"/>
      <c r="F619" s="1322"/>
      <c r="G619" s="1322"/>
      <c r="H619" s="1322"/>
      <c r="I619" s="1322"/>
      <c r="J619" s="1322"/>
      <c r="K619" s="1322"/>
      <c r="L619" s="1322"/>
      <c r="M619" s="1322"/>
      <c r="N619" s="1322"/>
    </row>
    <row r="620" spans="2:14">
      <c r="B620" s="1322"/>
      <c r="C620" s="1322"/>
      <c r="D620" s="1322"/>
      <c r="E620" s="1322"/>
      <c r="F620" s="1322"/>
      <c r="G620" s="1322"/>
      <c r="H620" s="1322"/>
      <c r="I620" s="1322"/>
      <c r="J620" s="1322"/>
      <c r="K620" s="1322"/>
      <c r="L620" s="1322"/>
      <c r="M620" s="1322"/>
      <c r="N620" s="1322"/>
    </row>
    <row r="621" spans="2:14">
      <c r="B621" s="1322"/>
      <c r="C621" s="1322"/>
      <c r="D621" s="1322"/>
      <c r="E621" s="1322"/>
      <c r="F621" s="1322"/>
      <c r="G621" s="1322"/>
      <c r="H621" s="1322"/>
      <c r="I621" s="1322"/>
      <c r="J621" s="1322"/>
      <c r="K621" s="1322"/>
      <c r="L621" s="1322"/>
      <c r="M621" s="1322"/>
      <c r="N621" s="1322"/>
    </row>
  </sheetData>
  <mergeCells count="1">
    <mergeCell ref="B6:C6"/>
  </mergeCells>
  <printOptions horizontalCentered="1"/>
  <pageMargins left="0.19685039370078741" right="0.19685039370078741" top="0.19685039370078741" bottom="0.19685039370078741" header="0.11811023622047245" footer="0.11811023622047245"/>
  <pageSetup paperSize="9" scale="57" firstPageNumber="47" fitToHeight="0" orientation="portrait" r:id="rId1"/>
  <headerFooter alignWithMargins="0">
    <oddFooter>&amp;L© EQUATE CONSULTING (Pty) Ltd&amp;C&amp;A&amp;R&amp;P</oddFooter>
  </headerFooter>
  <rowBreaks count="1" manualBreakCount="1">
    <brk id="53" max="11" man="1"/>
  </row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378A6-DD00-47AC-B2A8-33124BAD7671}">
  <sheetPr>
    <pageSetUpPr fitToPage="1"/>
  </sheetPr>
  <dimension ref="A1:AV92"/>
  <sheetViews>
    <sheetView view="pageBreakPreview" zoomScale="85" zoomScaleNormal="100" zoomScaleSheetLayoutView="85" workbookViewId="0">
      <selection activeCell="G26" sqref="G26"/>
    </sheetView>
  </sheetViews>
  <sheetFormatPr defaultColWidth="8.7109375" defaultRowHeight="12.75" outlineLevelRow="2" outlineLevelCol="1"/>
  <cols>
    <col min="1" max="1" width="7.140625" style="216" customWidth="1"/>
    <col min="2" max="2" width="16.140625" style="216" customWidth="1"/>
    <col min="3" max="3" width="10.140625" style="216" customWidth="1"/>
    <col min="4" max="4" width="9.42578125" style="216" bestFit="1" customWidth="1"/>
    <col min="5" max="5" width="11.140625" style="216" customWidth="1"/>
    <col min="6" max="6" width="18.85546875" style="240" customWidth="1"/>
    <col min="7" max="7" width="8.85546875" style="331" bestFit="1" customWidth="1" outlineLevel="1"/>
    <col min="8" max="8" width="20.42578125" style="248" customWidth="1" outlineLevel="1"/>
    <col min="9" max="9" width="0.7109375" style="248" customWidth="1"/>
    <col min="10" max="10" width="6.7109375" style="331" customWidth="1" outlineLevel="1"/>
    <col min="11" max="11" width="20.42578125" style="248" customWidth="1" outlineLevel="1"/>
    <col min="12" max="12" width="0.7109375" style="248" customWidth="1" outlineLevel="1"/>
    <col min="13" max="13" width="6.85546875" style="331" bestFit="1" customWidth="1" outlineLevel="1"/>
    <col min="14" max="14" width="20.42578125" style="248" customWidth="1" outlineLevel="1"/>
    <col min="15" max="15" width="0.7109375" style="248" customWidth="1"/>
    <col min="16" max="16" width="6.7109375" style="331" customWidth="1" outlineLevel="1"/>
    <col min="17" max="17" width="20.42578125" style="248" customWidth="1" outlineLevel="1"/>
    <col min="18" max="18" width="0.7109375" style="248" customWidth="1" outlineLevel="1"/>
    <col min="19" max="19" width="6.7109375" style="331" customWidth="1" outlineLevel="1"/>
    <col min="20" max="20" width="19.42578125" style="248" customWidth="1" outlineLevel="1"/>
    <col min="21" max="21" width="0.7109375" style="248" customWidth="1"/>
    <col min="22" max="22" width="6.7109375" style="331" customWidth="1"/>
    <col min="23" max="23" width="17.5703125" style="248" customWidth="1"/>
    <col min="24" max="24" width="0.7109375" style="248" customWidth="1"/>
    <col min="25" max="25" width="6.7109375" style="248" customWidth="1"/>
    <col min="26" max="26" width="17.140625" style="248" customWidth="1"/>
    <col min="27" max="27" width="0.7109375" style="248" hidden="1" customWidth="1" outlineLevel="1"/>
    <col min="28" max="28" width="8.42578125" style="248" hidden="1" customWidth="1" outlineLevel="1"/>
    <col min="29" max="29" width="15.85546875" style="248" hidden="1" customWidth="1" outlineLevel="1"/>
    <col min="30" max="30" width="0.7109375" style="248" customWidth="1" collapsed="1"/>
    <col min="31" max="31" width="7.42578125" style="248" bestFit="1" customWidth="1"/>
    <col min="32" max="32" width="19.140625" style="248" customWidth="1"/>
    <col min="33" max="33" width="0.7109375" style="248" customWidth="1"/>
    <col min="34" max="34" width="7.42578125" style="248" hidden="1" customWidth="1"/>
    <col min="35" max="35" width="18.140625" style="248" hidden="1" customWidth="1"/>
    <col min="36" max="36" width="0.7109375" style="248" hidden="1" customWidth="1" outlineLevel="1"/>
    <col min="37" max="37" width="8.42578125" style="248" hidden="1" customWidth="1" outlineLevel="1"/>
    <col min="38" max="38" width="15.5703125" style="248" hidden="1" customWidth="1" outlineLevel="1"/>
    <col min="39" max="39" width="0.7109375" style="248" hidden="1" customWidth="1" outlineLevel="1"/>
    <col min="40" max="40" width="6.7109375" style="248" hidden="1" customWidth="1" outlineLevel="1"/>
    <col min="41" max="41" width="20.42578125" style="250" hidden="1" customWidth="1" outlineLevel="1"/>
    <col min="42" max="42" width="17.7109375" style="250" customWidth="1" collapsed="1"/>
    <col min="43" max="43" width="8.7109375" style="248"/>
    <col min="44" max="44" width="10.7109375" style="248" customWidth="1"/>
    <col min="45" max="45" width="19" style="248" customWidth="1"/>
    <col min="46" max="16384" width="8.7109375" style="248"/>
  </cols>
  <sheetData>
    <row r="1" spans="1:41">
      <c r="A1" s="107" t="str">
        <f>+'STAGE BREAKDOWN'!A1</f>
        <v>Engineer, Procure, Construct and Commission a 50 to 100 kW thermal Waste-to-Energy Test Facility at Eskom Research, Testing and Innovation Centre</v>
      </c>
      <c r="B1" s="107"/>
      <c r="C1" s="108"/>
      <c r="D1" s="108"/>
      <c r="E1" s="108"/>
      <c r="F1" s="109"/>
      <c r="G1" s="246"/>
      <c r="H1" s="247"/>
      <c r="I1" s="247"/>
      <c r="J1" s="246"/>
      <c r="K1" s="247"/>
      <c r="L1" s="247"/>
      <c r="M1" s="246"/>
      <c r="N1" s="247"/>
      <c r="O1" s="247"/>
      <c r="P1" s="246"/>
      <c r="Q1" s="247"/>
      <c r="R1" s="247"/>
      <c r="S1" s="246"/>
      <c r="T1" s="247"/>
      <c r="U1" s="247"/>
      <c r="V1" s="246"/>
      <c r="W1" s="247"/>
      <c r="X1" s="247"/>
      <c r="Y1" s="247"/>
      <c r="Z1" s="247"/>
      <c r="AA1" s="247"/>
      <c r="AB1" s="247"/>
      <c r="AC1" s="247"/>
      <c r="AD1" s="247"/>
      <c r="AE1" s="247"/>
      <c r="AF1" s="247"/>
      <c r="AG1" s="247"/>
      <c r="AH1" s="247"/>
      <c r="AI1" s="247"/>
      <c r="AJ1" s="247"/>
      <c r="AK1" s="247"/>
      <c r="AL1" s="247"/>
      <c r="AM1" s="247"/>
      <c r="AN1" s="247"/>
      <c r="AO1" s="249"/>
    </row>
    <row r="2" spans="1:41">
      <c r="A2" s="107" t="str">
        <f>+'STAGE BREAKDOWN'!A2</f>
        <v>Revision  Rev 0</v>
      </c>
      <c r="B2" s="107"/>
      <c r="C2" s="108"/>
      <c r="D2" s="108"/>
      <c r="E2" s="108"/>
      <c r="F2" s="109"/>
      <c r="G2" s="246"/>
      <c r="H2" s="247"/>
      <c r="I2" s="247"/>
      <c r="J2" s="246"/>
      <c r="K2" s="247"/>
      <c r="L2" s="247"/>
      <c r="M2" s="246"/>
      <c r="N2" s="247"/>
      <c r="O2" s="247"/>
      <c r="P2" s="246"/>
      <c r="Q2" s="247"/>
      <c r="R2" s="247"/>
      <c r="S2" s="246"/>
      <c r="T2" s="247"/>
      <c r="U2" s="247"/>
      <c r="V2" s="246"/>
      <c r="W2" s="247"/>
      <c r="X2" s="247"/>
      <c r="Y2" s="247"/>
      <c r="Z2" s="247"/>
      <c r="AA2" s="247"/>
      <c r="AB2" s="247"/>
      <c r="AC2" s="247"/>
      <c r="AD2" s="247"/>
      <c r="AE2" s="247"/>
      <c r="AF2" s="247"/>
      <c r="AG2" s="247"/>
      <c r="AH2" s="247"/>
      <c r="AI2" s="247"/>
      <c r="AJ2" s="247"/>
      <c r="AK2" s="247"/>
      <c r="AL2" s="247"/>
      <c r="AM2" s="247"/>
      <c r="AN2" s="247"/>
      <c r="AO2" s="249"/>
    </row>
    <row r="3" spans="1:41">
      <c r="A3" s="114"/>
      <c r="B3" s="107"/>
      <c r="C3" s="108"/>
      <c r="D3" s="108"/>
      <c r="E3" s="108"/>
      <c r="F3" s="109"/>
      <c r="G3" s="246"/>
      <c r="H3" s="247"/>
      <c r="I3" s="247"/>
      <c r="J3" s="246"/>
      <c r="K3" s="247"/>
      <c r="L3" s="247"/>
      <c r="M3" s="246"/>
      <c r="N3" s="247"/>
      <c r="O3" s="247"/>
      <c r="P3" s="246"/>
      <c r="Q3" s="247"/>
      <c r="R3" s="247"/>
      <c r="S3" s="246"/>
      <c r="T3" s="247"/>
      <c r="U3" s="247"/>
      <c r="V3" s="246"/>
      <c r="W3" s="247"/>
      <c r="X3" s="247"/>
      <c r="Y3" s="247"/>
      <c r="Z3" s="247"/>
      <c r="AA3" s="247"/>
      <c r="AB3" s="247"/>
      <c r="AC3" s="247"/>
      <c r="AD3" s="247"/>
      <c r="AE3" s="247"/>
      <c r="AF3" s="247"/>
      <c r="AG3" s="247"/>
      <c r="AH3" s="247"/>
      <c r="AI3" s="247"/>
      <c r="AJ3" s="247"/>
      <c r="AK3" s="247"/>
      <c r="AL3" s="247"/>
      <c r="AM3" s="247"/>
      <c r="AN3" s="247"/>
      <c r="AO3" s="249"/>
    </row>
    <row r="4" spans="1:41">
      <c r="A4" s="1537"/>
      <c r="B4" s="1537"/>
      <c r="C4" s="1537"/>
      <c r="D4" s="1537"/>
      <c r="E4" s="115"/>
      <c r="F4" s="109"/>
      <c r="G4" s="246"/>
      <c r="H4" s="247"/>
      <c r="I4" s="247"/>
      <c r="J4" s="246"/>
      <c r="K4" s="247"/>
      <c r="L4" s="247"/>
      <c r="M4" s="246"/>
      <c r="N4" s="247"/>
      <c r="O4" s="247"/>
      <c r="P4" s="246"/>
      <c r="Q4" s="115"/>
      <c r="R4" s="247"/>
      <c r="S4" s="246"/>
      <c r="T4" s="247"/>
      <c r="U4" s="247"/>
      <c r="V4" s="246"/>
      <c r="W4" s="247"/>
      <c r="X4" s="247"/>
      <c r="Y4" s="247"/>
      <c r="Z4" s="247"/>
      <c r="AA4" s="247"/>
      <c r="AB4" s="247"/>
      <c r="AC4" s="247"/>
      <c r="AD4" s="247"/>
      <c r="AE4" s="247"/>
      <c r="AF4" s="247"/>
      <c r="AG4" s="247"/>
      <c r="AH4" s="247"/>
      <c r="AI4" s="247"/>
      <c r="AJ4" s="247"/>
      <c r="AK4" s="247"/>
      <c r="AL4" s="247"/>
      <c r="AM4" s="247"/>
      <c r="AN4" s="247"/>
      <c r="AO4" s="249"/>
    </row>
    <row r="5" spans="1:41" ht="13.5" thickBot="1">
      <c r="A5" s="116"/>
      <c r="B5" s="117"/>
      <c r="C5" s="118"/>
      <c r="D5" s="118"/>
      <c r="E5" s="118"/>
      <c r="F5" s="119"/>
      <c r="G5" s="120"/>
      <c r="H5" s="118"/>
      <c r="I5" s="118"/>
      <c r="J5" s="120"/>
      <c r="K5" s="118"/>
      <c r="L5" s="118"/>
      <c r="M5" s="120"/>
      <c r="N5" s="118"/>
      <c r="O5" s="118"/>
      <c r="P5" s="120"/>
      <c r="Q5" s="115"/>
      <c r="R5" s="118"/>
      <c r="S5" s="120"/>
      <c r="T5" s="118"/>
      <c r="U5" s="118"/>
      <c r="V5" s="120"/>
      <c r="W5" s="118"/>
      <c r="X5" s="118"/>
      <c r="Y5" s="118"/>
      <c r="Z5" s="118"/>
      <c r="AA5" s="118"/>
      <c r="AB5" s="118"/>
      <c r="AC5" s="118"/>
      <c r="AD5" s="118"/>
      <c r="AE5" s="118"/>
      <c r="AF5" s="118"/>
      <c r="AG5" s="118"/>
      <c r="AH5" s="118"/>
      <c r="AI5" s="118"/>
      <c r="AJ5" s="118"/>
      <c r="AK5" s="118"/>
      <c r="AL5" s="118"/>
      <c r="AM5" s="118"/>
      <c r="AN5" s="118"/>
      <c r="AO5" s="118"/>
    </row>
    <row r="6" spans="1:41" ht="6.6" customHeight="1">
      <c r="A6" s="122"/>
      <c r="B6" s="115"/>
      <c r="C6" s="115"/>
      <c r="D6" s="115"/>
      <c r="E6" s="115"/>
      <c r="F6" s="109"/>
      <c r="G6" s="123"/>
      <c r="H6" s="115"/>
      <c r="I6" s="115"/>
      <c r="J6" s="123"/>
      <c r="K6" s="115"/>
      <c r="L6" s="115"/>
      <c r="M6" s="123"/>
      <c r="N6" s="115"/>
      <c r="O6" s="115"/>
      <c r="P6" s="123"/>
      <c r="Q6" s="253"/>
      <c r="R6" s="115"/>
      <c r="S6" s="123"/>
      <c r="T6" s="115"/>
      <c r="U6" s="115"/>
      <c r="V6" s="123"/>
      <c r="W6" s="115"/>
      <c r="X6" s="115"/>
      <c r="Y6" s="115"/>
      <c r="Z6" s="115"/>
      <c r="AA6" s="115"/>
      <c r="AB6" s="115"/>
      <c r="AC6" s="115"/>
      <c r="AD6" s="115"/>
      <c r="AE6" s="115"/>
      <c r="AF6" s="115"/>
      <c r="AG6" s="115"/>
      <c r="AH6" s="115"/>
      <c r="AI6" s="115"/>
      <c r="AJ6" s="115"/>
      <c r="AK6" s="115"/>
      <c r="AL6" s="115"/>
      <c r="AM6" s="115"/>
      <c r="AN6" s="115"/>
      <c r="AO6" s="115"/>
    </row>
    <row r="7" spans="1:41">
      <c r="A7" s="122"/>
      <c r="B7" s="115"/>
      <c r="C7" s="115"/>
      <c r="D7" s="115"/>
      <c r="E7" s="115"/>
      <c r="F7" s="336"/>
      <c r="G7" s="123"/>
      <c r="H7" s="115"/>
      <c r="I7" s="115"/>
      <c r="J7" s="337"/>
      <c r="K7" s="338"/>
      <c r="L7" s="339"/>
      <c r="M7" s="340"/>
      <c r="N7" s="338"/>
      <c r="O7" s="341"/>
      <c r="P7" s="123"/>
      <c r="Q7" s="115"/>
      <c r="R7" s="115"/>
      <c r="S7" s="123"/>
      <c r="T7" s="115"/>
      <c r="U7" s="115"/>
      <c r="V7" s="123"/>
      <c r="W7" s="115"/>
      <c r="X7" s="115"/>
      <c r="Y7" s="115"/>
      <c r="Z7" s="115"/>
      <c r="AA7" s="115"/>
      <c r="AB7" s="115"/>
      <c r="AC7" s="115"/>
      <c r="AD7" s="115"/>
      <c r="AE7" s="115"/>
      <c r="AF7" s="115"/>
      <c r="AG7" s="115"/>
      <c r="AH7" s="115"/>
      <c r="AI7" s="115"/>
      <c r="AJ7" s="115"/>
      <c r="AK7" s="115"/>
      <c r="AL7" s="115"/>
      <c r="AM7" s="115"/>
      <c r="AN7" s="115"/>
      <c r="AO7" s="115"/>
    </row>
    <row r="8" spans="1:41" ht="6.6" customHeight="1">
      <c r="A8" s="122"/>
      <c r="B8" s="115"/>
      <c r="C8" s="115"/>
      <c r="D8" s="115"/>
      <c r="E8" s="115"/>
      <c r="F8" s="109"/>
      <c r="G8" s="123"/>
      <c r="H8" s="115"/>
      <c r="I8" s="115"/>
      <c r="J8" s="123"/>
      <c r="K8" s="342"/>
      <c r="L8" s="341"/>
      <c r="M8" s="343"/>
      <c r="N8" s="344"/>
      <c r="O8" s="115"/>
      <c r="P8" s="123"/>
      <c r="R8" s="115"/>
      <c r="S8" s="123"/>
      <c r="T8" s="115"/>
      <c r="U8" s="115"/>
      <c r="V8" s="123"/>
      <c r="W8" s="115"/>
      <c r="X8" s="115"/>
      <c r="Y8" s="115"/>
      <c r="Z8" s="115"/>
      <c r="AA8" s="115"/>
      <c r="AB8" s="115"/>
      <c r="AC8" s="115"/>
      <c r="AD8" s="115"/>
      <c r="AE8" s="115"/>
      <c r="AF8" s="115"/>
      <c r="AG8" s="115"/>
      <c r="AH8" s="115"/>
      <c r="AI8" s="115"/>
      <c r="AJ8" s="115"/>
      <c r="AK8" s="115"/>
      <c r="AL8" s="115"/>
      <c r="AM8" s="115"/>
      <c r="AN8" s="115"/>
      <c r="AO8" s="115"/>
    </row>
    <row r="9" spans="1:41">
      <c r="A9" s="122"/>
      <c r="B9" s="115"/>
      <c r="C9" s="115"/>
      <c r="D9" s="115"/>
      <c r="E9" s="115"/>
      <c r="F9" s="109"/>
      <c r="G9" s="123"/>
      <c r="H9" s="115"/>
      <c r="I9" s="115"/>
      <c r="J9" s="340"/>
      <c r="K9" s="345"/>
      <c r="L9" s="129"/>
      <c r="M9" s="346"/>
      <c r="N9" s="345"/>
      <c r="O9" s="115"/>
      <c r="P9" s="123"/>
      <c r="R9" s="115"/>
      <c r="S9" s="123"/>
      <c r="T9" s="115"/>
      <c r="U9" s="115"/>
      <c r="V9" s="123"/>
      <c r="W9" s="115"/>
      <c r="X9" s="115"/>
      <c r="Y9" s="115"/>
      <c r="Z9" s="115"/>
      <c r="AA9" s="115"/>
      <c r="AB9" s="115"/>
      <c r="AC9" s="115"/>
      <c r="AD9" s="115"/>
      <c r="AE9" s="115"/>
      <c r="AF9" s="115"/>
      <c r="AG9" s="115"/>
      <c r="AH9" s="115"/>
      <c r="AI9" s="115"/>
      <c r="AJ9" s="115"/>
      <c r="AK9" s="115"/>
      <c r="AL9" s="115"/>
      <c r="AM9" s="115"/>
      <c r="AN9" s="115"/>
      <c r="AO9" s="115"/>
    </row>
    <row r="10" spans="1:41" ht="6.6" customHeight="1">
      <c r="A10" s="122"/>
      <c r="B10" s="115"/>
      <c r="C10" s="115"/>
      <c r="D10" s="115"/>
      <c r="E10" s="115"/>
      <c r="F10" s="109"/>
      <c r="G10" s="123"/>
      <c r="H10" s="115"/>
      <c r="I10" s="115"/>
      <c r="J10" s="123"/>
      <c r="K10" s="129"/>
      <c r="L10" s="129"/>
      <c r="M10" s="347"/>
      <c r="N10" s="129"/>
      <c r="O10" s="115"/>
      <c r="P10" s="123"/>
      <c r="Q10" s="115"/>
      <c r="R10" s="115"/>
      <c r="S10" s="123"/>
      <c r="T10" s="115"/>
      <c r="U10" s="115"/>
      <c r="V10" s="123"/>
      <c r="W10" s="115"/>
      <c r="X10" s="115"/>
      <c r="Y10" s="115"/>
      <c r="Z10" s="115"/>
      <c r="AA10" s="115"/>
      <c r="AB10" s="115"/>
      <c r="AC10" s="115"/>
      <c r="AD10" s="115"/>
      <c r="AE10" s="115"/>
      <c r="AF10" s="115"/>
      <c r="AG10" s="115"/>
      <c r="AH10" s="115"/>
      <c r="AI10" s="115"/>
      <c r="AJ10" s="115"/>
      <c r="AK10" s="115"/>
      <c r="AL10" s="115"/>
      <c r="AM10" s="115"/>
      <c r="AN10" s="115"/>
      <c r="AO10" s="115"/>
    </row>
    <row r="11" spans="1:41">
      <c r="A11" s="122"/>
      <c r="B11" s="115"/>
      <c r="C11" s="115"/>
      <c r="D11" s="115"/>
      <c r="E11" s="115"/>
      <c r="F11" s="109"/>
      <c r="G11" s="123"/>
      <c r="H11" s="115"/>
      <c r="I11" s="115"/>
      <c r="J11" s="340"/>
      <c r="K11" s="348"/>
      <c r="L11" s="349"/>
      <c r="M11" s="346"/>
      <c r="N11" s="345"/>
      <c r="O11" s="115"/>
      <c r="P11" s="123"/>
      <c r="Q11" s="124"/>
      <c r="R11" s="115"/>
      <c r="S11" s="123"/>
      <c r="T11" s="115"/>
      <c r="U11" s="115"/>
      <c r="V11" s="123"/>
      <c r="W11" s="115"/>
      <c r="X11" s="115"/>
      <c r="Y11" s="115"/>
      <c r="Z11" s="115"/>
      <c r="AA11" s="115"/>
      <c r="AB11" s="115"/>
      <c r="AC11" s="115"/>
      <c r="AD11" s="115"/>
      <c r="AE11" s="115"/>
      <c r="AF11" s="115"/>
      <c r="AG11" s="115"/>
      <c r="AH11" s="115"/>
      <c r="AI11" s="115"/>
      <c r="AJ11" s="115"/>
      <c r="AK11" s="115"/>
      <c r="AL11" s="115"/>
      <c r="AM11" s="115"/>
      <c r="AN11" s="115"/>
      <c r="AO11" s="115"/>
    </row>
    <row r="12" spans="1:41" ht="6.6" customHeight="1">
      <c r="A12" s="122"/>
      <c r="B12" s="115"/>
      <c r="C12" s="115"/>
      <c r="D12" s="115"/>
      <c r="E12" s="115"/>
      <c r="F12" s="109"/>
      <c r="G12" s="123"/>
      <c r="H12" s="115"/>
      <c r="I12" s="115"/>
      <c r="J12" s="123"/>
      <c r="K12" s="129"/>
      <c r="L12" s="129"/>
      <c r="M12" s="347"/>
      <c r="N12" s="129"/>
      <c r="O12" s="115"/>
      <c r="P12" s="123"/>
      <c r="Q12" s="115"/>
      <c r="R12" s="115"/>
      <c r="S12" s="123"/>
      <c r="T12" s="115"/>
      <c r="U12" s="115"/>
      <c r="V12" s="123"/>
      <c r="W12" s="115"/>
      <c r="X12" s="115"/>
      <c r="Y12" s="115"/>
      <c r="Z12" s="115"/>
      <c r="AA12" s="115"/>
      <c r="AB12" s="115"/>
      <c r="AC12" s="115"/>
      <c r="AD12" s="115"/>
      <c r="AE12" s="115"/>
      <c r="AF12" s="115"/>
      <c r="AG12" s="115"/>
      <c r="AH12" s="115"/>
      <c r="AI12" s="115"/>
      <c r="AJ12" s="115"/>
      <c r="AK12" s="115"/>
      <c r="AL12" s="115"/>
      <c r="AM12" s="115"/>
      <c r="AN12" s="115"/>
      <c r="AO12" s="115"/>
    </row>
    <row r="13" spans="1:41">
      <c r="A13" s="122"/>
      <c r="B13" s="115"/>
      <c r="C13" s="115"/>
      <c r="D13" s="115"/>
      <c r="E13" s="115"/>
      <c r="F13" s="109"/>
      <c r="G13" s="123"/>
      <c r="H13" s="115"/>
      <c r="I13" s="115"/>
      <c r="J13" s="340"/>
      <c r="K13" s="348"/>
      <c r="L13" s="349"/>
      <c r="M13" s="346"/>
      <c r="N13" s="345"/>
      <c r="O13" s="115"/>
      <c r="P13" s="123"/>
      <c r="Q13" s="115"/>
      <c r="R13" s="115"/>
      <c r="S13" s="123"/>
      <c r="T13" s="115"/>
      <c r="U13" s="115"/>
      <c r="V13" s="123"/>
      <c r="W13" s="115"/>
      <c r="X13" s="115"/>
      <c r="Y13" s="115"/>
      <c r="Z13" s="115"/>
      <c r="AA13" s="115"/>
      <c r="AB13" s="115"/>
      <c r="AC13" s="115"/>
      <c r="AD13" s="115"/>
      <c r="AE13" s="115"/>
      <c r="AF13" s="115"/>
      <c r="AG13" s="115"/>
      <c r="AH13" s="115"/>
      <c r="AI13" s="115"/>
      <c r="AJ13" s="115"/>
      <c r="AK13" s="115"/>
      <c r="AL13" s="115"/>
      <c r="AM13" s="115"/>
      <c r="AN13" s="115"/>
      <c r="AO13" s="115"/>
    </row>
    <row r="14" spans="1:41" ht="6.6" customHeight="1">
      <c r="A14" s="122"/>
      <c r="B14" s="115"/>
      <c r="C14" s="115"/>
      <c r="D14" s="115"/>
      <c r="E14" s="115"/>
      <c r="F14" s="109"/>
      <c r="G14" s="123"/>
      <c r="H14" s="115"/>
      <c r="I14" s="115"/>
      <c r="J14" s="350"/>
      <c r="K14" s="129"/>
      <c r="L14" s="129"/>
      <c r="M14" s="347"/>
      <c r="N14" s="129"/>
      <c r="O14" s="115"/>
      <c r="P14" s="123"/>
      <c r="Q14" s="115"/>
      <c r="R14" s="115"/>
      <c r="S14" s="123"/>
      <c r="T14" s="115"/>
      <c r="U14" s="115"/>
      <c r="V14" s="123"/>
      <c r="W14" s="115"/>
      <c r="X14" s="115"/>
      <c r="Y14" s="115"/>
      <c r="Z14" s="115"/>
      <c r="AA14" s="115"/>
      <c r="AB14" s="115"/>
      <c r="AC14" s="115"/>
      <c r="AD14" s="115"/>
      <c r="AE14" s="115"/>
      <c r="AF14" s="115"/>
      <c r="AG14" s="115"/>
      <c r="AH14" s="115"/>
      <c r="AI14" s="115"/>
      <c r="AJ14" s="115"/>
      <c r="AK14" s="115"/>
      <c r="AL14" s="115"/>
      <c r="AM14" s="115"/>
      <c r="AN14" s="115"/>
      <c r="AO14" s="115"/>
    </row>
    <row r="15" spans="1:41" ht="0.75" customHeight="1">
      <c r="A15" s="122"/>
      <c r="B15" s="115"/>
      <c r="C15" s="115"/>
      <c r="D15" s="115"/>
      <c r="E15" s="115"/>
      <c r="F15" s="109"/>
      <c r="G15" s="123"/>
      <c r="H15" s="115"/>
      <c r="I15" s="115"/>
      <c r="J15" s="350"/>
      <c r="K15" s="129"/>
      <c r="L15" s="129"/>
      <c r="M15" s="129"/>
      <c r="N15" s="129"/>
      <c r="O15" s="129"/>
      <c r="P15" s="123"/>
      <c r="Q15" s="115"/>
      <c r="R15" s="115"/>
      <c r="S15" s="123"/>
      <c r="T15" s="115"/>
      <c r="U15" s="115"/>
      <c r="V15" s="123"/>
      <c r="W15" s="115"/>
      <c r="X15" s="115"/>
      <c r="Y15" s="115"/>
      <c r="Z15" s="115"/>
      <c r="AA15" s="115"/>
      <c r="AB15" s="115"/>
      <c r="AC15" s="115"/>
      <c r="AD15" s="115"/>
      <c r="AE15" s="115"/>
      <c r="AF15" s="115"/>
      <c r="AG15" s="115"/>
      <c r="AH15" s="115"/>
      <c r="AI15" s="115"/>
      <c r="AJ15" s="115"/>
      <c r="AK15" s="115"/>
      <c r="AL15" s="115"/>
      <c r="AM15" s="115"/>
      <c r="AN15" s="115"/>
      <c r="AO15" s="115"/>
    </row>
    <row r="16" spans="1:41" ht="18" customHeight="1">
      <c r="A16" s="122"/>
      <c r="B16" s="115"/>
      <c r="C16" s="115"/>
      <c r="D16" s="115"/>
      <c r="E16" s="115"/>
      <c r="F16" s="109"/>
      <c r="G16" s="123"/>
      <c r="H16" s="115"/>
      <c r="I16" s="115"/>
      <c r="J16" s="350"/>
      <c r="K16" s="129"/>
      <c r="L16" s="129"/>
      <c r="M16" s="351"/>
      <c r="N16" s="345"/>
      <c r="O16" s="129"/>
      <c r="P16" s="123"/>
      <c r="Q16" s="115"/>
      <c r="R16" s="115"/>
      <c r="S16" s="123"/>
      <c r="T16" s="115"/>
      <c r="U16" s="115"/>
      <c r="V16" s="123"/>
      <c r="W16" s="115"/>
      <c r="X16" s="115"/>
      <c r="Y16" s="115"/>
      <c r="Z16" s="115"/>
      <c r="AA16" s="115"/>
      <c r="AB16" s="115"/>
      <c r="AC16" s="115"/>
      <c r="AD16" s="115"/>
      <c r="AE16" s="115"/>
      <c r="AF16" s="115"/>
      <c r="AG16" s="115"/>
      <c r="AH16" s="115"/>
      <c r="AI16" s="115"/>
      <c r="AJ16" s="115"/>
      <c r="AK16" s="115"/>
      <c r="AL16" s="115"/>
      <c r="AM16" s="115"/>
      <c r="AN16" s="115"/>
      <c r="AO16" s="115"/>
    </row>
    <row r="17" spans="1:48" ht="12" customHeight="1">
      <c r="A17" s="122"/>
      <c r="B17" s="115"/>
      <c r="C17" s="115"/>
      <c r="D17" s="115"/>
      <c r="E17" s="115"/>
      <c r="F17" s="352"/>
      <c r="G17" s="123"/>
      <c r="H17" s="115"/>
      <c r="I17" s="115"/>
      <c r="J17" s="350"/>
      <c r="K17" s="129"/>
      <c r="L17" s="129"/>
      <c r="M17" s="129"/>
      <c r="N17" s="129"/>
      <c r="O17" s="115"/>
      <c r="P17" s="123"/>
      <c r="Q17" s="115"/>
      <c r="R17" s="115"/>
      <c r="S17" s="123"/>
      <c r="T17" s="115"/>
      <c r="U17" s="115"/>
      <c r="V17" s="123"/>
      <c r="W17" s="115"/>
      <c r="X17" s="115"/>
      <c r="Y17" s="115"/>
      <c r="Z17" s="115"/>
      <c r="AA17" s="115"/>
      <c r="AB17" s="115"/>
      <c r="AC17" s="115"/>
      <c r="AD17" s="115"/>
      <c r="AE17" s="115"/>
      <c r="AF17" s="115"/>
      <c r="AG17" s="115"/>
      <c r="AH17" s="115"/>
      <c r="AI17" s="115"/>
      <c r="AJ17" s="115"/>
      <c r="AK17" s="115"/>
      <c r="AL17" s="115"/>
      <c r="AM17" s="115"/>
      <c r="AN17" s="115"/>
      <c r="AO17" s="115"/>
    </row>
    <row r="18" spans="1:48">
      <c r="A18" s="122"/>
      <c r="B18" s="115"/>
      <c r="C18" s="115"/>
      <c r="D18" s="115"/>
      <c r="E18" s="115"/>
      <c r="F18" s="352"/>
      <c r="G18" s="123"/>
      <c r="H18" s="115"/>
      <c r="I18" s="115"/>
      <c r="J18" s="130"/>
      <c r="K18" s="353"/>
      <c r="L18" s="129"/>
      <c r="M18" s="246"/>
      <c r="N18" s="247"/>
      <c r="O18" s="115"/>
      <c r="P18" s="123"/>
      <c r="Q18" s="115"/>
      <c r="R18" s="115"/>
      <c r="S18" s="123"/>
      <c r="T18" s="115"/>
      <c r="U18" s="115"/>
      <c r="V18" s="123"/>
      <c r="W18" s="115"/>
      <c r="X18" s="115"/>
      <c r="Y18" s="115"/>
      <c r="Z18" s="115"/>
      <c r="AA18" s="115"/>
      <c r="AB18" s="115"/>
      <c r="AC18" s="115"/>
      <c r="AD18" s="115"/>
      <c r="AE18" s="115"/>
      <c r="AF18" s="115"/>
      <c r="AG18" s="115"/>
      <c r="AH18" s="115"/>
      <c r="AI18" s="115"/>
      <c r="AJ18" s="115"/>
      <c r="AK18" s="115"/>
      <c r="AL18" s="115"/>
      <c r="AM18" s="115"/>
      <c r="AN18" s="115"/>
      <c r="AO18" s="115"/>
    </row>
    <row r="19" spans="1:48" ht="5.45" customHeight="1">
      <c r="A19" s="354"/>
      <c r="B19" s="355"/>
      <c r="C19" s="355"/>
      <c r="D19" s="355"/>
      <c r="E19" s="356"/>
      <c r="F19" s="357"/>
      <c r="G19" s="1584" t="s">
        <v>26</v>
      </c>
      <c r="H19" s="1585"/>
      <c r="I19" s="1590"/>
      <c r="J19" s="1586" t="s">
        <v>21</v>
      </c>
      <c r="K19" s="1587"/>
      <c r="L19" s="1590"/>
      <c r="M19" s="1584" t="s">
        <v>25</v>
      </c>
      <c r="N19" s="1585"/>
      <c r="O19" s="1590"/>
      <c r="P19" s="1584" t="s">
        <v>282</v>
      </c>
      <c r="Q19" s="1585"/>
      <c r="R19" s="1590"/>
      <c r="S19" s="1584" t="s">
        <v>283</v>
      </c>
      <c r="T19" s="1585"/>
      <c r="U19" s="1590"/>
      <c r="V19" s="1584" t="s">
        <v>284</v>
      </c>
      <c r="W19" s="1585"/>
      <c r="X19" s="1590"/>
      <c r="Y19" s="1584" t="s">
        <v>285</v>
      </c>
      <c r="Z19" s="1585"/>
      <c r="AA19" s="1590"/>
      <c r="AB19" s="1584" t="s">
        <v>286</v>
      </c>
      <c r="AC19" s="1585"/>
      <c r="AD19" s="1590"/>
      <c r="AE19" s="1584" t="s">
        <v>27</v>
      </c>
      <c r="AF19" s="1585"/>
      <c r="AG19" s="1590"/>
      <c r="AH19" s="1584" t="s">
        <v>287</v>
      </c>
      <c r="AI19" s="1585"/>
      <c r="AJ19" s="1590"/>
      <c r="AK19" s="1584" t="s">
        <v>288</v>
      </c>
      <c r="AL19" s="1585"/>
      <c r="AM19" s="1590"/>
      <c r="AN19" s="1584" t="s">
        <v>289</v>
      </c>
      <c r="AO19" s="1585"/>
    </row>
    <row r="20" spans="1:48" ht="18" customHeight="1">
      <c r="A20" s="358" t="s">
        <v>290</v>
      </c>
      <c r="B20" s="359" t="s">
        <v>291</v>
      </c>
      <c r="C20" s="359"/>
      <c r="D20" s="359"/>
      <c r="E20" s="360"/>
      <c r="F20" s="361" t="s">
        <v>292</v>
      </c>
      <c r="G20" s="1586"/>
      <c r="H20" s="1587"/>
      <c r="I20" s="1591"/>
      <c r="J20" s="1586"/>
      <c r="K20" s="1587"/>
      <c r="L20" s="1591"/>
      <c r="M20" s="1586" t="s">
        <v>25</v>
      </c>
      <c r="N20" s="1587"/>
      <c r="O20" s="1591"/>
      <c r="P20" s="1586"/>
      <c r="Q20" s="1587"/>
      <c r="R20" s="1591"/>
      <c r="S20" s="1586"/>
      <c r="T20" s="1587"/>
      <c r="U20" s="1591"/>
      <c r="V20" s="1586"/>
      <c r="W20" s="1587"/>
      <c r="X20" s="1591"/>
      <c r="Y20" s="1586"/>
      <c r="Z20" s="1587"/>
      <c r="AA20" s="1591"/>
      <c r="AB20" s="1586"/>
      <c r="AC20" s="1587"/>
      <c r="AD20" s="1591"/>
      <c r="AE20" s="1586"/>
      <c r="AF20" s="1587"/>
      <c r="AG20" s="1591"/>
      <c r="AH20" s="1586"/>
      <c r="AI20" s="1587"/>
      <c r="AJ20" s="1591"/>
      <c r="AK20" s="1586"/>
      <c r="AL20" s="1587"/>
      <c r="AM20" s="1591"/>
      <c r="AN20" s="1586"/>
      <c r="AO20" s="1587"/>
    </row>
    <row r="21" spans="1:48" ht="5.45" customHeight="1">
      <c r="A21" s="362"/>
      <c r="B21" s="363"/>
      <c r="C21" s="363"/>
      <c r="D21" s="363"/>
      <c r="E21" s="364"/>
      <c r="F21" s="365"/>
      <c r="G21" s="1588"/>
      <c r="H21" s="1589"/>
      <c r="I21" s="1592"/>
      <c r="J21" s="1588"/>
      <c r="K21" s="1589"/>
      <c r="L21" s="1592"/>
      <c r="M21" s="1588"/>
      <c r="N21" s="1589"/>
      <c r="O21" s="1592"/>
      <c r="P21" s="1588"/>
      <c r="Q21" s="1589"/>
      <c r="R21" s="1592"/>
      <c r="S21" s="1588"/>
      <c r="T21" s="1589"/>
      <c r="U21" s="1592"/>
      <c r="V21" s="1588"/>
      <c r="W21" s="1589"/>
      <c r="X21" s="1592"/>
      <c r="Y21" s="1588"/>
      <c r="Z21" s="1589"/>
      <c r="AA21" s="1592"/>
      <c r="AB21" s="1588"/>
      <c r="AC21" s="1589"/>
      <c r="AD21" s="1592"/>
      <c r="AE21" s="1588"/>
      <c r="AF21" s="1589"/>
      <c r="AG21" s="1592"/>
      <c r="AH21" s="1588"/>
      <c r="AI21" s="1589"/>
      <c r="AJ21" s="1592"/>
      <c r="AK21" s="1588"/>
      <c r="AL21" s="1589"/>
      <c r="AM21" s="1592"/>
      <c r="AN21" s="1588"/>
      <c r="AO21" s="1589"/>
      <c r="AP21" s="366"/>
      <c r="AQ21" s="367"/>
      <c r="AR21" s="367"/>
    </row>
    <row r="22" spans="1:48" ht="13.15" customHeight="1">
      <c r="A22" s="368"/>
      <c r="B22" s="369"/>
      <c r="C22" s="369"/>
      <c r="D22" s="369"/>
      <c r="E22" s="370"/>
      <c r="F22" s="371"/>
      <c r="G22" s="1580" t="s">
        <v>293</v>
      </c>
      <c r="H22" s="1582" t="s">
        <v>294</v>
      </c>
      <c r="I22" s="372"/>
      <c r="J22" s="1580" t="s">
        <v>293</v>
      </c>
      <c r="K22" s="1582" t="s">
        <v>294</v>
      </c>
      <c r="L22" s="372"/>
      <c r="M22" s="1580" t="s">
        <v>293</v>
      </c>
      <c r="N22" s="1582" t="s">
        <v>294</v>
      </c>
      <c r="O22" s="372"/>
      <c r="P22" s="1580" t="s">
        <v>293</v>
      </c>
      <c r="Q22" s="1582" t="s">
        <v>294</v>
      </c>
      <c r="R22" s="372"/>
      <c r="S22" s="1580" t="s">
        <v>293</v>
      </c>
      <c r="T22" s="1582" t="s">
        <v>294</v>
      </c>
      <c r="U22" s="372"/>
      <c r="V22" s="1580" t="s">
        <v>293</v>
      </c>
      <c r="W22" s="1582" t="s">
        <v>294</v>
      </c>
      <c r="X22" s="372"/>
      <c r="Y22" s="1580" t="s">
        <v>293</v>
      </c>
      <c r="Z22" s="1582" t="s">
        <v>294</v>
      </c>
      <c r="AA22" s="372"/>
      <c r="AB22" s="1580" t="s">
        <v>293</v>
      </c>
      <c r="AC22" s="1582" t="s">
        <v>294</v>
      </c>
      <c r="AD22" s="372"/>
      <c r="AE22" s="1580" t="s">
        <v>293</v>
      </c>
      <c r="AF22" s="1582" t="s">
        <v>294</v>
      </c>
      <c r="AG22" s="372"/>
      <c r="AH22" s="1580" t="s">
        <v>293</v>
      </c>
      <c r="AI22" s="1582" t="s">
        <v>294</v>
      </c>
      <c r="AJ22" s="372"/>
      <c r="AK22" s="1580" t="s">
        <v>293</v>
      </c>
      <c r="AL22" s="1582" t="s">
        <v>294</v>
      </c>
      <c r="AM22" s="372"/>
      <c r="AN22" s="1580" t="s">
        <v>293</v>
      </c>
      <c r="AO22" s="1582" t="s">
        <v>294</v>
      </c>
    </row>
    <row r="23" spans="1:48">
      <c r="A23" s="368"/>
      <c r="B23" s="369"/>
      <c r="C23" s="369"/>
      <c r="D23" s="369"/>
      <c r="E23" s="370"/>
      <c r="F23" s="373"/>
      <c r="G23" s="1581"/>
      <c r="H23" s="1583"/>
      <c r="I23" s="374"/>
      <c r="J23" s="1581"/>
      <c r="K23" s="1583"/>
      <c r="L23" s="374"/>
      <c r="M23" s="1581"/>
      <c r="N23" s="1583"/>
      <c r="O23" s="374"/>
      <c r="P23" s="1581"/>
      <c r="Q23" s="1583"/>
      <c r="R23" s="374"/>
      <c r="S23" s="1581"/>
      <c r="T23" s="1583"/>
      <c r="U23" s="374"/>
      <c r="V23" s="1581"/>
      <c r="W23" s="1583"/>
      <c r="X23" s="374"/>
      <c r="Y23" s="1581"/>
      <c r="Z23" s="1583"/>
      <c r="AA23" s="374"/>
      <c r="AB23" s="1581"/>
      <c r="AC23" s="1583"/>
      <c r="AD23" s="374"/>
      <c r="AE23" s="1581"/>
      <c r="AF23" s="1583"/>
      <c r="AG23" s="374"/>
      <c r="AH23" s="1581"/>
      <c r="AI23" s="1583"/>
      <c r="AJ23" s="374"/>
      <c r="AK23" s="1581"/>
      <c r="AL23" s="1583"/>
      <c r="AM23" s="374"/>
      <c r="AN23" s="1581"/>
      <c r="AO23" s="1583"/>
    </row>
    <row r="24" spans="1:48">
      <c r="A24" s="368"/>
      <c r="B24" s="369"/>
      <c r="C24" s="369"/>
      <c r="D24" s="369"/>
      <c r="E24" s="370"/>
      <c r="F24" s="373"/>
      <c r="G24" s="375"/>
      <c r="H24" s="376"/>
      <c r="I24" s="376"/>
      <c r="J24" s="375"/>
      <c r="K24" s="376"/>
      <c r="L24" s="376"/>
      <c r="M24" s="375"/>
      <c r="N24" s="376"/>
      <c r="O24" s="376"/>
      <c r="P24" s="375"/>
      <c r="Q24" s="376"/>
      <c r="R24" s="376"/>
      <c r="S24" s="375"/>
      <c r="T24" s="376"/>
      <c r="U24" s="376"/>
      <c r="V24" s="375"/>
      <c r="W24" s="376"/>
      <c r="X24" s="376"/>
      <c r="Y24" s="375"/>
      <c r="Z24" s="376"/>
      <c r="AA24" s="376"/>
      <c r="AB24" s="375"/>
      <c r="AC24" s="376"/>
      <c r="AD24" s="376"/>
      <c r="AE24" s="375"/>
      <c r="AF24" s="376"/>
      <c r="AG24" s="376"/>
      <c r="AH24" s="375"/>
      <c r="AI24" s="376"/>
      <c r="AJ24" s="376"/>
      <c r="AK24" s="375"/>
      <c r="AL24" s="376"/>
      <c r="AM24" s="376"/>
      <c r="AN24" s="375"/>
      <c r="AO24" s="376"/>
      <c r="AQ24" s="1563" t="s">
        <v>295</v>
      </c>
      <c r="AR24" s="1564"/>
      <c r="AS24" s="1564"/>
      <c r="AT24" s="1564"/>
      <c r="AU24" s="1565"/>
      <c r="AV24" s="377"/>
    </row>
    <row r="25" spans="1:48">
      <c r="A25" s="378">
        <v>1</v>
      </c>
      <c r="B25" s="379" t="s">
        <v>296</v>
      </c>
      <c r="C25" s="369"/>
      <c r="D25" s="369"/>
      <c r="E25" s="370"/>
      <c r="F25" s="380"/>
      <c r="G25" s="381"/>
      <c r="H25" s="382"/>
      <c r="I25" s="382"/>
      <c r="J25" s="381"/>
      <c r="K25" s="382"/>
      <c r="L25" s="382"/>
      <c r="M25" s="381"/>
      <c r="N25" s="382"/>
      <c r="O25" s="382"/>
      <c r="P25" s="381"/>
      <c r="Q25" s="382"/>
      <c r="R25" s="382"/>
      <c r="S25" s="381"/>
      <c r="T25" s="382"/>
      <c r="U25" s="382"/>
      <c r="V25" s="381"/>
      <c r="W25" s="382"/>
      <c r="X25" s="382"/>
      <c r="Y25" s="381"/>
      <c r="Z25" s="382"/>
      <c r="AA25" s="382"/>
      <c r="AB25" s="381"/>
      <c r="AC25" s="382"/>
      <c r="AD25" s="382"/>
      <c r="AE25" s="381"/>
      <c r="AF25" s="382"/>
      <c r="AG25" s="382"/>
      <c r="AH25" s="381"/>
      <c r="AI25" s="382"/>
      <c r="AJ25" s="382"/>
      <c r="AK25" s="381"/>
      <c r="AL25" s="382"/>
      <c r="AM25" s="382"/>
      <c r="AN25" s="381"/>
      <c r="AO25" s="382"/>
      <c r="AP25" s="383"/>
      <c r="AQ25" s="384"/>
      <c r="AR25" s="385"/>
      <c r="AS25" s="386" t="s">
        <v>297</v>
      </c>
      <c r="AT25" s="387" t="b">
        <v>0</v>
      </c>
      <c r="AU25" s="388">
        <f>((AT25*1))</f>
        <v>0</v>
      </c>
      <c r="AV25" s="389"/>
    </row>
    <row r="26" spans="1:48">
      <c r="A26" s="390">
        <f>A25+0.01</f>
        <v>1.01</v>
      </c>
      <c r="B26" s="391" t="s">
        <v>298</v>
      </c>
      <c r="C26" s="369"/>
      <c r="D26" s="369"/>
      <c r="E26" s="370"/>
      <c r="F26" s="380">
        <f>+Summary!F17</f>
        <v>0</v>
      </c>
      <c r="G26" s="381">
        <v>0.5</v>
      </c>
      <c r="H26" s="382">
        <f>$F$26*G26</f>
        <v>0</v>
      </c>
      <c r="I26" s="382"/>
      <c r="J26" s="381">
        <v>0.5</v>
      </c>
      <c r="K26" s="382">
        <f>$F$26*J26</f>
        <v>0</v>
      </c>
      <c r="L26" s="382"/>
      <c r="M26" s="381">
        <v>0.5</v>
      </c>
      <c r="N26" s="382">
        <f>$F$26*M26</f>
        <v>0</v>
      </c>
      <c r="O26" s="382"/>
      <c r="P26" s="381">
        <v>0</v>
      </c>
      <c r="Q26" s="382">
        <f>$F$26*P26</f>
        <v>0</v>
      </c>
      <c r="R26" s="382"/>
      <c r="S26" s="381">
        <v>1</v>
      </c>
      <c r="T26" s="382">
        <f>$F$26*S26</f>
        <v>0</v>
      </c>
      <c r="U26" s="382"/>
      <c r="V26" s="381">
        <v>0</v>
      </c>
      <c r="W26" s="382">
        <f>$F$26*V26</f>
        <v>0</v>
      </c>
      <c r="X26" s="382"/>
      <c r="Y26" s="381">
        <v>0</v>
      </c>
      <c r="Z26" s="382">
        <f>$F$26*Y26</f>
        <v>0</v>
      </c>
      <c r="AA26" s="382"/>
      <c r="AB26" s="381">
        <v>0.05</v>
      </c>
      <c r="AC26" s="382">
        <f>$F$26*AB26</f>
        <v>0</v>
      </c>
      <c r="AD26" s="382"/>
      <c r="AE26" s="381">
        <v>0</v>
      </c>
      <c r="AF26" s="382">
        <f>$F$26*AE26</f>
        <v>0</v>
      </c>
      <c r="AG26" s="382"/>
      <c r="AH26" s="381">
        <v>0</v>
      </c>
      <c r="AI26" s="382">
        <f>$F$26*AH26</f>
        <v>0</v>
      </c>
      <c r="AJ26" s="382"/>
      <c r="AK26" s="381">
        <v>0</v>
      </c>
      <c r="AL26" s="382">
        <f>$F$26*AK26</f>
        <v>0</v>
      </c>
      <c r="AM26" s="382"/>
      <c r="AN26" s="381">
        <v>0.05</v>
      </c>
      <c r="AO26" s="382">
        <f>$F$26*AN26</f>
        <v>0</v>
      </c>
      <c r="AP26" s="383"/>
      <c r="AQ26" s="384"/>
      <c r="AR26" s="385"/>
      <c r="AS26" s="386"/>
      <c r="AT26" s="387"/>
      <c r="AU26" s="388"/>
      <c r="AV26" s="389"/>
    </row>
    <row r="27" spans="1:48">
      <c r="A27" s="390">
        <f>A26+0.01</f>
        <v>1.02</v>
      </c>
      <c r="B27" s="369" t="s">
        <v>34</v>
      </c>
      <c r="C27" s="369"/>
      <c r="D27" s="369"/>
      <c r="E27" s="370"/>
      <c r="F27" s="380">
        <f>+Summary!F19</f>
        <v>0</v>
      </c>
      <c r="G27" s="381">
        <v>0.5</v>
      </c>
      <c r="H27" s="382">
        <f>$F$27*G27</f>
        <v>0</v>
      </c>
      <c r="I27" s="382"/>
      <c r="J27" s="381">
        <v>0.5</v>
      </c>
      <c r="K27" s="382">
        <f>$F$27*J27</f>
        <v>0</v>
      </c>
      <c r="L27" s="382"/>
      <c r="M27" s="381">
        <v>0.5</v>
      </c>
      <c r="N27" s="382">
        <f>$F$27*M27</f>
        <v>0</v>
      </c>
      <c r="O27" s="382"/>
      <c r="P27" s="381">
        <v>0</v>
      </c>
      <c r="Q27" s="382">
        <f>$F$27*P27</f>
        <v>0</v>
      </c>
      <c r="R27" s="382"/>
      <c r="S27" s="381">
        <v>1</v>
      </c>
      <c r="T27" s="382">
        <f>$F$27*S27</f>
        <v>0</v>
      </c>
      <c r="U27" s="382"/>
      <c r="V27" s="381">
        <v>0</v>
      </c>
      <c r="W27" s="382">
        <f>$F$27*V27</f>
        <v>0</v>
      </c>
      <c r="X27" s="382"/>
      <c r="Y27" s="381">
        <v>1</v>
      </c>
      <c r="Z27" s="382">
        <f>$F$27*Y27</f>
        <v>0</v>
      </c>
      <c r="AA27" s="382"/>
      <c r="AB27" s="381">
        <v>0</v>
      </c>
      <c r="AC27" s="382">
        <f>$F$27*AB27</f>
        <v>0</v>
      </c>
      <c r="AD27" s="382"/>
      <c r="AE27" s="381">
        <v>1</v>
      </c>
      <c r="AF27" s="382">
        <f>$F$27*AE27</f>
        <v>0</v>
      </c>
      <c r="AG27" s="382"/>
      <c r="AH27" s="381">
        <v>0</v>
      </c>
      <c r="AI27" s="382">
        <f>$F$27*AH27</f>
        <v>0</v>
      </c>
      <c r="AJ27" s="382"/>
      <c r="AK27" s="381">
        <v>0</v>
      </c>
      <c r="AL27" s="382">
        <f>$F$27*AK27</f>
        <v>0</v>
      </c>
      <c r="AM27" s="382"/>
      <c r="AN27" s="381">
        <v>0.05</v>
      </c>
      <c r="AO27" s="382">
        <f>$F$27*AN27</f>
        <v>0</v>
      </c>
      <c r="AP27" s="383"/>
      <c r="AQ27" s="392"/>
      <c r="AR27" s="385"/>
      <c r="AS27" s="386" t="s">
        <v>299</v>
      </c>
      <c r="AT27" s="387" t="b">
        <v>1</v>
      </c>
      <c r="AU27" s="388">
        <f t="shared" ref="AU27:AU29" si="0">((AT27*1))</f>
        <v>1</v>
      </c>
      <c r="AV27" s="393"/>
    </row>
    <row r="28" spans="1:48">
      <c r="A28" s="390">
        <f>A27+0.01</f>
        <v>1.03</v>
      </c>
      <c r="B28" s="369" t="s">
        <v>300</v>
      </c>
      <c r="C28" s="369"/>
      <c r="D28" s="369"/>
      <c r="E28" s="370"/>
      <c r="F28" s="380">
        <f>+Summary!F21</f>
        <v>0</v>
      </c>
      <c r="G28" s="381">
        <v>0.25</v>
      </c>
      <c r="H28" s="382">
        <f>$F$28*G28</f>
        <v>0</v>
      </c>
      <c r="I28" s="382"/>
      <c r="J28" s="381">
        <v>0.25</v>
      </c>
      <c r="K28" s="382">
        <f>$F$28*J28</f>
        <v>0</v>
      </c>
      <c r="L28" s="382"/>
      <c r="M28" s="381">
        <v>0.3</v>
      </c>
      <c r="N28" s="382">
        <f>$F$28*M28</f>
        <v>0</v>
      </c>
      <c r="O28" s="382"/>
      <c r="P28" s="381">
        <v>0</v>
      </c>
      <c r="Q28" s="382">
        <f>$F$28*P28</f>
        <v>0</v>
      </c>
      <c r="R28" s="382"/>
      <c r="S28" s="381">
        <v>0.25</v>
      </c>
      <c r="T28" s="382">
        <f>$F$28*S28</f>
        <v>0</v>
      </c>
      <c r="U28" s="382"/>
      <c r="V28" s="381">
        <v>1</v>
      </c>
      <c r="W28" s="382">
        <f>$F$28*V28</f>
        <v>0</v>
      </c>
      <c r="X28" s="382"/>
      <c r="Y28" s="381">
        <v>0.25</v>
      </c>
      <c r="Z28" s="382">
        <f>$F$28*Y28</f>
        <v>0</v>
      </c>
      <c r="AA28" s="382"/>
      <c r="AB28" s="381">
        <v>0</v>
      </c>
      <c r="AC28" s="382">
        <f>$F$28*AB28</f>
        <v>0</v>
      </c>
      <c r="AD28" s="382"/>
      <c r="AE28" s="381">
        <v>0.25</v>
      </c>
      <c r="AF28" s="382">
        <f>$F$28*AE28</f>
        <v>0</v>
      </c>
      <c r="AG28" s="382"/>
      <c r="AH28" s="381">
        <v>0</v>
      </c>
      <c r="AI28" s="382">
        <f>$F$28*AH28</f>
        <v>0</v>
      </c>
      <c r="AJ28" s="382"/>
      <c r="AK28" s="381">
        <v>0</v>
      </c>
      <c r="AL28" s="382">
        <f>$F$28*AK28</f>
        <v>0</v>
      </c>
      <c r="AM28" s="382"/>
      <c r="AN28" s="381">
        <v>0.05</v>
      </c>
      <c r="AO28" s="382">
        <f>$F$28*AN28</f>
        <v>0</v>
      </c>
      <c r="AP28" s="383"/>
      <c r="AQ28" s="392"/>
      <c r="AR28" s="385"/>
      <c r="AS28" s="386" t="s">
        <v>301</v>
      </c>
      <c r="AT28" s="387" t="b">
        <v>0</v>
      </c>
      <c r="AU28" s="388">
        <f t="shared" si="0"/>
        <v>0</v>
      </c>
      <c r="AV28" s="393"/>
    </row>
    <row r="29" spans="1:48">
      <c r="A29" s="390">
        <f>A28+0.01</f>
        <v>1.04</v>
      </c>
      <c r="B29" s="369" t="s">
        <v>71</v>
      </c>
      <c r="C29" s="369"/>
      <c r="D29" s="369"/>
      <c r="E29" s="370"/>
      <c r="F29" s="380">
        <f>+Summary!F23</f>
        <v>0</v>
      </c>
      <c r="G29" s="381">
        <v>1</v>
      </c>
      <c r="H29" s="382">
        <f>$F$29*G29</f>
        <v>0</v>
      </c>
      <c r="I29" s="382"/>
      <c r="J29" s="381">
        <v>0.5</v>
      </c>
      <c r="K29" s="382">
        <f>$F$29*J29</f>
        <v>0</v>
      </c>
      <c r="L29" s="382"/>
      <c r="M29" s="381">
        <v>0.5</v>
      </c>
      <c r="N29" s="382">
        <f>$F$29*M29</f>
        <v>0</v>
      </c>
      <c r="O29" s="382"/>
      <c r="P29" s="381">
        <v>0</v>
      </c>
      <c r="Q29" s="382">
        <f>$F$29*P29</f>
        <v>0</v>
      </c>
      <c r="R29" s="382"/>
      <c r="S29" s="381">
        <v>0.5</v>
      </c>
      <c r="T29" s="382">
        <f>$F$29*S29</f>
        <v>0</v>
      </c>
      <c r="U29" s="382"/>
      <c r="V29" s="381">
        <v>0.5</v>
      </c>
      <c r="W29" s="382">
        <f>$F$29*V29</f>
        <v>0</v>
      </c>
      <c r="X29" s="382"/>
      <c r="Y29" s="381">
        <v>1</v>
      </c>
      <c r="Z29" s="382">
        <f>$F$29*Y29</f>
        <v>0</v>
      </c>
      <c r="AA29" s="382"/>
      <c r="AB29" s="381">
        <v>0</v>
      </c>
      <c r="AC29" s="382">
        <f>$F$29*AB29</f>
        <v>0</v>
      </c>
      <c r="AD29" s="382"/>
      <c r="AE29" s="381">
        <v>0</v>
      </c>
      <c r="AF29" s="382">
        <f>$F$29*AE29</f>
        <v>0</v>
      </c>
      <c r="AG29" s="382"/>
      <c r="AH29" s="381">
        <v>0</v>
      </c>
      <c r="AI29" s="382">
        <f>$F$29*AH29</f>
        <v>0</v>
      </c>
      <c r="AJ29" s="382"/>
      <c r="AK29" s="381">
        <v>0</v>
      </c>
      <c r="AL29" s="382">
        <f>$F$29*AK29</f>
        <v>0</v>
      </c>
      <c r="AM29" s="382"/>
      <c r="AN29" s="381">
        <v>0.05</v>
      </c>
      <c r="AO29" s="382">
        <f>$F$29*AN29</f>
        <v>0</v>
      </c>
      <c r="AP29" s="383"/>
      <c r="AQ29" s="392"/>
      <c r="AR29" s="395"/>
      <c r="AS29" s="386" t="s">
        <v>302</v>
      </c>
      <c r="AT29" s="387" t="b">
        <v>0</v>
      </c>
      <c r="AU29" s="388">
        <f t="shared" si="0"/>
        <v>0</v>
      </c>
      <c r="AV29" s="393"/>
    </row>
    <row r="30" spans="1:48">
      <c r="A30" s="394"/>
      <c r="B30" s="369"/>
      <c r="C30" s="369"/>
      <c r="D30" s="369"/>
      <c r="E30" s="370"/>
      <c r="F30" s="380"/>
      <c r="G30" s="381"/>
      <c r="H30" s="382"/>
      <c r="I30" s="382"/>
      <c r="J30" s="381"/>
      <c r="K30" s="382"/>
      <c r="L30" s="382"/>
      <c r="M30" s="381"/>
      <c r="N30" s="382"/>
      <c r="O30" s="382"/>
      <c r="P30" s="381"/>
      <c r="Q30" s="382"/>
      <c r="R30" s="382"/>
      <c r="S30" s="381"/>
      <c r="T30" s="382"/>
      <c r="U30" s="382"/>
      <c r="V30" s="381"/>
      <c r="W30" s="382"/>
      <c r="X30" s="382"/>
      <c r="Y30" s="381"/>
      <c r="Z30" s="382"/>
      <c r="AA30" s="382"/>
      <c r="AB30" s="381"/>
      <c r="AC30" s="382"/>
      <c r="AD30" s="382"/>
      <c r="AE30" s="381"/>
      <c r="AF30" s="382"/>
      <c r="AG30" s="382"/>
      <c r="AH30" s="381"/>
      <c r="AI30" s="382"/>
      <c r="AJ30" s="382"/>
      <c r="AK30" s="381"/>
      <c r="AL30" s="382"/>
      <c r="AM30" s="382"/>
      <c r="AN30" s="381"/>
      <c r="AO30" s="382"/>
      <c r="AP30" s="383"/>
    </row>
    <row r="31" spans="1:48" ht="4.1500000000000004" customHeight="1">
      <c r="A31" s="394"/>
      <c r="B31" s="369"/>
      <c r="C31" s="369"/>
      <c r="D31" s="369"/>
      <c r="E31" s="370"/>
      <c r="F31" s="380"/>
      <c r="G31" s="381"/>
      <c r="H31" s="382"/>
      <c r="I31" s="382"/>
      <c r="J31" s="381"/>
      <c r="K31" s="382"/>
      <c r="L31" s="382"/>
      <c r="M31" s="381"/>
      <c r="N31" s="382"/>
      <c r="O31" s="382"/>
      <c r="P31" s="381"/>
      <c r="Q31" s="382"/>
      <c r="R31" s="382"/>
      <c r="S31" s="381"/>
      <c r="T31" s="382"/>
      <c r="U31" s="382"/>
      <c r="V31" s="381"/>
      <c r="W31" s="382"/>
      <c r="X31" s="382"/>
      <c r="Y31" s="381"/>
      <c r="Z31" s="382"/>
      <c r="AA31" s="382"/>
      <c r="AB31" s="381"/>
      <c r="AC31" s="382"/>
      <c r="AD31" s="382"/>
      <c r="AE31" s="381"/>
      <c r="AF31" s="382"/>
      <c r="AG31" s="382"/>
      <c r="AH31" s="381"/>
      <c r="AI31" s="382"/>
      <c r="AJ31" s="382"/>
      <c r="AK31" s="381"/>
      <c r="AL31" s="382"/>
      <c r="AM31" s="382"/>
      <c r="AN31" s="381"/>
      <c r="AO31" s="382"/>
      <c r="AP31" s="383"/>
    </row>
    <row r="32" spans="1:48">
      <c r="A32" s="399">
        <v>2</v>
      </c>
      <c r="B32" s="400" t="s">
        <v>303</v>
      </c>
      <c r="C32" s="1049" t="e">
        <f>+D32/F32</f>
        <v>#DIV/0!</v>
      </c>
      <c r="D32" s="1574">
        <f>+Summary!F13</f>
        <v>0</v>
      </c>
      <c r="E32" s="1575"/>
      <c r="F32" s="401">
        <f>+SUM(F26:F29)</f>
        <v>0</v>
      </c>
      <c r="G32" s="402" t="e">
        <f>$C$32</f>
        <v>#DIV/0!</v>
      </c>
      <c r="H32" s="401" t="e">
        <f>$C$32*(SUM(H26:H29))</f>
        <v>#DIV/0!</v>
      </c>
      <c r="I32" s="403"/>
      <c r="J32" s="402" t="e">
        <f>$C$32</f>
        <v>#DIV/0!</v>
      </c>
      <c r="K32" s="401" t="e">
        <f>$C$32*(SUM(K26:K29))</f>
        <v>#DIV/0!</v>
      </c>
      <c r="L32" s="403"/>
      <c r="M32" s="402" t="e">
        <f>$C$32</f>
        <v>#DIV/0!</v>
      </c>
      <c r="N32" s="401" t="e">
        <f>$C$32*(SUM(N26:N29))</f>
        <v>#DIV/0!</v>
      </c>
      <c r="O32" s="404"/>
      <c r="P32" s="402" t="e">
        <f>$C$32</f>
        <v>#DIV/0!</v>
      </c>
      <c r="Q32" s="401" t="e">
        <f>$C$32*(SUM(Q26:Q29))</f>
        <v>#DIV/0!</v>
      </c>
      <c r="R32" s="404"/>
      <c r="S32" s="402" t="e">
        <f>$C$32</f>
        <v>#DIV/0!</v>
      </c>
      <c r="T32" s="401" t="e">
        <f>$C$32*(SUM(T26:T29))</f>
        <v>#DIV/0!</v>
      </c>
      <c r="U32" s="404"/>
      <c r="V32" s="402" t="e">
        <f>$C$32</f>
        <v>#DIV/0!</v>
      </c>
      <c r="W32" s="401" t="e">
        <f>$C$32*(SUM(W26:W29))</f>
        <v>#DIV/0!</v>
      </c>
      <c r="X32" s="404"/>
      <c r="Y32" s="402" t="e">
        <f>$C$32</f>
        <v>#DIV/0!</v>
      </c>
      <c r="Z32" s="401" t="e">
        <f>$C$32*(SUM(Z26:Z29))</f>
        <v>#DIV/0!</v>
      </c>
      <c r="AA32" s="404"/>
      <c r="AB32" s="405" t="e">
        <f>$C$32</f>
        <v>#DIV/0!</v>
      </c>
      <c r="AC32" s="401" t="e">
        <f>$C$32*(SUM(AC26:AC29))</f>
        <v>#DIV/0!</v>
      </c>
      <c r="AD32" s="404"/>
      <c r="AE32" s="402" t="e">
        <f>+Y32</f>
        <v>#DIV/0!</v>
      </c>
      <c r="AF32" s="401" t="e">
        <f>$C$32*(SUM(AF26:AF29))</f>
        <v>#DIV/0!</v>
      </c>
      <c r="AG32" s="404"/>
      <c r="AH32" s="405">
        <v>0</v>
      </c>
      <c r="AI32" s="401" t="e">
        <f>$C$32*(SUM(AI26:AI29))</f>
        <v>#DIV/0!</v>
      </c>
      <c r="AJ32" s="404"/>
      <c r="AK32" s="405" t="e">
        <f>$C$32</f>
        <v>#DIV/0!</v>
      </c>
      <c r="AL32" s="401" t="e">
        <f>$C$32*(SUM(AL26:AL29))</f>
        <v>#DIV/0!</v>
      </c>
      <c r="AM32" s="404"/>
      <c r="AN32" s="405" t="e">
        <f>$C$32</f>
        <v>#DIV/0!</v>
      </c>
      <c r="AO32" s="401" t="e">
        <f>$C$32*(SUM(AO26:AO29))</f>
        <v>#DIV/0!</v>
      </c>
      <c r="AP32" s="278">
        <v>17667657.145385478</v>
      </c>
    </row>
    <row r="33" spans="1:42" ht="4.1500000000000004" customHeight="1">
      <c r="A33" s="398"/>
      <c r="B33" s="369"/>
      <c r="C33" s="369"/>
      <c r="D33" s="369"/>
      <c r="E33" s="370"/>
      <c r="F33" s="396"/>
      <c r="G33" s="397"/>
      <c r="H33" s="406"/>
      <c r="I33" s="272"/>
      <c r="J33" s="397"/>
      <c r="K33" s="406"/>
      <c r="L33" s="272"/>
      <c r="M33" s="397"/>
      <c r="N33" s="406"/>
      <c r="O33" s="272"/>
      <c r="P33" s="397"/>
      <c r="Q33" s="406"/>
      <c r="R33" s="272"/>
      <c r="S33" s="397"/>
      <c r="T33" s="406"/>
      <c r="U33" s="272"/>
      <c r="V33" s="397"/>
      <c r="W33" s="406"/>
      <c r="X33" s="272"/>
      <c r="Y33" s="397"/>
      <c r="Z33" s="406"/>
      <c r="AA33" s="272"/>
      <c r="AB33" s="397"/>
      <c r="AC33" s="406"/>
      <c r="AD33" s="272"/>
      <c r="AE33" s="397"/>
      <c r="AF33" s="406"/>
      <c r="AG33" s="272"/>
      <c r="AH33" s="397"/>
      <c r="AI33" s="406"/>
      <c r="AJ33" s="272"/>
      <c r="AK33" s="397"/>
      <c r="AL33" s="406"/>
      <c r="AM33" s="272"/>
      <c r="AN33" s="397"/>
      <c r="AO33" s="406"/>
      <c r="AP33" s="383"/>
    </row>
    <row r="34" spans="1:42">
      <c r="A34" s="390">
        <f>+A32+0.01</f>
        <v>2.0099999999999998</v>
      </c>
      <c r="B34" s="369" t="s">
        <v>304</v>
      </c>
      <c r="C34" s="369"/>
      <c r="D34" s="369"/>
      <c r="E34" s="370"/>
      <c r="F34" s="407">
        <v>1888189.4375</v>
      </c>
      <c r="G34" s="381">
        <v>0.5</v>
      </c>
      <c r="H34" s="406">
        <f>$F$34*G34</f>
        <v>944094.71875</v>
      </c>
      <c r="I34" s="382"/>
      <c r="J34" s="381">
        <f>+G34</f>
        <v>0.5</v>
      </c>
      <c r="K34" s="406">
        <f>$F$34*J34</f>
        <v>944094.71875</v>
      </c>
      <c r="L34" s="382"/>
      <c r="M34" s="381">
        <f>+J34</f>
        <v>0.5</v>
      </c>
      <c r="N34" s="406">
        <f>$F$34*M34</f>
        <v>944094.71875</v>
      </c>
      <c r="O34" s="382"/>
      <c r="P34" s="381">
        <v>0</v>
      </c>
      <c r="Q34" s="406">
        <f>$F$34*P34</f>
        <v>0</v>
      </c>
      <c r="R34" s="382"/>
      <c r="S34" s="381">
        <f>+P34</f>
        <v>0</v>
      </c>
      <c r="T34" s="406">
        <f>$F$34*S34</f>
        <v>0</v>
      </c>
      <c r="U34" s="382"/>
      <c r="V34" s="381">
        <f>+S34</f>
        <v>0</v>
      </c>
      <c r="W34" s="406">
        <f>$F$34*V34</f>
        <v>0</v>
      </c>
      <c r="X34" s="382"/>
      <c r="Y34" s="381">
        <f>+V34</f>
        <v>0</v>
      </c>
      <c r="Z34" s="406">
        <f>$F$34*Y34</f>
        <v>0</v>
      </c>
      <c r="AA34" s="382"/>
      <c r="AB34" s="381">
        <v>0</v>
      </c>
      <c r="AC34" s="406">
        <f>$F$34*AB34</f>
        <v>0</v>
      </c>
      <c r="AD34" s="382"/>
      <c r="AE34" s="381">
        <f>+Y34</f>
        <v>0</v>
      </c>
      <c r="AF34" s="406">
        <f>$F$34*AE34</f>
        <v>0</v>
      </c>
      <c r="AG34" s="382"/>
      <c r="AH34" s="381">
        <v>0</v>
      </c>
      <c r="AI34" s="406">
        <f>$F$34*AH34</f>
        <v>0</v>
      </c>
      <c r="AJ34" s="382"/>
      <c r="AK34" s="381">
        <v>1</v>
      </c>
      <c r="AL34" s="406">
        <f>$F$34*AK34</f>
        <v>1888189.4375</v>
      </c>
      <c r="AM34" s="382"/>
      <c r="AN34" s="381">
        <v>1</v>
      </c>
      <c r="AO34" s="406">
        <f>$F$34*AN34</f>
        <v>1888189.4375</v>
      </c>
      <c r="AP34" s="383"/>
    </row>
    <row r="35" spans="1:42" ht="4.1500000000000004" customHeight="1">
      <c r="A35" s="394"/>
      <c r="B35" s="369"/>
      <c r="C35" s="369"/>
      <c r="D35" s="369"/>
      <c r="E35" s="370"/>
      <c r="F35" s="380"/>
      <c r="G35" s="381"/>
      <c r="H35" s="406"/>
      <c r="I35" s="382"/>
      <c r="J35" s="381"/>
      <c r="K35" s="406"/>
      <c r="L35" s="382"/>
      <c r="M35" s="381"/>
      <c r="N35" s="406"/>
      <c r="O35" s="382"/>
      <c r="P35" s="381"/>
      <c r="Q35" s="406"/>
      <c r="R35" s="382"/>
      <c r="S35" s="381"/>
      <c r="T35" s="406"/>
      <c r="U35" s="382"/>
      <c r="V35" s="381"/>
      <c r="W35" s="406"/>
      <c r="X35" s="382"/>
      <c r="Y35" s="381"/>
      <c r="Z35" s="406"/>
      <c r="AA35" s="382"/>
      <c r="AB35" s="381"/>
      <c r="AC35" s="406"/>
      <c r="AD35" s="382"/>
      <c r="AE35" s="381"/>
      <c r="AF35" s="406"/>
      <c r="AG35" s="382"/>
      <c r="AH35" s="381"/>
      <c r="AI35" s="406"/>
      <c r="AJ35" s="382"/>
      <c r="AK35" s="381"/>
      <c r="AL35" s="406"/>
      <c r="AM35" s="382"/>
      <c r="AN35" s="381"/>
      <c r="AO35" s="406"/>
      <c r="AP35" s="383"/>
    </row>
    <row r="36" spans="1:42" hidden="1" outlineLevel="1">
      <c r="A36" s="398" t="s">
        <v>305</v>
      </c>
      <c r="B36" s="369"/>
      <c r="C36" s="369"/>
      <c r="D36" s="369"/>
      <c r="E36" s="370"/>
      <c r="F36" s="396"/>
      <c r="G36" s="397"/>
      <c r="H36" s="406"/>
      <c r="I36" s="272"/>
      <c r="J36" s="397"/>
      <c r="K36" s="406"/>
      <c r="L36" s="272"/>
      <c r="M36" s="397"/>
      <c r="N36" s="406"/>
      <c r="O36" s="272"/>
      <c r="P36" s="397"/>
      <c r="Q36" s="406"/>
      <c r="R36" s="272"/>
      <c r="S36" s="397"/>
      <c r="T36" s="406"/>
      <c r="U36" s="272"/>
      <c r="V36" s="397"/>
      <c r="W36" s="406"/>
      <c r="X36" s="272"/>
      <c r="Y36" s="397"/>
      <c r="Z36" s="406"/>
      <c r="AA36" s="272"/>
      <c r="AB36" s="397"/>
      <c r="AC36" s="406"/>
      <c r="AD36" s="272"/>
      <c r="AE36" s="397"/>
      <c r="AF36" s="406"/>
      <c r="AG36" s="272"/>
      <c r="AH36" s="397"/>
      <c r="AI36" s="406"/>
      <c r="AJ36" s="272"/>
      <c r="AK36" s="397"/>
      <c r="AL36" s="406"/>
      <c r="AM36" s="272"/>
      <c r="AN36" s="397"/>
      <c r="AO36" s="406"/>
      <c r="AP36" s="383"/>
    </row>
    <row r="37" spans="1:42" ht="4.9000000000000004" hidden="1" customHeight="1" outlineLevel="1">
      <c r="A37" s="398"/>
      <c r="B37" s="369"/>
      <c r="C37" s="369"/>
      <c r="D37" s="369"/>
      <c r="E37" s="370"/>
      <c r="F37" s="396"/>
      <c r="G37" s="397"/>
      <c r="H37" s="406"/>
      <c r="I37" s="272"/>
      <c r="J37" s="397"/>
      <c r="K37" s="406"/>
      <c r="L37" s="272"/>
      <c r="M37" s="397"/>
      <c r="N37" s="406"/>
      <c r="O37" s="272"/>
      <c r="P37" s="397"/>
      <c r="Q37" s="406"/>
      <c r="R37" s="272"/>
      <c r="S37" s="397"/>
      <c r="T37" s="406"/>
      <c r="U37" s="272"/>
      <c r="V37" s="397"/>
      <c r="W37" s="406"/>
      <c r="X37" s="272"/>
      <c r="Y37" s="397"/>
      <c r="Z37" s="406"/>
      <c r="AA37" s="272"/>
      <c r="AB37" s="397"/>
      <c r="AC37" s="406"/>
      <c r="AD37" s="272"/>
      <c r="AE37" s="397"/>
      <c r="AF37" s="406"/>
      <c r="AG37" s="272"/>
      <c r="AH37" s="397"/>
      <c r="AI37" s="406"/>
      <c r="AJ37" s="272"/>
      <c r="AK37" s="397"/>
      <c r="AL37" s="406"/>
      <c r="AM37" s="272"/>
      <c r="AN37" s="397"/>
      <c r="AO37" s="406"/>
      <c r="AP37" s="383"/>
    </row>
    <row r="38" spans="1:42" hidden="1" outlineLevel="1">
      <c r="A38" s="394">
        <v>5</v>
      </c>
      <c r="B38" s="369" t="s">
        <v>306</v>
      </c>
      <c r="C38" s="369"/>
      <c r="D38" s="369"/>
      <c r="E38" s="370"/>
      <c r="F38" s="407">
        <v>0</v>
      </c>
      <c r="G38" s="381">
        <v>1</v>
      </c>
      <c r="H38" s="406">
        <f>$F$38*G38</f>
        <v>0</v>
      </c>
      <c r="I38" s="382"/>
      <c r="J38" s="381">
        <v>1</v>
      </c>
      <c r="K38" s="406">
        <f>$F$38*J38</f>
        <v>0</v>
      </c>
      <c r="L38" s="382"/>
      <c r="M38" s="381">
        <v>1</v>
      </c>
      <c r="N38" s="406">
        <f>$F$38*M38</f>
        <v>0</v>
      </c>
      <c r="O38" s="382"/>
      <c r="P38" s="381">
        <v>0.4</v>
      </c>
      <c r="Q38" s="406">
        <f>$F$38*P38</f>
        <v>0</v>
      </c>
      <c r="R38" s="382"/>
      <c r="S38" s="381">
        <v>0.1</v>
      </c>
      <c r="T38" s="406">
        <f>$F$38*S38</f>
        <v>0</v>
      </c>
      <c r="U38" s="382"/>
      <c r="V38" s="381">
        <v>0</v>
      </c>
      <c r="W38" s="406">
        <f>$F$38*V38</f>
        <v>0</v>
      </c>
      <c r="X38" s="382"/>
      <c r="Y38" s="381">
        <v>0</v>
      </c>
      <c r="Z38" s="406">
        <f>$F$38*Y38</f>
        <v>0</v>
      </c>
      <c r="AA38" s="382"/>
      <c r="AB38" s="381">
        <v>0</v>
      </c>
      <c r="AC38" s="406">
        <f>$F$38*AB38</f>
        <v>0</v>
      </c>
      <c r="AD38" s="382"/>
      <c r="AE38" s="381">
        <v>1</v>
      </c>
      <c r="AF38" s="406">
        <f>$F$38*AE38</f>
        <v>0</v>
      </c>
      <c r="AG38" s="382"/>
      <c r="AH38" s="381">
        <v>1</v>
      </c>
      <c r="AI38" s="406">
        <f>$F$38*AH38</f>
        <v>0</v>
      </c>
      <c r="AJ38" s="382"/>
      <c r="AK38" s="381">
        <v>1</v>
      </c>
      <c r="AL38" s="406">
        <f>$F$38*AK38</f>
        <v>0</v>
      </c>
      <c r="AM38" s="382"/>
      <c r="AN38" s="381">
        <v>1</v>
      </c>
      <c r="AO38" s="406">
        <f>$F$38*AN38</f>
        <v>0</v>
      </c>
      <c r="AP38" s="383"/>
    </row>
    <row r="39" spans="1:42" ht="4.1500000000000004" hidden="1" customHeight="1" outlineLevel="1">
      <c r="A39" s="394"/>
      <c r="B39" s="369"/>
      <c r="C39" s="369"/>
      <c r="D39" s="369"/>
      <c r="E39" s="370"/>
      <c r="F39" s="380"/>
      <c r="G39" s="381"/>
      <c r="H39" s="406"/>
      <c r="I39" s="382"/>
      <c r="J39" s="381"/>
      <c r="K39" s="406"/>
      <c r="L39" s="382"/>
      <c r="M39" s="381"/>
      <c r="N39" s="406"/>
      <c r="O39" s="382"/>
      <c r="P39" s="381"/>
      <c r="Q39" s="406"/>
      <c r="R39" s="382"/>
      <c r="S39" s="381"/>
      <c r="T39" s="406"/>
      <c r="U39" s="382"/>
      <c r="V39" s="381"/>
      <c r="W39" s="406"/>
      <c r="X39" s="382"/>
      <c r="Y39" s="381"/>
      <c r="Z39" s="406"/>
      <c r="AA39" s="382"/>
      <c r="AB39" s="381"/>
      <c r="AC39" s="406"/>
      <c r="AD39" s="382"/>
      <c r="AE39" s="381"/>
      <c r="AF39" s="406"/>
      <c r="AG39" s="382"/>
      <c r="AH39" s="381"/>
      <c r="AI39" s="406"/>
      <c r="AJ39" s="382"/>
      <c r="AK39" s="381"/>
      <c r="AL39" s="406"/>
      <c r="AM39" s="382"/>
      <c r="AN39" s="381"/>
      <c r="AO39" s="406"/>
      <c r="AP39" s="383"/>
    </row>
    <row r="40" spans="1:42" hidden="1" outlineLevel="1">
      <c r="A40" s="398" t="s">
        <v>307</v>
      </c>
      <c r="B40" s="369"/>
      <c r="C40" s="369"/>
      <c r="D40" s="369"/>
      <c r="E40" s="370"/>
      <c r="F40" s="396"/>
      <c r="G40" s="397"/>
      <c r="H40" s="406"/>
      <c r="I40" s="272"/>
      <c r="J40" s="397"/>
      <c r="K40" s="406"/>
      <c r="L40" s="272"/>
      <c r="M40" s="397"/>
      <c r="N40" s="406"/>
      <c r="O40" s="272"/>
      <c r="P40" s="397"/>
      <c r="Q40" s="406"/>
      <c r="R40" s="272"/>
      <c r="S40" s="397"/>
      <c r="T40" s="406"/>
      <c r="U40" s="272"/>
      <c r="V40" s="397"/>
      <c r="W40" s="406"/>
      <c r="X40" s="272"/>
      <c r="Y40" s="397"/>
      <c r="Z40" s="406"/>
      <c r="AA40" s="272"/>
      <c r="AB40" s="397"/>
      <c r="AC40" s="406"/>
      <c r="AD40" s="272"/>
      <c r="AE40" s="397"/>
      <c r="AF40" s="406"/>
      <c r="AG40" s="272"/>
      <c r="AH40" s="397"/>
      <c r="AI40" s="406"/>
      <c r="AJ40" s="272"/>
      <c r="AK40" s="397"/>
      <c r="AL40" s="406"/>
      <c r="AM40" s="272"/>
      <c r="AN40" s="397"/>
      <c r="AO40" s="406"/>
      <c r="AP40" s="383"/>
    </row>
    <row r="41" spans="1:42" ht="4.1500000000000004" hidden="1" customHeight="1" outlineLevel="1">
      <c r="A41" s="398"/>
      <c r="B41" s="369"/>
      <c r="C41" s="369"/>
      <c r="D41" s="369"/>
      <c r="E41" s="370"/>
      <c r="F41" s="396"/>
      <c r="G41" s="397"/>
      <c r="H41" s="406"/>
      <c r="I41" s="272"/>
      <c r="J41" s="397"/>
      <c r="K41" s="406"/>
      <c r="L41" s="272"/>
      <c r="M41" s="397"/>
      <c r="N41" s="406"/>
      <c r="O41" s="272"/>
      <c r="P41" s="397"/>
      <c r="Q41" s="406"/>
      <c r="R41" s="272"/>
      <c r="S41" s="397"/>
      <c r="T41" s="406"/>
      <c r="U41" s="272"/>
      <c r="V41" s="397"/>
      <c r="W41" s="406"/>
      <c r="X41" s="272"/>
      <c r="Y41" s="397"/>
      <c r="Z41" s="406"/>
      <c r="AA41" s="272"/>
      <c r="AB41" s="397"/>
      <c r="AC41" s="406"/>
      <c r="AD41" s="272"/>
      <c r="AE41" s="397"/>
      <c r="AF41" s="406"/>
      <c r="AG41" s="272"/>
      <c r="AH41" s="397"/>
      <c r="AI41" s="406"/>
      <c r="AJ41" s="272"/>
      <c r="AK41" s="397"/>
      <c r="AL41" s="406"/>
      <c r="AM41" s="272"/>
      <c r="AN41" s="397"/>
      <c r="AO41" s="406"/>
      <c r="AP41" s="383"/>
    </row>
    <row r="42" spans="1:42" hidden="1" outlineLevel="1">
      <c r="A42" s="394">
        <f>A38+1</f>
        <v>6</v>
      </c>
      <c r="B42" s="369" t="s">
        <v>308</v>
      </c>
      <c r="C42" s="369"/>
      <c r="D42" s="369"/>
      <c r="E42" s="370"/>
      <c r="F42" s="407">
        <v>0</v>
      </c>
      <c r="G42" s="381">
        <v>1</v>
      </c>
      <c r="H42" s="406">
        <f>$F$42*G42</f>
        <v>0</v>
      </c>
      <c r="I42" s="382"/>
      <c r="J42" s="381">
        <v>1</v>
      </c>
      <c r="K42" s="406">
        <f>$F$42*J42</f>
        <v>0</v>
      </c>
      <c r="L42" s="382"/>
      <c r="M42" s="381">
        <v>1</v>
      </c>
      <c r="N42" s="406">
        <f>$F$42*M42</f>
        <v>0</v>
      </c>
      <c r="O42" s="382"/>
      <c r="P42" s="381">
        <v>0</v>
      </c>
      <c r="Q42" s="406">
        <f>$F$42*P42</f>
        <v>0</v>
      </c>
      <c r="R42" s="382"/>
      <c r="S42" s="381">
        <v>1</v>
      </c>
      <c r="T42" s="406">
        <f>$F$42*S42</f>
        <v>0</v>
      </c>
      <c r="U42" s="382"/>
      <c r="V42" s="381">
        <v>0</v>
      </c>
      <c r="W42" s="406">
        <f>$F$42*V42</f>
        <v>0</v>
      </c>
      <c r="X42" s="382"/>
      <c r="Y42" s="381">
        <v>0</v>
      </c>
      <c r="Z42" s="406">
        <f>$F$42*Y42</f>
        <v>0</v>
      </c>
      <c r="AA42" s="382"/>
      <c r="AB42" s="381">
        <v>0</v>
      </c>
      <c r="AC42" s="406">
        <f>$F$42*AB42</f>
        <v>0</v>
      </c>
      <c r="AD42" s="382"/>
      <c r="AE42" s="381">
        <v>1</v>
      </c>
      <c r="AF42" s="406">
        <f>$F$42*AE42</f>
        <v>0</v>
      </c>
      <c r="AG42" s="382"/>
      <c r="AH42" s="381">
        <v>1</v>
      </c>
      <c r="AI42" s="406">
        <f>$F$42*AH42</f>
        <v>0</v>
      </c>
      <c r="AJ42" s="382"/>
      <c r="AK42" s="381">
        <v>1</v>
      </c>
      <c r="AL42" s="406">
        <f>$F$42*AK42</f>
        <v>0</v>
      </c>
      <c r="AM42" s="382"/>
      <c r="AN42" s="381">
        <v>1</v>
      </c>
      <c r="AO42" s="406">
        <f>$F$42*AN42</f>
        <v>0</v>
      </c>
      <c r="AP42" s="383"/>
    </row>
    <row r="43" spans="1:42" hidden="1" outlineLevel="1">
      <c r="A43" s="394">
        <f>A42+1</f>
        <v>7</v>
      </c>
      <c r="B43" s="369" t="s">
        <v>309</v>
      </c>
      <c r="C43" s="369"/>
      <c r="D43" s="369"/>
      <c r="E43" s="370"/>
      <c r="F43" s="407">
        <v>0</v>
      </c>
      <c r="G43" s="381">
        <v>1</v>
      </c>
      <c r="H43" s="406">
        <f>$F$43*G43</f>
        <v>0</v>
      </c>
      <c r="I43" s="382"/>
      <c r="J43" s="381">
        <v>1</v>
      </c>
      <c r="K43" s="406">
        <f>$F$43*J43</f>
        <v>0</v>
      </c>
      <c r="L43" s="382"/>
      <c r="M43" s="381">
        <v>1</v>
      </c>
      <c r="N43" s="406">
        <f>$F$43*M43</f>
        <v>0</v>
      </c>
      <c r="O43" s="382"/>
      <c r="P43" s="381">
        <v>0</v>
      </c>
      <c r="Q43" s="406">
        <f>$F$43*P43</f>
        <v>0</v>
      </c>
      <c r="R43" s="382"/>
      <c r="S43" s="381">
        <v>1</v>
      </c>
      <c r="T43" s="406">
        <f>$F$43*S43</f>
        <v>0</v>
      </c>
      <c r="U43" s="382"/>
      <c r="V43" s="381">
        <v>0</v>
      </c>
      <c r="W43" s="406">
        <f>$F$43*V43</f>
        <v>0</v>
      </c>
      <c r="X43" s="382"/>
      <c r="Y43" s="381">
        <v>0</v>
      </c>
      <c r="Z43" s="406">
        <f>$F$43*Y43</f>
        <v>0</v>
      </c>
      <c r="AA43" s="382"/>
      <c r="AB43" s="381">
        <v>0</v>
      </c>
      <c r="AC43" s="406">
        <f>$F$43*AB43</f>
        <v>0</v>
      </c>
      <c r="AD43" s="382"/>
      <c r="AE43" s="381">
        <v>1</v>
      </c>
      <c r="AF43" s="406">
        <f>$F$43*AE43</f>
        <v>0</v>
      </c>
      <c r="AG43" s="382"/>
      <c r="AH43" s="381">
        <v>1</v>
      </c>
      <c r="AI43" s="406">
        <f>$F$43*AH43</f>
        <v>0</v>
      </c>
      <c r="AJ43" s="382"/>
      <c r="AK43" s="381">
        <v>1</v>
      </c>
      <c r="AL43" s="406">
        <f>$F$43*AK43</f>
        <v>0</v>
      </c>
      <c r="AM43" s="382"/>
      <c r="AN43" s="381">
        <v>1</v>
      </c>
      <c r="AO43" s="406">
        <f>$F$43*AN43</f>
        <v>0</v>
      </c>
      <c r="AP43" s="383"/>
    </row>
    <row r="44" spans="1:42" hidden="1" outlineLevel="1">
      <c r="A44" s="394">
        <f>A43+1</f>
        <v>8</v>
      </c>
      <c r="B44" s="369" t="s">
        <v>265</v>
      </c>
      <c r="C44" s="369"/>
      <c r="D44" s="369"/>
      <c r="E44" s="370"/>
      <c r="F44" s="407">
        <v>0</v>
      </c>
      <c r="G44" s="381">
        <v>1</v>
      </c>
      <c r="H44" s="406">
        <f>$F$44*G44</f>
        <v>0</v>
      </c>
      <c r="I44" s="382"/>
      <c r="J44" s="381">
        <v>1</v>
      </c>
      <c r="K44" s="406">
        <f>$F$44*J44</f>
        <v>0</v>
      </c>
      <c r="L44" s="382"/>
      <c r="M44" s="381">
        <v>1</v>
      </c>
      <c r="N44" s="406">
        <f>$F$44*M44</f>
        <v>0</v>
      </c>
      <c r="O44" s="382"/>
      <c r="P44" s="381">
        <v>0</v>
      </c>
      <c r="Q44" s="406">
        <f>$F$44*P44</f>
        <v>0</v>
      </c>
      <c r="R44" s="382"/>
      <c r="S44" s="381">
        <v>0</v>
      </c>
      <c r="T44" s="406">
        <f>$F$44*S44</f>
        <v>0</v>
      </c>
      <c r="U44" s="382"/>
      <c r="V44" s="381">
        <v>0</v>
      </c>
      <c r="W44" s="406">
        <f>$F$44*V44</f>
        <v>0</v>
      </c>
      <c r="X44" s="382"/>
      <c r="Y44" s="381">
        <v>0</v>
      </c>
      <c r="Z44" s="406">
        <f>$F$44*Y44</f>
        <v>0</v>
      </c>
      <c r="AA44" s="382"/>
      <c r="AB44" s="381">
        <v>0</v>
      </c>
      <c r="AC44" s="406">
        <f>$F$44*AB44</f>
        <v>0</v>
      </c>
      <c r="AD44" s="382"/>
      <c r="AE44" s="381">
        <v>1</v>
      </c>
      <c r="AF44" s="406">
        <f>$F$44*AE44</f>
        <v>0</v>
      </c>
      <c r="AG44" s="382"/>
      <c r="AH44" s="381">
        <v>1</v>
      </c>
      <c r="AI44" s="406">
        <f>$F$44*AH44</f>
        <v>0</v>
      </c>
      <c r="AJ44" s="382"/>
      <c r="AK44" s="381">
        <v>1</v>
      </c>
      <c r="AL44" s="406">
        <f>$F$44*AK44</f>
        <v>0</v>
      </c>
      <c r="AM44" s="382"/>
      <c r="AN44" s="381">
        <v>1</v>
      </c>
      <c r="AO44" s="406">
        <f>$F$44*AN44</f>
        <v>0</v>
      </c>
      <c r="AP44" s="383"/>
    </row>
    <row r="45" spans="1:42" hidden="1" outlineLevel="1">
      <c r="A45" s="394">
        <f t="shared" ref="A45:A61" si="1">A44+1</f>
        <v>9</v>
      </c>
      <c r="B45" s="369" t="s">
        <v>310</v>
      </c>
      <c r="C45" s="369"/>
      <c r="D45" s="369"/>
      <c r="E45" s="370"/>
      <c r="F45" s="407">
        <v>0</v>
      </c>
      <c r="G45" s="381">
        <v>1</v>
      </c>
      <c r="H45" s="406">
        <f>$F$45*G45</f>
        <v>0</v>
      </c>
      <c r="I45" s="382"/>
      <c r="J45" s="381">
        <v>1</v>
      </c>
      <c r="K45" s="406">
        <f>$F$45*J45</f>
        <v>0</v>
      </c>
      <c r="L45" s="382"/>
      <c r="M45" s="381">
        <v>1</v>
      </c>
      <c r="N45" s="406">
        <f>$F$45*M45</f>
        <v>0</v>
      </c>
      <c r="O45" s="382"/>
      <c r="P45" s="381">
        <v>0</v>
      </c>
      <c r="Q45" s="406">
        <f>$F$45*P45</f>
        <v>0</v>
      </c>
      <c r="R45" s="382"/>
      <c r="S45" s="381">
        <v>1</v>
      </c>
      <c r="T45" s="406">
        <f>$F$45*S45</f>
        <v>0</v>
      </c>
      <c r="U45" s="382"/>
      <c r="V45" s="381">
        <v>0</v>
      </c>
      <c r="W45" s="406">
        <f>$F$45*V45</f>
        <v>0</v>
      </c>
      <c r="X45" s="382"/>
      <c r="Y45" s="381">
        <v>0</v>
      </c>
      <c r="Z45" s="406">
        <f>$F$45*Y45</f>
        <v>0</v>
      </c>
      <c r="AA45" s="382"/>
      <c r="AB45" s="381">
        <v>0</v>
      </c>
      <c r="AC45" s="406">
        <f>$F$45*AB45</f>
        <v>0</v>
      </c>
      <c r="AD45" s="382"/>
      <c r="AE45" s="381">
        <v>1</v>
      </c>
      <c r="AF45" s="406">
        <f>$F$45*AE45</f>
        <v>0</v>
      </c>
      <c r="AG45" s="382"/>
      <c r="AH45" s="381">
        <v>1</v>
      </c>
      <c r="AI45" s="406">
        <f>$F$45*AH45</f>
        <v>0</v>
      </c>
      <c r="AJ45" s="382"/>
      <c r="AK45" s="381">
        <v>1</v>
      </c>
      <c r="AL45" s="406">
        <f>$F$45*AK45</f>
        <v>0</v>
      </c>
      <c r="AM45" s="382"/>
      <c r="AN45" s="381">
        <v>1</v>
      </c>
      <c r="AO45" s="406">
        <f>$F$45*AN45</f>
        <v>0</v>
      </c>
      <c r="AP45" s="383"/>
    </row>
    <row r="46" spans="1:42" hidden="1" outlineLevel="1">
      <c r="A46" s="394">
        <f t="shared" si="1"/>
        <v>10</v>
      </c>
      <c r="B46" s="369" t="s">
        <v>311</v>
      </c>
      <c r="C46" s="369"/>
      <c r="D46" s="369"/>
      <c r="E46" s="370"/>
      <c r="F46" s="407">
        <v>0</v>
      </c>
      <c r="G46" s="381">
        <v>1</v>
      </c>
      <c r="H46" s="406">
        <f>$F$46*G46</f>
        <v>0</v>
      </c>
      <c r="I46" s="382"/>
      <c r="J46" s="381">
        <v>1</v>
      </c>
      <c r="K46" s="406">
        <f>$F$46*J46</f>
        <v>0</v>
      </c>
      <c r="L46" s="382"/>
      <c r="M46" s="381">
        <v>1</v>
      </c>
      <c r="N46" s="406">
        <f>$F$46*M46</f>
        <v>0</v>
      </c>
      <c r="O46" s="382"/>
      <c r="P46" s="381">
        <v>0</v>
      </c>
      <c r="Q46" s="406">
        <f>$F$46*P46</f>
        <v>0</v>
      </c>
      <c r="R46" s="382"/>
      <c r="S46" s="381">
        <v>0</v>
      </c>
      <c r="T46" s="406">
        <f>$F$46*S46</f>
        <v>0</v>
      </c>
      <c r="U46" s="382"/>
      <c r="V46" s="381">
        <v>0</v>
      </c>
      <c r="W46" s="406">
        <f>$F$46*V46</f>
        <v>0</v>
      </c>
      <c r="X46" s="382"/>
      <c r="Y46" s="381">
        <v>0</v>
      </c>
      <c r="Z46" s="406">
        <f>$F$46*Y46</f>
        <v>0</v>
      </c>
      <c r="AA46" s="382"/>
      <c r="AB46" s="381">
        <v>0</v>
      </c>
      <c r="AC46" s="406">
        <f>$F$46*AB46</f>
        <v>0</v>
      </c>
      <c r="AD46" s="382"/>
      <c r="AE46" s="381">
        <v>1</v>
      </c>
      <c r="AF46" s="406">
        <f>$F$46*AE46</f>
        <v>0</v>
      </c>
      <c r="AG46" s="382"/>
      <c r="AH46" s="381">
        <v>1</v>
      </c>
      <c r="AI46" s="406">
        <f>$F$46*AH46</f>
        <v>0</v>
      </c>
      <c r="AJ46" s="382"/>
      <c r="AK46" s="381">
        <v>1</v>
      </c>
      <c r="AL46" s="406">
        <f>$F$46*AK46</f>
        <v>0</v>
      </c>
      <c r="AM46" s="382"/>
      <c r="AN46" s="381">
        <v>1</v>
      </c>
      <c r="AO46" s="406">
        <f>$F$46*AN46</f>
        <v>0</v>
      </c>
      <c r="AP46" s="383"/>
    </row>
    <row r="47" spans="1:42" hidden="1" outlineLevel="1">
      <c r="A47" s="394">
        <f t="shared" si="1"/>
        <v>11</v>
      </c>
      <c r="B47" s="369" t="s">
        <v>312</v>
      </c>
      <c r="C47" s="369"/>
      <c r="D47" s="369"/>
      <c r="E47" s="370"/>
      <c r="F47" s="407">
        <v>0</v>
      </c>
      <c r="G47" s="381">
        <v>1</v>
      </c>
      <c r="H47" s="406">
        <f>$F$47*G47</f>
        <v>0</v>
      </c>
      <c r="I47" s="382"/>
      <c r="J47" s="381">
        <v>1</v>
      </c>
      <c r="K47" s="406">
        <f>$F$47*J47</f>
        <v>0</v>
      </c>
      <c r="L47" s="382"/>
      <c r="M47" s="381">
        <v>1</v>
      </c>
      <c r="N47" s="406">
        <f>$F$47*M47</f>
        <v>0</v>
      </c>
      <c r="O47" s="382"/>
      <c r="P47" s="381">
        <v>0</v>
      </c>
      <c r="Q47" s="406">
        <f>$F$47*P47</f>
        <v>0</v>
      </c>
      <c r="R47" s="382"/>
      <c r="S47" s="381">
        <v>0</v>
      </c>
      <c r="T47" s="406">
        <f>$F$47*S47</f>
        <v>0</v>
      </c>
      <c r="U47" s="382"/>
      <c r="V47" s="381">
        <v>0</v>
      </c>
      <c r="W47" s="406">
        <f>$F$47*V47</f>
        <v>0</v>
      </c>
      <c r="X47" s="382"/>
      <c r="Y47" s="381">
        <v>0</v>
      </c>
      <c r="Z47" s="406">
        <f>$F$47*Y47</f>
        <v>0</v>
      </c>
      <c r="AA47" s="382"/>
      <c r="AB47" s="381">
        <v>0</v>
      </c>
      <c r="AC47" s="406">
        <f>$F$47*AB47</f>
        <v>0</v>
      </c>
      <c r="AD47" s="382"/>
      <c r="AE47" s="381">
        <v>1</v>
      </c>
      <c r="AF47" s="406">
        <f>$F$47*AE47</f>
        <v>0</v>
      </c>
      <c r="AG47" s="382"/>
      <c r="AH47" s="381">
        <v>1</v>
      </c>
      <c r="AI47" s="406">
        <f>$F$47*AH47</f>
        <v>0</v>
      </c>
      <c r="AJ47" s="382"/>
      <c r="AK47" s="381">
        <v>1</v>
      </c>
      <c r="AL47" s="406">
        <f>$F$47*AK47</f>
        <v>0</v>
      </c>
      <c r="AM47" s="382"/>
      <c r="AN47" s="381">
        <v>1</v>
      </c>
      <c r="AO47" s="406">
        <f>$F$47*AN47</f>
        <v>0</v>
      </c>
      <c r="AP47" s="383"/>
    </row>
    <row r="48" spans="1:42" hidden="1" outlineLevel="1">
      <c r="A48" s="394">
        <f t="shared" si="1"/>
        <v>12</v>
      </c>
      <c r="B48" s="369" t="s">
        <v>313</v>
      </c>
      <c r="C48" s="369"/>
      <c r="D48" s="369"/>
      <c r="E48" s="370"/>
      <c r="F48" s="407">
        <v>0</v>
      </c>
      <c r="G48" s="381">
        <v>1</v>
      </c>
      <c r="H48" s="406">
        <f>$F$48*G48</f>
        <v>0</v>
      </c>
      <c r="I48" s="382"/>
      <c r="J48" s="381">
        <v>1</v>
      </c>
      <c r="K48" s="406">
        <f>$F$48*J48</f>
        <v>0</v>
      </c>
      <c r="L48" s="382"/>
      <c r="M48" s="381">
        <v>1</v>
      </c>
      <c r="N48" s="406">
        <f>$F$48*M48</f>
        <v>0</v>
      </c>
      <c r="O48" s="382"/>
      <c r="P48" s="381">
        <v>0</v>
      </c>
      <c r="Q48" s="406">
        <f>$F$48*P48</f>
        <v>0</v>
      </c>
      <c r="R48" s="382"/>
      <c r="S48" s="381">
        <v>0</v>
      </c>
      <c r="T48" s="406">
        <f>$F$48*S48</f>
        <v>0</v>
      </c>
      <c r="U48" s="382"/>
      <c r="V48" s="381">
        <v>0</v>
      </c>
      <c r="W48" s="406">
        <f>$F$48*V48</f>
        <v>0</v>
      </c>
      <c r="X48" s="382"/>
      <c r="Y48" s="381">
        <v>0</v>
      </c>
      <c r="Z48" s="406">
        <f>$F$48*Y48</f>
        <v>0</v>
      </c>
      <c r="AA48" s="382"/>
      <c r="AB48" s="381">
        <v>0</v>
      </c>
      <c r="AC48" s="406">
        <f>$F$48*AB48</f>
        <v>0</v>
      </c>
      <c r="AD48" s="382"/>
      <c r="AE48" s="381">
        <v>1</v>
      </c>
      <c r="AF48" s="406">
        <f>$F$48*AE48</f>
        <v>0</v>
      </c>
      <c r="AG48" s="382"/>
      <c r="AH48" s="381">
        <v>1</v>
      </c>
      <c r="AI48" s="406">
        <f>$F$48*AH48</f>
        <v>0</v>
      </c>
      <c r="AJ48" s="382"/>
      <c r="AK48" s="381">
        <v>1</v>
      </c>
      <c r="AL48" s="406">
        <f>$F$48*AK48</f>
        <v>0</v>
      </c>
      <c r="AM48" s="382"/>
      <c r="AN48" s="381">
        <v>1</v>
      </c>
      <c r="AO48" s="406">
        <f>$F$48*AN48</f>
        <v>0</v>
      </c>
      <c r="AP48" s="383"/>
    </row>
    <row r="49" spans="1:47" hidden="1" outlineLevel="1">
      <c r="A49" s="394">
        <f t="shared" si="1"/>
        <v>13</v>
      </c>
      <c r="B49" s="369" t="s">
        <v>314</v>
      </c>
      <c r="C49" s="369"/>
      <c r="D49" s="369"/>
      <c r="E49" s="370"/>
      <c r="F49" s="407">
        <v>0</v>
      </c>
      <c r="G49" s="381">
        <v>1</v>
      </c>
      <c r="H49" s="406">
        <f>$F$49*G49</f>
        <v>0</v>
      </c>
      <c r="I49" s="382"/>
      <c r="J49" s="381">
        <v>1</v>
      </c>
      <c r="K49" s="406">
        <f>$F$49*J49</f>
        <v>0</v>
      </c>
      <c r="L49" s="382"/>
      <c r="M49" s="381">
        <v>1</v>
      </c>
      <c r="N49" s="406">
        <f>$F$49*M49</f>
        <v>0</v>
      </c>
      <c r="O49" s="382"/>
      <c r="P49" s="381">
        <v>0</v>
      </c>
      <c r="Q49" s="406">
        <f>$F$49*P49</f>
        <v>0</v>
      </c>
      <c r="R49" s="382"/>
      <c r="S49" s="381">
        <v>0</v>
      </c>
      <c r="T49" s="406">
        <f>$F$49*S49</f>
        <v>0</v>
      </c>
      <c r="U49" s="382"/>
      <c r="V49" s="381">
        <v>0</v>
      </c>
      <c r="W49" s="406">
        <f>$F$49*V49</f>
        <v>0</v>
      </c>
      <c r="X49" s="382"/>
      <c r="Y49" s="381">
        <v>1</v>
      </c>
      <c r="Z49" s="406">
        <f>$F$49*Y49</f>
        <v>0</v>
      </c>
      <c r="AA49" s="382"/>
      <c r="AB49" s="381">
        <v>0</v>
      </c>
      <c r="AC49" s="406">
        <f>$F$49*AB49</f>
        <v>0</v>
      </c>
      <c r="AD49" s="382"/>
      <c r="AE49" s="381">
        <v>1</v>
      </c>
      <c r="AF49" s="406">
        <f>$F$49*AE49</f>
        <v>0</v>
      </c>
      <c r="AG49" s="382"/>
      <c r="AH49" s="381">
        <v>1</v>
      </c>
      <c r="AI49" s="406">
        <f>$F$49*AH49</f>
        <v>0</v>
      </c>
      <c r="AJ49" s="382"/>
      <c r="AK49" s="381">
        <v>1</v>
      </c>
      <c r="AL49" s="406">
        <f>$F$49*AK49</f>
        <v>0</v>
      </c>
      <c r="AM49" s="382"/>
      <c r="AN49" s="381">
        <v>1</v>
      </c>
      <c r="AO49" s="406">
        <f>$F$49*AN49</f>
        <v>0</v>
      </c>
      <c r="AP49" s="383"/>
    </row>
    <row r="50" spans="1:47" hidden="1" outlineLevel="1">
      <c r="A50" s="394">
        <f t="shared" si="1"/>
        <v>14</v>
      </c>
      <c r="B50" s="369" t="s">
        <v>315</v>
      </c>
      <c r="C50" s="369"/>
      <c r="D50" s="369"/>
      <c r="E50" s="370"/>
      <c r="F50" s="407">
        <v>0</v>
      </c>
      <c r="G50" s="381">
        <v>1</v>
      </c>
      <c r="H50" s="406">
        <f>$F$50*G50</f>
        <v>0</v>
      </c>
      <c r="I50" s="382"/>
      <c r="J50" s="381">
        <v>1</v>
      </c>
      <c r="K50" s="406">
        <f>$F$50*J50</f>
        <v>0</v>
      </c>
      <c r="L50" s="382"/>
      <c r="M50" s="381">
        <v>1</v>
      </c>
      <c r="N50" s="406">
        <f>$F$50*M50</f>
        <v>0</v>
      </c>
      <c r="O50" s="382"/>
      <c r="P50" s="381">
        <v>0</v>
      </c>
      <c r="Q50" s="406">
        <f>$F$50*P50</f>
        <v>0</v>
      </c>
      <c r="R50" s="382"/>
      <c r="S50" s="381">
        <v>0</v>
      </c>
      <c r="T50" s="406">
        <f>$F$50*S50</f>
        <v>0</v>
      </c>
      <c r="U50" s="382"/>
      <c r="V50" s="381">
        <v>0</v>
      </c>
      <c r="W50" s="406">
        <f>$F$50*V50</f>
        <v>0</v>
      </c>
      <c r="X50" s="382"/>
      <c r="Y50" s="381">
        <v>0</v>
      </c>
      <c r="Z50" s="406">
        <f>$F$50*Y50</f>
        <v>0</v>
      </c>
      <c r="AA50" s="382"/>
      <c r="AB50" s="381">
        <v>1</v>
      </c>
      <c r="AC50" s="406">
        <f>$F$50*AB50</f>
        <v>0</v>
      </c>
      <c r="AD50" s="382"/>
      <c r="AE50" s="381">
        <v>1</v>
      </c>
      <c r="AF50" s="406">
        <f>$F$50*AE50</f>
        <v>0</v>
      </c>
      <c r="AG50" s="382"/>
      <c r="AH50" s="381">
        <v>1</v>
      </c>
      <c r="AI50" s="406">
        <f>$F$50*AH50</f>
        <v>0</v>
      </c>
      <c r="AJ50" s="382"/>
      <c r="AK50" s="381">
        <v>1</v>
      </c>
      <c r="AL50" s="406">
        <f>$F$50*AK50</f>
        <v>0</v>
      </c>
      <c r="AM50" s="382"/>
      <c r="AN50" s="381">
        <v>1</v>
      </c>
      <c r="AO50" s="406">
        <f>$F$50*AN50</f>
        <v>0</v>
      </c>
      <c r="AP50" s="383"/>
    </row>
    <row r="51" spans="1:47" hidden="1" outlineLevel="1">
      <c r="A51" s="394">
        <f t="shared" si="1"/>
        <v>15</v>
      </c>
      <c r="B51" s="369" t="s">
        <v>316</v>
      </c>
      <c r="C51" s="369"/>
      <c r="D51" s="369"/>
      <c r="E51" s="370"/>
      <c r="F51" s="407">
        <v>0</v>
      </c>
      <c r="G51" s="381">
        <v>1</v>
      </c>
      <c r="H51" s="406">
        <f>$F$51*G51</f>
        <v>0</v>
      </c>
      <c r="I51" s="382"/>
      <c r="J51" s="381">
        <v>1</v>
      </c>
      <c r="K51" s="406">
        <f>$F$51*J51</f>
        <v>0</v>
      </c>
      <c r="L51" s="382"/>
      <c r="M51" s="381">
        <v>1</v>
      </c>
      <c r="N51" s="406">
        <f>$F$51*M51</f>
        <v>0</v>
      </c>
      <c r="O51" s="382"/>
      <c r="P51" s="381">
        <v>0.5</v>
      </c>
      <c r="Q51" s="406">
        <f>$F$51*P51</f>
        <v>0</v>
      </c>
      <c r="R51" s="382"/>
      <c r="S51" s="381">
        <v>0</v>
      </c>
      <c r="T51" s="406">
        <f>$F$51*S51</f>
        <v>0</v>
      </c>
      <c r="U51" s="382"/>
      <c r="V51" s="381">
        <v>0</v>
      </c>
      <c r="W51" s="406">
        <f>$F$51*V51</f>
        <v>0</v>
      </c>
      <c r="X51" s="382"/>
      <c r="Y51" s="381">
        <v>0</v>
      </c>
      <c r="Z51" s="406">
        <f>$F$51*Y51</f>
        <v>0</v>
      </c>
      <c r="AA51" s="382"/>
      <c r="AB51" s="381">
        <v>0</v>
      </c>
      <c r="AC51" s="406">
        <f>$F$51*AB51</f>
        <v>0</v>
      </c>
      <c r="AD51" s="382"/>
      <c r="AE51" s="381">
        <v>1</v>
      </c>
      <c r="AF51" s="406">
        <f>$F$51*AE51</f>
        <v>0</v>
      </c>
      <c r="AG51" s="382"/>
      <c r="AH51" s="381">
        <v>1</v>
      </c>
      <c r="AI51" s="406">
        <f>$F$51*AH51</f>
        <v>0</v>
      </c>
      <c r="AJ51" s="382"/>
      <c r="AK51" s="381">
        <v>1</v>
      </c>
      <c r="AL51" s="406">
        <f>$F$51*AK51</f>
        <v>0</v>
      </c>
      <c r="AM51" s="382"/>
      <c r="AN51" s="381">
        <v>1</v>
      </c>
      <c r="AO51" s="406">
        <f>$F$51*AN51</f>
        <v>0</v>
      </c>
      <c r="AP51" s="383"/>
    </row>
    <row r="52" spans="1:47" hidden="1" outlineLevel="1">
      <c r="A52" s="394">
        <f t="shared" si="1"/>
        <v>16</v>
      </c>
      <c r="B52" s="369" t="s">
        <v>317</v>
      </c>
      <c r="C52" s="369"/>
      <c r="D52" s="369"/>
      <c r="E52" s="370"/>
      <c r="F52" s="407">
        <v>0</v>
      </c>
      <c r="G52" s="381">
        <v>1</v>
      </c>
      <c r="H52" s="406">
        <f>$F$52*G52</f>
        <v>0</v>
      </c>
      <c r="I52" s="382"/>
      <c r="J52" s="381">
        <v>1</v>
      </c>
      <c r="K52" s="406">
        <f>$F$52*J52</f>
        <v>0</v>
      </c>
      <c r="L52" s="382"/>
      <c r="M52" s="381">
        <v>1</v>
      </c>
      <c r="N52" s="406">
        <f>$F$52*M52</f>
        <v>0</v>
      </c>
      <c r="O52" s="382"/>
      <c r="P52" s="381">
        <v>0</v>
      </c>
      <c r="Q52" s="406">
        <f>$F$52*P52</f>
        <v>0</v>
      </c>
      <c r="R52" s="382"/>
      <c r="S52" s="381">
        <v>0</v>
      </c>
      <c r="T52" s="406">
        <f>$F$52*S52</f>
        <v>0</v>
      </c>
      <c r="U52" s="382"/>
      <c r="V52" s="381">
        <v>0</v>
      </c>
      <c r="W52" s="406">
        <f>$F$52*V52</f>
        <v>0</v>
      </c>
      <c r="X52" s="382"/>
      <c r="Y52" s="381">
        <v>0</v>
      </c>
      <c r="Z52" s="406">
        <f>$F$52*Y52</f>
        <v>0</v>
      </c>
      <c r="AA52" s="382"/>
      <c r="AB52" s="381">
        <v>0</v>
      </c>
      <c r="AC52" s="406">
        <f>$F$52*AB52</f>
        <v>0</v>
      </c>
      <c r="AD52" s="382"/>
      <c r="AE52" s="381">
        <v>1</v>
      </c>
      <c r="AF52" s="406">
        <f>$F$52*AE52</f>
        <v>0</v>
      </c>
      <c r="AG52" s="382"/>
      <c r="AH52" s="381">
        <v>1</v>
      </c>
      <c r="AI52" s="406">
        <f>$F$52*AH52</f>
        <v>0</v>
      </c>
      <c r="AJ52" s="382"/>
      <c r="AK52" s="381">
        <v>1</v>
      </c>
      <c r="AL52" s="406">
        <f>$F$52*AK52</f>
        <v>0</v>
      </c>
      <c r="AM52" s="382"/>
      <c r="AN52" s="381">
        <v>1</v>
      </c>
      <c r="AO52" s="406">
        <f>$F$52*AN52</f>
        <v>0</v>
      </c>
      <c r="AP52" s="383"/>
    </row>
    <row r="53" spans="1:47" hidden="1" outlineLevel="1">
      <c r="A53" s="394">
        <f t="shared" si="1"/>
        <v>17</v>
      </c>
      <c r="B53" s="369" t="s">
        <v>318</v>
      </c>
      <c r="C53" s="369"/>
      <c r="D53" s="369"/>
      <c r="E53" s="370"/>
      <c r="F53" s="407">
        <v>0</v>
      </c>
      <c r="G53" s="381">
        <v>1</v>
      </c>
      <c r="H53" s="406">
        <f>$F$53*G53</f>
        <v>0</v>
      </c>
      <c r="I53" s="382"/>
      <c r="J53" s="381">
        <v>1</v>
      </c>
      <c r="K53" s="406">
        <f>$F$53*J53</f>
        <v>0</v>
      </c>
      <c r="L53" s="382"/>
      <c r="M53" s="381">
        <v>1</v>
      </c>
      <c r="N53" s="406">
        <f>$F$53*M53</f>
        <v>0</v>
      </c>
      <c r="O53" s="382"/>
      <c r="P53" s="381">
        <v>0</v>
      </c>
      <c r="Q53" s="406">
        <f>$F$53*P53</f>
        <v>0</v>
      </c>
      <c r="R53" s="382"/>
      <c r="S53" s="381">
        <v>0</v>
      </c>
      <c r="T53" s="406">
        <f>$F$53*S53</f>
        <v>0</v>
      </c>
      <c r="U53" s="382"/>
      <c r="V53" s="381">
        <v>0</v>
      </c>
      <c r="W53" s="406">
        <f>$F$53*V53</f>
        <v>0</v>
      </c>
      <c r="X53" s="382"/>
      <c r="Y53" s="381">
        <v>0</v>
      </c>
      <c r="Z53" s="406">
        <f>$F$53*Y53</f>
        <v>0</v>
      </c>
      <c r="AA53" s="382"/>
      <c r="AB53" s="381">
        <v>0</v>
      </c>
      <c r="AC53" s="406">
        <f>$F$53*AB53</f>
        <v>0</v>
      </c>
      <c r="AD53" s="382"/>
      <c r="AE53" s="381">
        <v>1</v>
      </c>
      <c r="AF53" s="406">
        <f>$F$53*AE53</f>
        <v>0</v>
      </c>
      <c r="AG53" s="382"/>
      <c r="AH53" s="381">
        <v>1</v>
      </c>
      <c r="AI53" s="406">
        <f>$F$53*AH53</f>
        <v>0</v>
      </c>
      <c r="AJ53" s="382"/>
      <c r="AK53" s="381">
        <v>1</v>
      </c>
      <c r="AL53" s="406">
        <f>$F$53*AK53</f>
        <v>0</v>
      </c>
      <c r="AM53" s="382"/>
      <c r="AN53" s="381">
        <v>1</v>
      </c>
      <c r="AO53" s="406">
        <f>$F$53*AN53</f>
        <v>0</v>
      </c>
      <c r="AP53" s="383"/>
    </row>
    <row r="54" spans="1:47" hidden="1" outlineLevel="1">
      <c r="A54" s="394">
        <f t="shared" si="1"/>
        <v>18</v>
      </c>
      <c r="B54" s="369"/>
      <c r="C54" s="369"/>
      <c r="D54" s="369"/>
      <c r="E54" s="370"/>
      <c r="F54" s="407">
        <v>0</v>
      </c>
      <c r="G54" s="381">
        <v>0</v>
      </c>
      <c r="H54" s="406">
        <f>$F$54*G54</f>
        <v>0</v>
      </c>
      <c r="I54" s="382"/>
      <c r="J54" s="381">
        <v>1</v>
      </c>
      <c r="K54" s="406">
        <f>$F$54*J54</f>
        <v>0</v>
      </c>
      <c r="L54" s="382"/>
      <c r="M54" s="381">
        <v>1</v>
      </c>
      <c r="N54" s="406">
        <f>$F$54*M54</f>
        <v>0</v>
      </c>
      <c r="O54" s="382"/>
      <c r="P54" s="381">
        <v>0</v>
      </c>
      <c r="Q54" s="406">
        <f>$F$54*P54</f>
        <v>0</v>
      </c>
      <c r="R54" s="382"/>
      <c r="S54" s="381">
        <v>0</v>
      </c>
      <c r="T54" s="406">
        <f>$F$54*S54</f>
        <v>0</v>
      </c>
      <c r="U54" s="382"/>
      <c r="V54" s="381">
        <v>0</v>
      </c>
      <c r="W54" s="406">
        <f>$F$54*V54</f>
        <v>0</v>
      </c>
      <c r="X54" s="382"/>
      <c r="Y54" s="381">
        <v>1</v>
      </c>
      <c r="Z54" s="406">
        <f>Y54*F54</f>
        <v>0</v>
      </c>
      <c r="AA54" s="382"/>
      <c r="AB54" s="381">
        <v>0</v>
      </c>
      <c r="AC54" s="406">
        <f>$F$54*AB54</f>
        <v>0</v>
      </c>
      <c r="AD54" s="382"/>
      <c r="AE54" s="381">
        <v>1</v>
      </c>
      <c r="AF54" s="406">
        <f>$F$54*AE54</f>
        <v>0</v>
      </c>
      <c r="AG54" s="382"/>
      <c r="AH54" s="381">
        <v>1</v>
      </c>
      <c r="AI54" s="406">
        <f>$F$54*AH54</f>
        <v>0</v>
      </c>
      <c r="AJ54" s="382"/>
      <c r="AK54" s="381">
        <v>1</v>
      </c>
      <c r="AL54" s="406">
        <f>$F$54*AK54</f>
        <v>0</v>
      </c>
      <c r="AM54" s="382"/>
      <c r="AN54" s="381">
        <v>1</v>
      </c>
      <c r="AO54" s="406">
        <f>$F$54*AN54</f>
        <v>0</v>
      </c>
      <c r="AP54" s="383"/>
    </row>
    <row r="55" spans="1:47" hidden="1" outlineLevel="1">
      <c r="A55" s="394">
        <f t="shared" si="1"/>
        <v>19</v>
      </c>
      <c r="B55" s="369"/>
      <c r="C55" s="369"/>
      <c r="D55" s="369"/>
      <c r="E55" s="370"/>
      <c r="F55" s="407">
        <v>0</v>
      </c>
      <c r="G55" s="381">
        <v>0</v>
      </c>
      <c r="H55" s="406">
        <f>$F$55*G55</f>
        <v>0</v>
      </c>
      <c r="I55" s="382"/>
      <c r="J55" s="381">
        <v>1</v>
      </c>
      <c r="K55" s="406">
        <f>$F$55*J55</f>
        <v>0</v>
      </c>
      <c r="L55" s="382"/>
      <c r="M55" s="381">
        <v>1</v>
      </c>
      <c r="N55" s="406">
        <f>$F$55*M55</f>
        <v>0</v>
      </c>
      <c r="O55" s="382"/>
      <c r="P55" s="381">
        <v>0</v>
      </c>
      <c r="Q55" s="406">
        <f>$F$55*P55</f>
        <v>0</v>
      </c>
      <c r="R55" s="382"/>
      <c r="S55" s="381">
        <v>0</v>
      </c>
      <c r="T55" s="406">
        <f>$F$55*S55</f>
        <v>0</v>
      </c>
      <c r="U55" s="382"/>
      <c r="V55" s="381">
        <v>0</v>
      </c>
      <c r="W55" s="406">
        <f>$F$55*V55</f>
        <v>0</v>
      </c>
      <c r="X55" s="382"/>
      <c r="Y55" s="381">
        <v>0</v>
      </c>
      <c r="Z55" s="406">
        <f>$F$55*Y55</f>
        <v>0</v>
      </c>
      <c r="AA55" s="382"/>
      <c r="AB55" s="381">
        <v>0</v>
      </c>
      <c r="AC55" s="406">
        <f>$F$55*AB55</f>
        <v>0</v>
      </c>
      <c r="AD55" s="382"/>
      <c r="AE55" s="381">
        <v>1</v>
      </c>
      <c r="AF55" s="406">
        <f>$F$55*AE55</f>
        <v>0</v>
      </c>
      <c r="AG55" s="382"/>
      <c r="AH55" s="381">
        <v>1</v>
      </c>
      <c r="AI55" s="406">
        <f>$F$55*AH55</f>
        <v>0</v>
      </c>
      <c r="AJ55" s="382"/>
      <c r="AK55" s="381">
        <v>1</v>
      </c>
      <c r="AL55" s="406">
        <f>$F$55*AK55</f>
        <v>0</v>
      </c>
      <c r="AM55" s="382"/>
      <c r="AN55" s="381">
        <v>1</v>
      </c>
      <c r="AO55" s="406">
        <f>$F$55*AN55</f>
        <v>0</v>
      </c>
      <c r="AP55" s="383"/>
    </row>
    <row r="56" spans="1:47" hidden="1" outlineLevel="1">
      <c r="A56" s="394">
        <f t="shared" si="1"/>
        <v>20</v>
      </c>
      <c r="B56" s="369"/>
      <c r="C56" s="369"/>
      <c r="D56" s="369"/>
      <c r="E56" s="370"/>
      <c r="F56" s="407">
        <v>0</v>
      </c>
      <c r="G56" s="381">
        <v>0</v>
      </c>
      <c r="H56" s="406">
        <f>$F$56*G56</f>
        <v>0</v>
      </c>
      <c r="I56" s="382"/>
      <c r="J56" s="381">
        <v>1</v>
      </c>
      <c r="K56" s="406">
        <f>$F$56*J56</f>
        <v>0</v>
      </c>
      <c r="L56" s="382"/>
      <c r="M56" s="381">
        <v>1</v>
      </c>
      <c r="N56" s="406">
        <f>$F$56*M56</f>
        <v>0</v>
      </c>
      <c r="O56" s="382"/>
      <c r="P56" s="381">
        <v>0</v>
      </c>
      <c r="Q56" s="406">
        <f>$F$56*P56</f>
        <v>0</v>
      </c>
      <c r="R56" s="382"/>
      <c r="S56" s="381">
        <v>1</v>
      </c>
      <c r="T56" s="406">
        <f>$F$56*S56</f>
        <v>0</v>
      </c>
      <c r="U56" s="382"/>
      <c r="V56" s="381">
        <v>1</v>
      </c>
      <c r="W56" s="406">
        <f>$F$56*V56</f>
        <v>0</v>
      </c>
      <c r="X56" s="382"/>
      <c r="Y56" s="381">
        <v>1</v>
      </c>
      <c r="Z56" s="406">
        <f>$F$56*Y56</f>
        <v>0</v>
      </c>
      <c r="AA56" s="382"/>
      <c r="AB56" s="381">
        <v>0</v>
      </c>
      <c r="AC56" s="406">
        <f>$F$56*AB56</f>
        <v>0</v>
      </c>
      <c r="AD56" s="382"/>
      <c r="AE56" s="381">
        <v>1</v>
      </c>
      <c r="AF56" s="406">
        <f>$F$56*AE56</f>
        <v>0</v>
      </c>
      <c r="AG56" s="382"/>
      <c r="AH56" s="381">
        <v>1</v>
      </c>
      <c r="AI56" s="406">
        <f>$F$56*AH56</f>
        <v>0</v>
      </c>
      <c r="AJ56" s="382"/>
      <c r="AK56" s="381">
        <v>1</v>
      </c>
      <c r="AL56" s="406">
        <f>$F$56*AK56</f>
        <v>0</v>
      </c>
      <c r="AM56" s="382"/>
      <c r="AN56" s="381">
        <v>1</v>
      </c>
      <c r="AO56" s="406">
        <f>$F$56*AN56</f>
        <v>0</v>
      </c>
      <c r="AP56" s="383"/>
    </row>
    <row r="57" spans="1:47" hidden="1" outlineLevel="1">
      <c r="A57" s="394">
        <f t="shared" si="1"/>
        <v>21</v>
      </c>
      <c r="B57" s="369"/>
      <c r="C57" s="369"/>
      <c r="D57" s="369"/>
      <c r="E57" s="370"/>
      <c r="F57" s="407">
        <v>0</v>
      </c>
      <c r="G57" s="381">
        <v>0</v>
      </c>
      <c r="H57" s="406">
        <f>$F$57*G57</f>
        <v>0</v>
      </c>
      <c r="I57" s="382"/>
      <c r="J57" s="381">
        <v>1</v>
      </c>
      <c r="K57" s="406">
        <f>$F$57*J57</f>
        <v>0</v>
      </c>
      <c r="L57" s="382"/>
      <c r="M57" s="381">
        <v>1</v>
      </c>
      <c r="N57" s="406">
        <f>$F$57*M57</f>
        <v>0</v>
      </c>
      <c r="O57" s="382"/>
      <c r="P57" s="381">
        <v>0</v>
      </c>
      <c r="Q57" s="406">
        <f>$F$57*P57</f>
        <v>0</v>
      </c>
      <c r="R57" s="382"/>
      <c r="S57" s="381">
        <v>1</v>
      </c>
      <c r="T57" s="406">
        <f>$F$57*S57</f>
        <v>0</v>
      </c>
      <c r="U57" s="382"/>
      <c r="V57" s="381">
        <v>1</v>
      </c>
      <c r="W57" s="406">
        <f>$F$57*V57</f>
        <v>0</v>
      </c>
      <c r="X57" s="382"/>
      <c r="Y57" s="381">
        <v>1</v>
      </c>
      <c r="Z57" s="406">
        <f>$F$57*Y57</f>
        <v>0</v>
      </c>
      <c r="AA57" s="382"/>
      <c r="AB57" s="381">
        <v>0</v>
      </c>
      <c r="AC57" s="406">
        <f>$F$57*AB57</f>
        <v>0</v>
      </c>
      <c r="AD57" s="382"/>
      <c r="AE57" s="381">
        <v>1</v>
      </c>
      <c r="AF57" s="406">
        <f>$F$57*AE57</f>
        <v>0</v>
      </c>
      <c r="AG57" s="382"/>
      <c r="AH57" s="381">
        <v>1</v>
      </c>
      <c r="AI57" s="406">
        <f>$F$57*AH57</f>
        <v>0</v>
      </c>
      <c r="AJ57" s="382"/>
      <c r="AK57" s="381">
        <v>1</v>
      </c>
      <c r="AL57" s="406">
        <f>$F$57*AK57</f>
        <v>0</v>
      </c>
      <c r="AM57" s="382"/>
      <c r="AN57" s="381">
        <v>1</v>
      </c>
      <c r="AO57" s="406">
        <f>$F$57*AN57</f>
        <v>0</v>
      </c>
      <c r="AP57" s="383"/>
    </row>
    <row r="58" spans="1:47" hidden="1" outlineLevel="1">
      <c r="A58" s="394">
        <f t="shared" si="1"/>
        <v>22</v>
      </c>
      <c r="B58" s="369"/>
      <c r="C58" s="369"/>
      <c r="D58" s="369"/>
      <c r="E58" s="370"/>
      <c r="F58" s="407">
        <v>0</v>
      </c>
      <c r="G58" s="381">
        <v>0</v>
      </c>
      <c r="H58" s="406">
        <f>$F$58*G58</f>
        <v>0</v>
      </c>
      <c r="I58" s="382"/>
      <c r="J58" s="381">
        <v>1</v>
      </c>
      <c r="K58" s="406">
        <f>$F$58*J58</f>
        <v>0</v>
      </c>
      <c r="L58" s="382"/>
      <c r="M58" s="381">
        <v>1</v>
      </c>
      <c r="N58" s="406">
        <f>$F$58*M58</f>
        <v>0</v>
      </c>
      <c r="O58" s="382"/>
      <c r="P58" s="381">
        <v>0</v>
      </c>
      <c r="Q58" s="406">
        <f>$F$58*P58</f>
        <v>0</v>
      </c>
      <c r="R58" s="382"/>
      <c r="S58" s="381">
        <v>1</v>
      </c>
      <c r="T58" s="406">
        <f>$F$58*S58</f>
        <v>0</v>
      </c>
      <c r="U58" s="382"/>
      <c r="V58" s="381">
        <v>1</v>
      </c>
      <c r="W58" s="406">
        <f>$F$58*V58</f>
        <v>0</v>
      </c>
      <c r="X58" s="382"/>
      <c r="Y58" s="381">
        <v>1</v>
      </c>
      <c r="Z58" s="406">
        <f>$F$58*Y58</f>
        <v>0</v>
      </c>
      <c r="AA58" s="382"/>
      <c r="AB58" s="381">
        <v>0</v>
      </c>
      <c r="AC58" s="406">
        <f>$F$58*AB58</f>
        <v>0</v>
      </c>
      <c r="AD58" s="382"/>
      <c r="AE58" s="381">
        <v>1</v>
      </c>
      <c r="AF58" s="406">
        <f>$F$58*AE58</f>
        <v>0</v>
      </c>
      <c r="AG58" s="382"/>
      <c r="AH58" s="381">
        <v>1</v>
      </c>
      <c r="AI58" s="406">
        <f>$F$58*AH58</f>
        <v>0</v>
      </c>
      <c r="AJ58" s="382"/>
      <c r="AK58" s="381">
        <v>1</v>
      </c>
      <c r="AL58" s="406">
        <f>$F$58*AK58</f>
        <v>0</v>
      </c>
      <c r="AM58" s="382"/>
      <c r="AN58" s="381">
        <v>1</v>
      </c>
      <c r="AO58" s="406">
        <f>$F$58*AN58</f>
        <v>0</v>
      </c>
      <c r="AP58" s="383"/>
    </row>
    <row r="59" spans="1:47" hidden="1" outlineLevel="1">
      <c r="A59" s="394">
        <f t="shared" si="1"/>
        <v>23</v>
      </c>
      <c r="B59" s="369"/>
      <c r="C59" s="369"/>
      <c r="D59" s="369"/>
      <c r="E59" s="370"/>
      <c r="F59" s="407">
        <v>0</v>
      </c>
      <c r="G59" s="381">
        <v>0</v>
      </c>
      <c r="H59" s="406">
        <f>$F$59*G59</f>
        <v>0</v>
      </c>
      <c r="I59" s="382"/>
      <c r="J59" s="381">
        <v>1</v>
      </c>
      <c r="K59" s="406">
        <f>$F$59*J59</f>
        <v>0</v>
      </c>
      <c r="L59" s="382"/>
      <c r="M59" s="381">
        <v>1</v>
      </c>
      <c r="N59" s="406">
        <f>$F$59*M59</f>
        <v>0</v>
      </c>
      <c r="O59" s="382"/>
      <c r="P59" s="381">
        <v>1</v>
      </c>
      <c r="Q59" s="406">
        <f>$F$59*P59</f>
        <v>0</v>
      </c>
      <c r="R59" s="382"/>
      <c r="S59" s="381">
        <v>1</v>
      </c>
      <c r="T59" s="406">
        <f>$F$59*S59</f>
        <v>0</v>
      </c>
      <c r="U59" s="382"/>
      <c r="V59" s="381">
        <v>1</v>
      </c>
      <c r="W59" s="406">
        <f>$F$59*V59</f>
        <v>0</v>
      </c>
      <c r="X59" s="382"/>
      <c r="Y59" s="381">
        <v>1</v>
      </c>
      <c r="Z59" s="406">
        <f>$F$59*Y59</f>
        <v>0</v>
      </c>
      <c r="AA59" s="382"/>
      <c r="AB59" s="381">
        <v>0</v>
      </c>
      <c r="AC59" s="406">
        <f>$F$59*AB59</f>
        <v>0</v>
      </c>
      <c r="AD59" s="382"/>
      <c r="AE59" s="381">
        <v>1</v>
      </c>
      <c r="AF59" s="406">
        <f>$F$59*AE59</f>
        <v>0</v>
      </c>
      <c r="AG59" s="382"/>
      <c r="AH59" s="381">
        <v>1</v>
      </c>
      <c r="AI59" s="406">
        <f>$F$59*AH59</f>
        <v>0</v>
      </c>
      <c r="AJ59" s="382"/>
      <c r="AK59" s="381">
        <v>1</v>
      </c>
      <c r="AL59" s="406">
        <f>$F$59*AK59</f>
        <v>0</v>
      </c>
      <c r="AM59" s="382"/>
      <c r="AN59" s="381">
        <v>1</v>
      </c>
      <c r="AO59" s="406">
        <f>$F$59*AN59</f>
        <v>0</v>
      </c>
      <c r="AP59" s="383"/>
    </row>
    <row r="60" spans="1:47" hidden="1" outlineLevel="1">
      <c r="A60" s="394">
        <f t="shared" si="1"/>
        <v>24</v>
      </c>
      <c r="B60" s="369"/>
      <c r="C60" s="369"/>
      <c r="D60" s="369"/>
      <c r="E60" s="370"/>
      <c r="F60" s="407">
        <v>0</v>
      </c>
      <c r="G60" s="381">
        <v>0</v>
      </c>
      <c r="H60" s="406">
        <f>$F$60*G60</f>
        <v>0</v>
      </c>
      <c r="I60" s="382"/>
      <c r="J60" s="381">
        <v>1</v>
      </c>
      <c r="K60" s="406">
        <f>$F$60*J60</f>
        <v>0</v>
      </c>
      <c r="L60" s="382"/>
      <c r="M60" s="381">
        <v>1</v>
      </c>
      <c r="N60" s="406">
        <f>$F$60*M60</f>
        <v>0</v>
      </c>
      <c r="O60" s="382"/>
      <c r="P60" s="381">
        <v>1</v>
      </c>
      <c r="Q60" s="406">
        <f>$F$60*P60</f>
        <v>0</v>
      </c>
      <c r="R60" s="382"/>
      <c r="S60" s="381">
        <v>1</v>
      </c>
      <c r="T60" s="406">
        <f>$F$60*S60</f>
        <v>0</v>
      </c>
      <c r="U60" s="382"/>
      <c r="V60" s="381">
        <v>1</v>
      </c>
      <c r="W60" s="406">
        <f>$F$60*V60</f>
        <v>0</v>
      </c>
      <c r="X60" s="382"/>
      <c r="Y60" s="381">
        <v>1</v>
      </c>
      <c r="Z60" s="406">
        <f>$F$60*Y60</f>
        <v>0</v>
      </c>
      <c r="AA60" s="382"/>
      <c r="AB60" s="381">
        <v>0</v>
      </c>
      <c r="AC60" s="406">
        <f>$F$60*AB60</f>
        <v>0</v>
      </c>
      <c r="AD60" s="382"/>
      <c r="AE60" s="381">
        <v>1</v>
      </c>
      <c r="AF60" s="406">
        <f>$F$60*AE60</f>
        <v>0</v>
      </c>
      <c r="AG60" s="382"/>
      <c r="AH60" s="381">
        <v>1</v>
      </c>
      <c r="AI60" s="406">
        <f>$F$60*AH60</f>
        <v>0</v>
      </c>
      <c r="AJ60" s="382"/>
      <c r="AK60" s="381">
        <v>1</v>
      </c>
      <c r="AL60" s="406">
        <f>$F$60*AK60</f>
        <v>0</v>
      </c>
      <c r="AM60" s="382"/>
      <c r="AN60" s="381">
        <v>1</v>
      </c>
      <c r="AO60" s="406">
        <f>$F$60*AN60</f>
        <v>0</v>
      </c>
      <c r="AP60" s="383"/>
    </row>
    <row r="61" spans="1:47" hidden="1" outlineLevel="2">
      <c r="A61" s="394">
        <f t="shared" si="1"/>
        <v>25</v>
      </c>
      <c r="B61" s="369"/>
      <c r="C61" s="369"/>
      <c r="D61" s="369"/>
      <c r="E61" s="370"/>
      <c r="F61" s="407">
        <v>0</v>
      </c>
      <c r="G61" s="381">
        <v>0</v>
      </c>
      <c r="H61" s="406">
        <f>$F$61*G61</f>
        <v>0</v>
      </c>
      <c r="I61" s="382"/>
      <c r="J61" s="381">
        <v>1</v>
      </c>
      <c r="K61" s="406">
        <f>$F$61*J61</f>
        <v>0</v>
      </c>
      <c r="L61" s="382"/>
      <c r="M61" s="381">
        <v>1</v>
      </c>
      <c r="N61" s="406">
        <f>$F$61*M61</f>
        <v>0</v>
      </c>
      <c r="O61" s="382"/>
      <c r="P61" s="381">
        <v>1</v>
      </c>
      <c r="Q61" s="406">
        <f>$F$61*P61</f>
        <v>0</v>
      </c>
      <c r="R61" s="382"/>
      <c r="S61" s="381">
        <v>1</v>
      </c>
      <c r="T61" s="406">
        <f>$F$61*S61</f>
        <v>0</v>
      </c>
      <c r="U61" s="382"/>
      <c r="V61" s="381">
        <v>1</v>
      </c>
      <c r="W61" s="406">
        <f>$F$61*V61</f>
        <v>0</v>
      </c>
      <c r="X61" s="382"/>
      <c r="Y61" s="381">
        <v>1</v>
      </c>
      <c r="Z61" s="406">
        <f>$F$61*Y61</f>
        <v>0</v>
      </c>
      <c r="AA61" s="382"/>
      <c r="AB61" s="381">
        <v>0</v>
      </c>
      <c r="AC61" s="406">
        <f>$F$61*AB61</f>
        <v>0</v>
      </c>
      <c r="AD61" s="382"/>
      <c r="AE61" s="381">
        <v>1</v>
      </c>
      <c r="AF61" s="406">
        <f>$F$61*AE61</f>
        <v>0</v>
      </c>
      <c r="AG61" s="382"/>
      <c r="AH61" s="381">
        <v>1</v>
      </c>
      <c r="AI61" s="406">
        <f>$F$61*AH61</f>
        <v>0</v>
      </c>
      <c r="AJ61" s="382"/>
      <c r="AK61" s="381">
        <v>1</v>
      </c>
      <c r="AL61" s="406">
        <f>$F$61*AK61</f>
        <v>0</v>
      </c>
      <c r="AM61" s="382"/>
      <c r="AN61" s="381">
        <v>1</v>
      </c>
      <c r="AO61" s="406">
        <f>$F$61*AN61</f>
        <v>0</v>
      </c>
      <c r="AP61" s="383"/>
    </row>
    <row r="62" spans="1:47" hidden="1" outlineLevel="1">
      <c r="A62" s="394">
        <v>18</v>
      </c>
      <c r="B62" s="369" t="s">
        <v>319</v>
      </c>
      <c r="C62" s="369"/>
      <c r="D62" s="369"/>
      <c r="E62" s="370"/>
      <c r="F62" s="408">
        <v>0</v>
      </c>
      <c r="G62" s="381">
        <v>1</v>
      </c>
      <c r="H62" s="406">
        <f>$F$62*G62</f>
        <v>0</v>
      </c>
      <c r="I62" s="382"/>
      <c r="J62" s="381">
        <v>1</v>
      </c>
      <c r="K62" s="406">
        <f>$F$62*J62</f>
        <v>0</v>
      </c>
      <c r="L62" s="382"/>
      <c r="M62" s="381">
        <v>1</v>
      </c>
      <c r="N62" s="406">
        <f>$F$62*M62</f>
        <v>0</v>
      </c>
      <c r="O62" s="382"/>
      <c r="P62" s="381">
        <v>0</v>
      </c>
      <c r="Q62" s="406">
        <f>8%*SUM(Q43:Q61)</f>
        <v>0</v>
      </c>
      <c r="R62" s="382"/>
      <c r="S62" s="381">
        <v>0</v>
      </c>
      <c r="T62" s="406">
        <f>8%*SUM(T43:T61)</f>
        <v>0</v>
      </c>
      <c r="U62" s="382"/>
      <c r="V62" s="381">
        <v>0</v>
      </c>
      <c r="W62" s="406">
        <f>8%*SUM(W42:W61)</f>
        <v>0</v>
      </c>
      <c r="X62" s="382"/>
      <c r="Y62" s="381">
        <v>0</v>
      </c>
      <c r="Z62" s="406">
        <f>8%*SUM(Z42:Z61)</f>
        <v>0</v>
      </c>
      <c r="AA62" s="382"/>
      <c r="AB62" s="381">
        <v>0</v>
      </c>
      <c r="AC62" s="406">
        <f>$F$62*AB62</f>
        <v>0</v>
      </c>
      <c r="AD62" s="382"/>
      <c r="AE62" s="381">
        <v>0</v>
      </c>
      <c r="AF62" s="406">
        <f>$F$62*AE62</f>
        <v>0</v>
      </c>
      <c r="AG62" s="382"/>
      <c r="AH62" s="381">
        <v>0</v>
      </c>
      <c r="AI62" s="406">
        <f>$F$62*AH62</f>
        <v>0</v>
      </c>
      <c r="AJ62" s="382"/>
      <c r="AK62" s="381">
        <v>1</v>
      </c>
      <c r="AL62" s="406">
        <f>$F$62*AK62</f>
        <v>0</v>
      </c>
      <c r="AM62" s="382"/>
      <c r="AN62" s="381">
        <v>1</v>
      </c>
      <c r="AO62" s="406">
        <f>$F$62*AN62</f>
        <v>0</v>
      </c>
      <c r="AP62" s="383"/>
    </row>
    <row r="63" spans="1:47" ht="4.1500000000000004" hidden="1" customHeight="1" outlineLevel="1">
      <c r="A63" s="394"/>
      <c r="B63" s="369"/>
      <c r="C63" s="369"/>
      <c r="D63" s="369"/>
      <c r="E63" s="370"/>
      <c r="F63" s="407"/>
      <c r="G63" s="381">
        <v>1</v>
      </c>
      <c r="H63" s="406"/>
      <c r="I63" s="382"/>
      <c r="J63" s="381"/>
      <c r="K63" s="406"/>
      <c r="L63" s="382"/>
      <c r="M63" s="381"/>
      <c r="N63" s="406"/>
      <c r="O63" s="382"/>
      <c r="P63" s="381"/>
      <c r="Q63" s="406"/>
      <c r="R63" s="382"/>
      <c r="S63" s="381"/>
      <c r="T63" s="406"/>
      <c r="U63" s="382"/>
      <c r="V63" s="381"/>
      <c r="W63" s="406"/>
      <c r="X63" s="382"/>
      <c r="Y63" s="381"/>
      <c r="Z63" s="406"/>
      <c r="AA63" s="382"/>
      <c r="AB63" s="381"/>
      <c r="AC63" s="406"/>
      <c r="AD63" s="382"/>
      <c r="AE63" s="381"/>
      <c r="AF63" s="406"/>
      <c r="AG63" s="382"/>
      <c r="AH63" s="381"/>
      <c r="AI63" s="406"/>
      <c r="AJ63" s="382"/>
      <c r="AK63" s="381"/>
      <c r="AL63" s="406"/>
      <c r="AM63" s="382"/>
      <c r="AN63" s="381"/>
      <c r="AO63" s="406"/>
      <c r="AP63" s="383"/>
      <c r="AQ63" s="1563" t="s">
        <v>295</v>
      </c>
      <c r="AR63" s="1564"/>
      <c r="AS63" s="1564"/>
      <c r="AT63" s="1564"/>
      <c r="AU63" s="1565"/>
    </row>
    <row r="64" spans="1:47" hidden="1" outlineLevel="1">
      <c r="A64" s="394">
        <f>A62+1</f>
        <v>19</v>
      </c>
      <c r="B64" s="369" t="s">
        <v>303</v>
      </c>
      <c r="C64" s="409"/>
      <c r="D64" s="369"/>
      <c r="E64" s="370"/>
      <c r="F64" s="407">
        <v>0</v>
      </c>
      <c r="G64" s="381">
        <v>1</v>
      </c>
      <c r="H64" s="406">
        <f>$F$64*G64</f>
        <v>0</v>
      </c>
      <c r="I64" s="410"/>
      <c r="J64" s="381">
        <v>1</v>
      </c>
      <c r="K64" s="406">
        <f>$F$64*J64</f>
        <v>0</v>
      </c>
      <c r="L64" s="410"/>
      <c r="M64" s="381">
        <v>1</v>
      </c>
      <c r="N64" s="406">
        <f>$F$64*M64</f>
        <v>0</v>
      </c>
      <c r="O64" s="382"/>
      <c r="P64" s="381">
        <v>0.1</v>
      </c>
      <c r="Q64" s="406">
        <f>$F$64*P64</f>
        <v>0</v>
      </c>
      <c r="R64" s="382"/>
      <c r="S64" s="381">
        <v>0.05</v>
      </c>
      <c r="T64" s="406">
        <f>$F$64*S64</f>
        <v>0</v>
      </c>
      <c r="U64" s="382"/>
      <c r="V64" s="381">
        <v>0.05</v>
      </c>
      <c r="W64" s="406">
        <f>$F$64*V64</f>
        <v>0</v>
      </c>
      <c r="X64" s="382"/>
      <c r="Y64" s="381">
        <v>0.05</v>
      </c>
      <c r="Z64" s="406">
        <f>$F$64*Y64</f>
        <v>0</v>
      </c>
      <c r="AA64" s="382"/>
      <c r="AB64" s="381">
        <v>0</v>
      </c>
      <c r="AC64" s="406">
        <f>$F$64*AB64</f>
        <v>0</v>
      </c>
      <c r="AD64" s="382"/>
      <c r="AE64" s="381">
        <v>0</v>
      </c>
      <c r="AF64" s="406">
        <f>$F$64*AE64</f>
        <v>0</v>
      </c>
      <c r="AG64" s="382"/>
      <c r="AH64" s="381">
        <v>0</v>
      </c>
      <c r="AI64" s="406">
        <f>$F$64*AH64</f>
        <v>0</v>
      </c>
      <c r="AJ64" s="382"/>
      <c r="AK64" s="381" t="e">
        <f>AS71</f>
        <v>#DIV/0!</v>
      </c>
      <c r="AL64" s="406" t="e">
        <f>$F$64*AK64</f>
        <v>#DIV/0!</v>
      </c>
      <c r="AM64" s="382"/>
      <c r="AN64" s="381">
        <v>0</v>
      </c>
      <c r="AO64" s="406">
        <f>$F$64*AN64</f>
        <v>0</v>
      </c>
      <c r="AP64" s="383"/>
      <c r="AQ64" s="411" t="str">
        <f>P19</f>
        <v>Structural Engineer</v>
      </c>
      <c r="AR64" s="377"/>
      <c r="AS64" s="377" t="e">
        <f>(AT64/$AT$72)</f>
        <v>#DIV/0!</v>
      </c>
      <c r="AT64" s="1568" t="e">
        <f>SUM(Q24:Q62)</f>
        <v>#DIV/0!</v>
      </c>
      <c r="AU64" s="1569"/>
    </row>
    <row r="65" spans="1:47" hidden="1" outlineLevel="1">
      <c r="A65" s="394"/>
      <c r="B65" s="369"/>
      <c r="C65" s="369"/>
      <c r="D65" s="369"/>
      <c r="E65" s="370"/>
      <c r="F65" s="412"/>
      <c r="G65" s="381"/>
      <c r="H65" s="413"/>
      <c r="I65" s="413"/>
      <c r="J65" s="381"/>
      <c r="K65" s="413"/>
      <c r="L65" s="413"/>
      <c r="M65" s="381"/>
      <c r="N65" s="413"/>
      <c r="O65" s="413"/>
      <c r="P65" s="381"/>
      <c r="Q65" s="414"/>
      <c r="R65" s="413"/>
      <c r="S65" s="381"/>
      <c r="T65" s="413"/>
      <c r="U65" s="413"/>
      <c r="V65" s="381"/>
      <c r="W65" s="414"/>
      <c r="X65" s="413"/>
      <c r="Y65" s="381"/>
      <c r="Z65" s="413"/>
      <c r="AA65" s="413"/>
      <c r="AB65" s="381"/>
      <c r="AC65" s="413"/>
      <c r="AD65" s="413"/>
      <c r="AE65" s="381"/>
      <c r="AF65" s="413"/>
      <c r="AG65" s="413"/>
      <c r="AH65" s="381"/>
      <c r="AI65" s="413"/>
      <c r="AJ65" s="413"/>
      <c r="AK65" s="381"/>
      <c r="AL65" s="414"/>
      <c r="AM65" s="413"/>
      <c r="AN65" s="381"/>
      <c r="AO65" s="413"/>
      <c r="AP65" s="383"/>
      <c r="AQ65" s="411" t="str">
        <f>S19</f>
        <v>Civil Engineer</v>
      </c>
      <c r="AR65" s="377"/>
      <c r="AS65" s="377" t="e">
        <f t="shared" ref="AS65:AS71" si="2">(AT65/$AT$72)</f>
        <v>#DIV/0!</v>
      </c>
      <c r="AT65" s="1568" t="e">
        <f>SUM(T24:T62)</f>
        <v>#DIV/0!</v>
      </c>
      <c r="AU65" s="1569"/>
    </row>
    <row r="66" spans="1:47" ht="27.6" customHeight="1" collapsed="1">
      <c r="A66" s="415">
        <v>7</v>
      </c>
      <c r="B66" s="1576" t="s">
        <v>320</v>
      </c>
      <c r="C66" s="1576"/>
      <c r="D66" s="1576"/>
      <c r="E66" s="1577"/>
      <c r="F66" s="416">
        <f>+F32+F34</f>
        <v>1888189.4375</v>
      </c>
      <c r="G66" s="381"/>
      <c r="H66" s="416" t="e">
        <f>SUM(H24:H65)</f>
        <v>#DIV/0!</v>
      </c>
      <c r="I66" s="396"/>
      <c r="J66" s="381"/>
      <c r="K66" s="417" t="e">
        <f>SUM(K26:K65)</f>
        <v>#DIV/0!</v>
      </c>
      <c r="L66" s="396"/>
      <c r="M66" s="381"/>
      <c r="N66" s="396" t="e">
        <f>SUM(N26:N65)</f>
        <v>#DIV/0!</v>
      </c>
      <c r="O66" s="396"/>
      <c r="P66" s="381"/>
      <c r="Q66" s="417" t="e">
        <f>SUM(Q26:Q65)</f>
        <v>#DIV/0!</v>
      </c>
      <c r="R66" s="396"/>
      <c r="S66" s="381"/>
      <c r="T66" s="396" t="e">
        <f>SUM(T25:T65)</f>
        <v>#DIV/0!</v>
      </c>
      <c r="U66" s="396"/>
      <c r="V66" s="381"/>
      <c r="W66" s="396" t="e">
        <f>SUM(W25:W65)</f>
        <v>#DIV/0!</v>
      </c>
      <c r="X66" s="396"/>
      <c r="Y66" s="381"/>
      <c r="Z66" s="396" t="e">
        <f>SUM(Z26:Z65)</f>
        <v>#DIV/0!</v>
      </c>
      <c r="AA66" s="396"/>
      <c r="AB66" s="381"/>
      <c r="AC66" s="396" t="e">
        <f>SUM(AC25:AC65)</f>
        <v>#DIV/0!</v>
      </c>
      <c r="AD66" s="396"/>
      <c r="AE66" s="381"/>
      <c r="AF66" s="396" t="e">
        <f>SUM(AF25:AF65)</f>
        <v>#DIV/0!</v>
      </c>
      <c r="AG66" s="396"/>
      <c r="AH66" s="381"/>
      <c r="AI66" s="396" t="e">
        <f>SUM(AI26:AI65)</f>
        <v>#DIV/0!</v>
      </c>
      <c r="AJ66" s="396"/>
      <c r="AK66" s="381"/>
      <c r="AL66" s="396" t="e">
        <f>SUM(AL25:AL65)</f>
        <v>#DIV/0!</v>
      </c>
      <c r="AM66" s="396"/>
      <c r="AN66" s="381"/>
      <c r="AO66" s="396" t="e">
        <f>SUM(AO25:AO65)</f>
        <v>#DIV/0!</v>
      </c>
      <c r="AP66" s="383"/>
      <c r="AQ66" s="418" t="str">
        <f>V19</f>
        <v>Mechanical Engineer</v>
      </c>
      <c r="AR66" s="419"/>
      <c r="AS66" s="420" t="e">
        <f t="shared" si="2"/>
        <v>#DIV/0!</v>
      </c>
      <c r="AT66" s="1578" t="e">
        <f>SUM(W24:W62)</f>
        <v>#DIV/0!</v>
      </c>
      <c r="AU66" s="1579"/>
    </row>
    <row r="67" spans="1:47">
      <c r="A67" s="421"/>
      <c r="B67" s="422"/>
      <c r="C67" s="422"/>
      <c r="D67" s="422"/>
      <c r="E67" s="423"/>
      <c r="F67" s="424"/>
      <c r="G67" s="425"/>
      <c r="H67" s="426"/>
      <c r="I67" s="426"/>
      <c r="J67" s="425"/>
      <c r="K67" s="426"/>
      <c r="L67" s="426"/>
      <c r="M67" s="425"/>
      <c r="N67" s="426"/>
      <c r="O67" s="426"/>
      <c r="P67" s="425"/>
      <c r="Q67" s="426"/>
      <c r="R67" s="426"/>
      <c r="S67" s="425"/>
      <c r="T67" s="426"/>
      <c r="U67" s="426"/>
      <c r="V67" s="425"/>
      <c r="W67" s="426"/>
      <c r="X67" s="426"/>
      <c r="Y67" s="425"/>
      <c r="Z67" s="426"/>
      <c r="AA67" s="426"/>
      <c r="AB67" s="425"/>
      <c r="AC67" s="426"/>
      <c r="AD67" s="426"/>
      <c r="AE67" s="425"/>
      <c r="AF67" s="426"/>
      <c r="AG67" s="426"/>
      <c r="AH67" s="425"/>
      <c r="AI67" s="426"/>
      <c r="AJ67" s="426"/>
      <c r="AK67" s="425"/>
      <c r="AL67" s="426"/>
      <c r="AM67" s="426"/>
      <c r="AN67" s="425"/>
      <c r="AO67" s="426"/>
      <c r="AP67" s="383"/>
      <c r="AQ67" s="411" t="str">
        <f>Y19</f>
        <v>Electrical Engineer</v>
      </c>
      <c r="AR67" s="377"/>
      <c r="AS67" s="377" t="e">
        <f t="shared" si="2"/>
        <v>#DIV/0!</v>
      </c>
      <c r="AT67" s="1568" t="e">
        <f>SUM((Z24:Z62))</f>
        <v>#DIV/0!</v>
      </c>
      <c r="AU67" s="1569"/>
    </row>
    <row r="68" spans="1:47" s="439" customFormat="1" ht="12">
      <c r="A68" s="427">
        <f>A66+1</f>
        <v>8</v>
      </c>
      <c r="B68" s="369" t="s">
        <v>321</v>
      </c>
      <c r="C68" s="369"/>
      <c r="D68" s="428">
        <v>0</v>
      </c>
      <c r="E68" s="429">
        <v>0</v>
      </c>
      <c r="F68" s="407">
        <v>0</v>
      </c>
      <c r="G68" s="430">
        <f>+E68</f>
        <v>0</v>
      </c>
      <c r="H68" s="431" t="e">
        <f>H66*G68*$D$68</f>
        <v>#DIV/0!</v>
      </c>
      <c r="I68" s="432"/>
      <c r="J68" s="430">
        <f>+G68</f>
        <v>0</v>
      </c>
      <c r="K68" s="431" t="e">
        <f>K66*J68*$D$68</f>
        <v>#DIV/0!</v>
      </c>
      <c r="L68" s="433"/>
      <c r="M68" s="430">
        <f>+$J$68</f>
        <v>0</v>
      </c>
      <c r="N68" s="431" t="e">
        <f>N66*M68*$D$68</f>
        <v>#DIV/0!</v>
      </c>
      <c r="O68" s="433"/>
      <c r="P68" s="430">
        <f>+$M$68</f>
        <v>0</v>
      </c>
      <c r="Q68" s="431" t="e">
        <f>Q66*P68*$D$68</f>
        <v>#DIV/0!</v>
      </c>
      <c r="R68" s="431"/>
      <c r="S68" s="430">
        <f>+$P$68</f>
        <v>0</v>
      </c>
      <c r="T68" s="431" t="e">
        <f>T66*S68*$D$68</f>
        <v>#DIV/0!</v>
      </c>
      <c r="U68" s="431"/>
      <c r="V68" s="430">
        <f>+$S$68</f>
        <v>0</v>
      </c>
      <c r="W68" s="431" t="e">
        <f>W66*V68*$D$68</f>
        <v>#DIV/0!</v>
      </c>
      <c r="X68" s="433"/>
      <c r="Y68" s="430">
        <f>+$V$68</f>
        <v>0</v>
      </c>
      <c r="Z68" s="431" t="e">
        <f>Z66*Y68*$D$68</f>
        <v>#DIV/0!</v>
      </c>
      <c r="AA68" s="433"/>
      <c r="AB68" s="434">
        <f>+$Y$68</f>
        <v>0</v>
      </c>
      <c r="AC68" s="431" t="e">
        <f>AC66*AB68*$D$68</f>
        <v>#DIV/0!</v>
      </c>
      <c r="AD68" s="433"/>
      <c r="AE68" s="434">
        <f>+$AB$68</f>
        <v>0</v>
      </c>
      <c r="AF68" s="431" t="e">
        <f>AF66*AE68*$D$68</f>
        <v>#DIV/0!</v>
      </c>
      <c r="AG68" s="433"/>
      <c r="AH68" s="434">
        <f>+$AE$68</f>
        <v>0</v>
      </c>
      <c r="AI68" s="431" t="e">
        <f>AI66*AH68*$D$68</f>
        <v>#DIV/0!</v>
      </c>
      <c r="AJ68" s="433"/>
      <c r="AK68" s="434">
        <f>+$AH$68</f>
        <v>0</v>
      </c>
      <c r="AL68" s="431" t="e">
        <f>AL66*AK68*$D$68</f>
        <v>#DIV/0!</v>
      </c>
      <c r="AM68" s="433"/>
      <c r="AN68" s="434">
        <f>+$AK$68</f>
        <v>0</v>
      </c>
      <c r="AO68" s="435" t="e">
        <f>AO66*AN68*$D$68</f>
        <v>#DIV/0!</v>
      </c>
      <c r="AP68" s="436"/>
      <c r="AQ68" s="437" t="str">
        <f>AB19</f>
        <v>Rational Fire Engineer</v>
      </c>
      <c r="AR68" s="438"/>
      <c r="AS68" s="438" t="e">
        <f t="shared" si="2"/>
        <v>#DIV/0!</v>
      </c>
      <c r="AT68" s="1570" t="e">
        <f>SUM((AC24:AC62))</f>
        <v>#DIV/0!</v>
      </c>
      <c r="AU68" s="1571"/>
    </row>
    <row r="69" spans="1:47" s="439" customFormat="1" ht="12">
      <c r="A69" s="427">
        <f>A68+1</f>
        <v>9</v>
      </c>
      <c r="B69" s="369" t="s">
        <v>322</v>
      </c>
      <c r="C69" s="369"/>
      <c r="D69" s="428">
        <v>0</v>
      </c>
      <c r="E69" s="429">
        <v>0</v>
      </c>
      <c r="F69" s="407">
        <v>0</v>
      </c>
      <c r="G69" s="430">
        <f>+E69</f>
        <v>0</v>
      </c>
      <c r="H69" s="406" t="e">
        <f>H66*G69*$D$69*0.4</f>
        <v>#DIV/0!</v>
      </c>
      <c r="I69" s="432"/>
      <c r="J69" s="430">
        <f>+G69</f>
        <v>0</v>
      </c>
      <c r="K69" s="406" t="e">
        <f>K66*J69*$D$69*0.4</f>
        <v>#DIV/0!</v>
      </c>
      <c r="L69" s="433"/>
      <c r="M69" s="430">
        <f>+$J$69</f>
        <v>0</v>
      </c>
      <c r="N69" s="406" t="e">
        <f>N66*M69*$D$69*0.4</f>
        <v>#DIV/0!</v>
      </c>
      <c r="O69" s="433"/>
      <c r="P69" s="430">
        <f>+$M$69</f>
        <v>0</v>
      </c>
      <c r="Q69" s="406" t="e">
        <f>Q66*P69*$D$69*0.4</f>
        <v>#DIV/0!</v>
      </c>
      <c r="R69" s="431"/>
      <c r="S69" s="430">
        <f>+P69</f>
        <v>0</v>
      </c>
      <c r="T69" s="406" t="e">
        <f>T66*S69*$D$69*0.4</f>
        <v>#DIV/0!</v>
      </c>
      <c r="U69" s="431"/>
      <c r="V69" s="430">
        <f>+$S$69</f>
        <v>0</v>
      </c>
      <c r="W69" s="406" t="e">
        <f>W66*V69*$D$69*0.4</f>
        <v>#DIV/0!</v>
      </c>
      <c r="X69" s="433"/>
      <c r="Y69" s="430">
        <f>+$V$69</f>
        <v>0</v>
      </c>
      <c r="Z69" s="406" t="e">
        <f>Z66*Y69*$D$69*0.4</f>
        <v>#DIV/0!</v>
      </c>
      <c r="AA69" s="433"/>
      <c r="AB69" s="434">
        <f>+$Y$69</f>
        <v>0</v>
      </c>
      <c r="AC69" s="406" t="e">
        <f>AC66*AB69*$D$69*0.4</f>
        <v>#DIV/0!</v>
      </c>
      <c r="AD69" s="433"/>
      <c r="AE69" s="434">
        <f>+$AB$69</f>
        <v>0</v>
      </c>
      <c r="AF69" s="406" t="e">
        <f>AF66*AE69*$D$69*0.4</f>
        <v>#DIV/0!</v>
      </c>
      <c r="AG69" s="433"/>
      <c r="AH69" s="434">
        <f>+$AE$69</f>
        <v>0</v>
      </c>
      <c r="AI69" s="406" t="e">
        <f>AI66*AH69*$D$69*0.4</f>
        <v>#DIV/0!</v>
      </c>
      <c r="AJ69" s="433"/>
      <c r="AK69" s="434">
        <f>+$AH$69</f>
        <v>0</v>
      </c>
      <c r="AL69" s="406" t="e">
        <f>AL66*AK69*$D$69*0.4</f>
        <v>#DIV/0!</v>
      </c>
      <c r="AM69" s="433"/>
      <c r="AN69" s="434">
        <f>+$AK$69</f>
        <v>0</v>
      </c>
      <c r="AO69" s="406" t="e">
        <f>AO66*AN69*$D$69*0.4</f>
        <v>#DIV/0!</v>
      </c>
      <c r="AP69" s="436"/>
      <c r="AQ69" s="437" t="str">
        <f>AE19</f>
        <v>Fire Engineer</v>
      </c>
      <c r="AR69" s="438"/>
      <c r="AS69" s="438" t="e">
        <f t="shared" si="2"/>
        <v>#DIV/0!</v>
      </c>
      <c r="AT69" s="1570" t="e">
        <f>SUM((AF24:AF62))</f>
        <v>#DIV/0!</v>
      </c>
      <c r="AU69" s="1571"/>
    </row>
    <row r="70" spans="1:47">
      <c r="A70" s="394"/>
      <c r="B70" s="369"/>
      <c r="C70" s="369"/>
      <c r="D70" s="440"/>
      <c r="E70" s="441"/>
      <c r="F70" s="442"/>
      <c r="G70" s="397"/>
      <c r="H70" s="272"/>
      <c r="I70" s="272"/>
      <c r="J70" s="397"/>
      <c r="K70" s="272"/>
      <c r="L70" s="272"/>
      <c r="M70" s="397"/>
      <c r="N70" s="272"/>
      <c r="O70" s="272"/>
      <c r="P70" s="397"/>
      <c r="Q70" s="272"/>
      <c r="R70" s="272"/>
      <c r="S70" s="397"/>
      <c r="T70" s="272"/>
      <c r="U70" s="272"/>
      <c r="V70" s="397"/>
      <c r="W70" s="272"/>
      <c r="X70" s="272"/>
      <c r="Y70" s="397"/>
      <c r="Z70" s="272"/>
      <c r="AA70" s="272"/>
      <c r="AB70" s="443"/>
      <c r="AC70" s="272"/>
      <c r="AD70" s="272"/>
      <c r="AE70" s="397"/>
      <c r="AF70" s="272"/>
      <c r="AG70" s="272"/>
      <c r="AH70" s="397"/>
      <c r="AI70" s="272"/>
      <c r="AJ70" s="272"/>
      <c r="AK70" s="397"/>
      <c r="AL70" s="272"/>
      <c r="AM70" s="272"/>
      <c r="AN70" s="397"/>
      <c r="AO70" s="272"/>
      <c r="AP70" s="383"/>
      <c r="AQ70" s="411" t="str">
        <f>AH19</f>
        <v>Wet Services</v>
      </c>
      <c r="AR70" s="377"/>
      <c r="AS70" s="377" t="e">
        <f t="shared" si="2"/>
        <v>#DIV/0!</v>
      </c>
      <c r="AT70" s="1568" t="e">
        <f>SUM(AI24:AI62)</f>
        <v>#DIV/0!</v>
      </c>
      <c r="AU70" s="1569"/>
    </row>
    <row r="71" spans="1:47">
      <c r="A71" s="427">
        <f>A69+1</f>
        <v>10</v>
      </c>
      <c r="B71" s="379" t="s">
        <v>323</v>
      </c>
      <c r="C71" s="379"/>
      <c r="D71" s="379"/>
      <c r="E71" s="444"/>
      <c r="F71" s="416">
        <f>SUM(F66:F70)</f>
        <v>1888189.4375</v>
      </c>
      <c r="G71" s="397"/>
      <c r="H71" s="416" t="e">
        <f>SUM(H66:H70)</f>
        <v>#DIV/0!</v>
      </c>
      <c r="I71" s="445"/>
      <c r="J71" s="397"/>
      <c r="K71" s="416" t="e">
        <f>SUM(K66:K70)</f>
        <v>#DIV/0!</v>
      </c>
      <c r="L71" s="445"/>
      <c r="M71" s="397"/>
      <c r="N71" s="416" t="e">
        <f>SUM(N66:N70)</f>
        <v>#DIV/0!</v>
      </c>
      <c r="O71" s="445"/>
      <c r="P71" s="397"/>
      <c r="Q71" s="416" t="e">
        <f>SUM(Q66:Q70)</f>
        <v>#DIV/0!</v>
      </c>
      <c r="R71" s="445"/>
      <c r="S71" s="397"/>
      <c r="T71" s="416" t="e">
        <f>SUM(T66:T70)</f>
        <v>#DIV/0!</v>
      </c>
      <c r="U71" s="445"/>
      <c r="V71" s="397"/>
      <c r="W71" s="416" t="e">
        <f>SUM(W66:W70)</f>
        <v>#DIV/0!</v>
      </c>
      <c r="X71" s="445"/>
      <c r="Y71" s="397"/>
      <c r="Z71" s="416" t="e">
        <f>SUM(Z66:Z70)</f>
        <v>#DIV/0!</v>
      </c>
      <c r="AA71" s="445"/>
      <c r="AB71" s="397"/>
      <c r="AC71" s="416" t="e">
        <f>SUM(AC66:AC70)</f>
        <v>#DIV/0!</v>
      </c>
      <c r="AD71" s="445"/>
      <c r="AE71" s="397"/>
      <c r="AF71" s="416" t="e">
        <f>SUM(AF66:AF70)</f>
        <v>#DIV/0!</v>
      </c>
      <c r="AG71" s="445"/>
      <c r="AH71" s="397"/>
      <c r="AI71" s="416" t="e">
        <f>SUM(AI66:AI70)</f>
        <v>#DIV/0!</v>
      </c>
      <c r="AJ71" s="445"/>
      <c r="AK71" s="397"/>
      <c r="AL71" s="416" t="e">
        <f>SUM(AL66:AL70)</f>
        <v>#DIV/0!</v>
      </c>
      <c r="AM71" s="445"/>
      <c r="AN71" s="397"/>
      <c r="AO71" s="416" t="e">
        <f>SUM(AO66:AO70)</f>
        <v>#DIV/0!</v>
      </c>
      <c r="AP71" s="383"/>
      <c r="AQ71" s="411" t="str">
        <f>AK19</f>
        <v>Landscape Architect</v>
      </c>
      <c r="AR71" s="377"/>
      <c r="AS71" s="377" t="e">
        <f t="shared" si="2"/>
        <v>#DIV/0!</v>
      </c>
      <c r="AT71" s="1568" t="e">
        <f>SUM((AL24:AL62))</f>
        <v>#DIV/0!</v>
      </c>
      <c r="AU71" s="1569"/>
    </row>
    <row r="72" spans="1:47">
      <c r="A72" s="427"/>
      <c r="B72" s="379"/>
      <c r="C72" s="379"/>
      <c r="D72" s="379"/>
      <c r="E72" s="444"/>
      <c r="F72" s="445"/>
      <c r="G72" s="397"/>
      <c r="H72" s="445"/>
      <c r="I72" s="445"/>
      <c r="J72" s="397"/>
      <c r="K72" s="445"/>
      <c r="L72" s="445"/>
      <c r="M72" s="397"/>
      <c r="N72" s="445"/>
      <c r="O72" s="445"/>
      <c r="P72" s="397"/>
      <c r="Q72" s="445"/>
      <c r="R72" s="445"/>
      <c r="S72" s="397"/>
      <c r="T72" s="445"/>
      <c r="U72" s="445"/>
      <c r="V72" s="397"/>
      <c r="W72" s="445"/>
      <c r="X72" s="445"/>
      <c r="Y72" s="397"/>
      <c r="Z72" s="445"/>
      <c r="AA72" s="445"/>
      <c r="AB72" s="397"/>
      <c r="AC72" s="445"/>
      <c r="AD72" s="445"/>
      <c r="AE72" s="397"/>
      <c r="AF72" s="445"/>
      <c r="AG72" s="445"/>
      <c r="AH72" s="397"/>
      <c r="AI72" s="445"/>
      <c r="AJ72" s="445"/>
      <c r="AK72" s="397"/>
      <c r="AL72" s="445"/>
      <c r="AM72" s="445"/>
      <c r="AN72" s="397"/>
      <c r="AO72" s="445"/>
      <c r="AP72" s="383"/>
      <c r="AQ72" s="446" t="s">
        <v>139</v>
      </c>
      <c r="AR72" s="447"/>
      <c r="AS72" s="447" t="e">
        <f>SUM(AS64:AS71)</f>
        <v>#DIV/0!</v>
      </c>
      <c r="AT72" s="1572" t="e">
        <f>SUM(AT64:AU71)</f>
        <v>#DIV/0!</v>
      </c>
      <c r="AU72" s="1573"/>
    </row>
    <row r="73" spans="1:47">
      <c r="A73" s="427"/>
      <c r="B73" s="369" t="s">
        <v>324</v>
      </c>
      <c r="C73" s="369" t="s">
        <v>293</v>
      </c>
      <c r="D73" s="369"/>
      <c r="E73" s="369"/>
      <c r="F73" s="442"/>
      <c r="G73" s="397"/>
      <c r="H73" s="448">
        <v>0.45</v>
      </c>
      <c r="I73" s="449"/>
      <c r="J73" s="450"/>
      <c r="K73" s="448">
        <f>+H73</f>
        <v>0.45</v>
      </c>
      <c r="L73" s="451"/>
      <c r="M73" s="452"/>
      <c r="N73" s="448">
        <f>+K73</f>
        <v>0.45</v>
      </c>
      <c r="O73" s="451"/>
      <c r="P73" s="452"/>
      <c r="Q73" s="448">
        <f>+N73</f>
        <v>0.45</v>
      </c>
      <c r="R73" s="451"/>
      <c r="S73" s="452"/>
      <c r="T73" s="448">
        <f>+Q73</f>
        <v>0.45</v>
      </c>
      <c r="U73" s="451"/>
      <c r="V73" s="452"/>
      <c r="W73" s="448">
        <f>+T73</f>
        <v>0.45</v>
      </c>
      <c r="X73" s="451"/>
      <c r="Y73" s="452"/>
      <c r="Z73" s="448">
        <f>+W73</f>
        <v>0.45</v>
      </c>
      <c r="AA73" s="451"/>
      <c r="AB73" s="452"/>
      <c r="AC73" s="448">
        <v>0.2289800718584781</v>
      </c>
      <c r="AD73" s="451"/>
      <c r="AE73" s="452"/>
      <c r="AF73" s="448">
        <f>+Z73</f>
        <v>0.45</v>
      </c>
      <c r="AG73" s="451"/>
      <c r="AH73" s="452"/>
      <c r="AI73" s="448">
        <f>+AF73</f>
        <v>0.45</v>
      </c>
      <c r="AJ73" s="449"/>
      <c r="AK73" s="450"/>
      <c r="AL73" s="453">
        <v>0.3</v>
      </c>
      <c r="AM73" s="449"/>
      <c r="AN73" s="450"/>
      <c r="AO73" s="454">
        <f>+AI73</f>
        <v>0.45</v>
      </c>
      <c r="AP73" s="383"/>
      <c r="AQ73" s="455"/>
      <c r="AR73" s="377"/>
      <c r="AS73" s="377"/>
      <c r="AT73" s="456"/>
      <c r="AU73" s="456"/>
    </row>
    <row r="74" spans="1:47" ht="3.6" customHeight="1">
      <c r="A74" s="427"/>
      <c r="B74" s="369"/>
      <c r="C74" s="369"/>
      <c r="D74" s="369"/>
      <c r="E74" s="369"/>
      <c r="F74" s="442"/>
      <c r="G74" s="397"/>
      <c r="H74" s="457"/>
      <c r="I74" s="445"/>
      <c r="J74" s="397"/>
      <c r="K74" s="445"/>
      <c r="L74" s="445"/>
      <c r="M74" s="397"/>
      <c r="N74" s="445"/>
      <c r="O74" s="445"/>
      <c r="P74" s="397"/>
      <c r="Q74" s="458"/>
      <c r="R74" s="445"/>
      <c r="S74" s="397"/>
      <c r="T74" s="445"/>
      <c r="U74" s="445"/>
      <c r="V74" s="397"/>
      <c r="W74" s="445"/>
      <c r="X74" s="445"/>
      <c r="Y74" s="397"/>
      <c r="Z74" s="445"/>
      <c r="AA74" s="445"/>
      <c r="AB74" s="397"/>
      <c r="AC74" s="445"/>
      <c r="AD74" s="445"/>
      <c r="AE74" s="397"/>
      <c r="AF74" s="445"/>
      <c r="AG74" s="445"/>
      <c r="AH74" s="397"/>
      <c r="AI74" s="445"/>
      <c r="AJ74" s="445"/>
      <c r="AK74" s="397"/>
      <c r="AL74" s="445"/>
      <c r="AM74" s="445"/>
      <c r="AN74" s="397"/>
      <c r="AO74" s="445"/>
      <c r="AP74" s="383"/>
      <c r="AQ74" s="455"/>
      <c r="AR74" s="377"/>
      <c r="AS74" s="377"/>
      <c r="AT74" s="456"/>
      <c r="AU74" s="456"/>
    </row>
    <row r="75" spans="1:47">
      <c r="A75" s="427"/>
      <c r="B75" s="369" t="s">
        <v>325</v>
      </c>
      <c r="C75" s="369"/>
      <c r="D75" s="459" t="s">
        <v>326</v>
      </c>
      <c r="E75" s="369"/>
      <c r="F75" s="442"/>
      <c r="G75" s="397"/>
      <c r="H75" s="460">
        <v>0</v>
      </c>
      <c r="I75" s="445"/>
      <c r="J75" s="397"/>
      <c r="K75" s="460">
        <v>0</v>
      </c>
      <c r="L75" s="445"/>
      <c r="M75" s="397"/>
      <c r="N75" s="460">
        <v>0</v>
      </c>
      <c r="O75" s="445"/>
      <c r="P75" s="397"/>
      <c r="Q75" s="460">
        <v>0</v>
      </c>
      <c r="R75" s="445"/>
      <c r="S75" s="397"/>
      <c r="T75" s="460">
        <v>0</v>
      </c>
      <c r="U75" s="445"/>
      <c r="V75" s="397"/>
      <c r="W75" s="460">
        <v>0</v>
      </c>
      <c r="X75" s="445"/>
      <c r="Y75" s="397"/>
      <c r="Z75" s="460">
        <v>0</v>
      </c>
      <c r="AA75" s="445"/>
      <c r="AB75" s="397"/>
      <c r="AC75" s="460">
        <v>0</v>
      </c>
      <c r="AD75" s="445"/>
      <c r="AE75" s="397"/>
      <c r="AF75" s="460">
        <v>0</v>
      </c>
      <c r="AG75" s="445"/>
      <c r="AH75" s="397"/>
      <c r="AI75" s="460">
        <v>0</v>
      </c>
      <c r="AJ75" s="445"/>
      <c r="AK75" s="397"/>
      <c r="AL75" s="460">
        <v>0</v>
      </c>
      <c r="AM75" s="445"/>
      <c r="AN75" s="397"/>
      <c r="AO75" s="460">
        <v>0</v>
      </c>
      <c r="AP75" s="383"/>
      <c r="AQ75" s="1563" t="s">
        <v>295</v>
      </c>
      <c r="AR75" s="1564"/>
      <c r="AS75" s="1564"/>
      <c r="AT75" s="1564"/>
      <c r="AU75" s="1565"/>
    </row>
    <row r="76" spans="1:47">
      <c r="A76" s="421"/>
      <c r="B76" s="422"/>
      <c r="C76" s="422"/>
      <c r="D76" s="422"/>
      <c r="E76" s="423"/>
      <c r="F76" s="461"/>
      <c r="G76" s="462"/>
      <c r="H76" s="310"/>
      <c r="I76" s="310"/>
      <c r="J76" s="462"/>
      <c r="K76" s="310"/>
      <c r="L76" s="310"/>
      <c r="M76" s="462"/>
      <c r="N76" s="310"/>
      <c r="O76" s="310"/>
      <c r="P76" s="462"/>
      <c r="Q76" s="310"/>
      <c r="R76" s="310"/>
      <c r="S76" s="462"/>
      <c r="T76" s="310"/>
      <c r="U76" s="310"/>
      <c r="V76" s="462"/>
      <c r="W76" s="310"/>
      <c r="X76" s="310"/>
      <c r="Y76" s="462"/>
      <c r="Z76" s="310"/>
      <c r="AA76" s="310"/>
      <c r="AB76" s="462"/>
      <c r="AC76" s="310"/>
      <c r="AD76" s="310"/>
      <c r="AE76" s="462"/>
      <c r="AF76" s="310"/>
      <c r="AG76" s="310"/>
      <c r="AH76" s="462"/>
      <c r="AI76" s="310"/>
      <c r="AJ76" s="310"/>
      <c r="AK76" s="462"/>
      <c r="AL76" s="310"/>
      <c r="AM76" s="310"/>
      <c r="AN76" s="462"/>
      <c r="AO76" s="310"/>
      <c r="AP76" s="383"/>
      <c r="AQ76" s="463"/>
      <c r="AR76" s="377"/>
      <c r="AS76" s="377"/>
      <c r="AT76" s="1566"/>
      <c r="AU76" s="1567"/>
    </row>
    <row r="77" spans="1:47">
      <c r="A77" s="464"/>
      <c r="B77" s="133"/>
      <c r="C77" s="133"/>
      <c r="D77" s="133"/>
      <c r="E77" s="133"/>
      <c r="F77" s="465"/>
      <c r="G77" s="246"/>
      <c r="H77" s="247"/>
      <c r="I77" s="247"/>
      <c r="J77" s="246"/>
      <c r="K77" s="247"/>
      <c r="L77" s="247"/>
      <c r="M77" s="246"/>
      <c r="N77" s="247"/>
      <c r="O77" s="247"/>
      <c r="P77" s="246"/>
      <c r="Q77" s="247"/>
      <c r="R77" s="247"/>
      <c r="S77" s="246"/>
      <c r="T77" s="247"/>
      <c r="U77" s="247"/>
      <c r="V77" s="246"/>
      <c r="W77" s="247"/>
      <c r="X77" s="247"/>
      <c r="Y77" s="247"/>
      <c r="Z77" s="247"/>
      <c r="AA77" s="247"/>
      <c r="AB77" s="247"/>
      <c r="AC77" s="247"/>
      <c r="AD77" s="247"/>
      <c r="AE77" s="247"/>
      <c r="AF77" s="247"/>
      <c r="AG77" s="247"/>
      <c r="AH77" s="247"/>
      <c r="AI77" s="247"/>
      <c r="AJ77" s="247"/>
      <c r="AK77" s="247"/>
      <c r="AL77" s="247"/>
      <c r="AM77" s="247"/>
      <c r="AN77" s="247"/>
      <c r="AO77" s="249"/>
      <c r="AQ77" s="466" t="b">
        <v>0</v>
      </c>
      <c r="AR77" s="377">
        <f>AQ77*1</f>
        <v>0</v>
      </c>
      <c r="AS77" s="377"/>
      <c r="AT77" s="377"/>
      <c r="AU77" s="467"/>
    </row>
    <row r="78" spans="1:47" s="478" customFormat="1">
      <c r="A78" s="468"/>
      <c r="B78" s="469" t="s">
        <v>327</v>
      </c>
      <c r="C78" s="470"/>
      <c r="D78" s="470"/>
      <c r="E78" s="468"/>
      <c r="F78" s="471"/>
      <c r="G78" s="472"/>
      <c r="H78" s="473"/>
      <c r="I78" s="473"/>
      <c r="J78" s="472"/>
      <c r="K78" s="473"/>
      <c r="L78" s="473"/>
      <c r="M78" s="472"/>
      <c r="N78" s="473"/>
      <c r="O78" s="473"/>
      <c r="P78" s="472"/>
      <c r="Q78" s="473"/>
      <c r="R78" s="473"/>
      <c r="S78" s="472"/>
      <c r="T78" s="473"/>
      <c r="U78" s="473"/>
      <c r="V78" s="472"/>
      <c r="W78" s="473"/>
      <c r="X78" s="473"/>
      <c r="Y78" s="473"/>
      <c r="Z78" s="473"/>
      <c r="AA78" s="473"/>
      <c r="AB78" s="473"/>
      <c r="AC78" s="473"/>
      <c r="AD78" s="473"/>
      <c r="AE78" s="473"/>
      <c r="AF78" s="473"/>
      <c r="AG78" s="473"/>
      <c r="AH78" s="473"/>
      <c r="AI78" s="473"/>
      <c r="AJ78" s="473"/>
      <c r="AK78" s="473"/>
      <c r="AL78" s="473"/>
      <c r="AM78" s="473"/>
      <c r="AN78" s="473"/>
      <c r="AO78" s="473"/>
      <c r="AP78" s="474"/>
      <c r="AQ78" s="475" t="b">
        <v>0</v>
      </c>
      <c r="AR78" s="476">
        <f>AQ78*1</f>
        <v>0</v>
      </c>
      <c r="AS78" s="476"/>
      <c r="AT78" s="476"/>
      <c r="AU78" s="477"/>
    </row>
    <row r="79" spans="1:47">
      <c r="A79" s="479" t="s">
        <v>328</v>
      </c>
      <c r="B79" s="480" t="s">
        <v>329</v>
      </c>
      <c r="C79" s="212"/>
      <c r="D79" s="212"/>
      <c r="E79" s="211"/>
      <c r="F79" s="213"/>
      <c r="G79" s="246"/>
      <c r="H79" s="247"/>
      <c r="I79" s="247"/>
      <c r="J79" s="246"/>
      <c r="K79" s="247"/>
      <c r="L79" s="247"/>
      <c r="M79" s="246"/>
      <c r="N79" s="247"/>
      <c r="O79" s="247"/>
      <c r="P79" s="246"/>
      <c r="Q79" s="247"/>
      <c r="R79" s="247"/>
      <c r="S79" s="246"/>
      <c r="T79" s="247"/>
      <c r="U79" s="247"/>
      <c r="V79" s="246"/>
      <c r="W79" s="247"/>
      <c r="X79" s="247"/>
      <c r="Y79" s="247"/>
      <c r="Z79" s="247"/>
      <c r="AA79" s="247"/>
      <c r="AB79" s="247"/>
      <c r="AC79" s="247"/>
      <c r="AD79" s="247"/>
      <c r="AE79" s="247"/>
      <c r="AF79" s="247"/>
      <c r="AG79" s="247"/>
      <c r="AH79" s="247"/>
      <c r="AI79" s="247"/>
      <c r="AJ79" s="247"/>
      <c r="AK79" s="247"/>
      <c r="AL79" s="247"/>
      <c r="AM79" s="247"/>
      <c r="AN79" s="247"/>
      <c r="AO79" s="247"/>
      <c r="AQ79" s="377"/>
      <c r="AR79" s="377"/>
      <c r="AS79" s="377"/>
      <c r="AT79" s="377"/>
      <c r="AU79" s="377"/>
    </row>
    <row r="80" spans="1:47">
      <c r="A80" s="479" t="s">
        <v>328</v>
      </c>
      <c r="B80" s="212" t="s">
        <v>330</v>
      </c>
      <c r="C80" s="212"/>
      <c r="D80" s="212"/>
      <c r="E80" s="211"/>
      <c r="F80" s="213"/>
      <c r="G80" s="246"/>
      <c r="H80" s="247"/>
      <c r="I80" s="247"/>
      <c r="J80" s="246"/>
      <c r="K80" s="247"/>
      <c r="L80" s="247"/>
      <c r="M80" s="246"/>
      <c r="N80" s="247"/>
      <c r="O80" s="247"/>
      <c r="P80" s="246"/>
      <c r="Q80" s="247"/>
      <c r="R80" s="247"/>
      <c r="S80" s="246"/>
      <c r="T80" s="247"/>
      <c r="U80" s="247"/>
      <c r="V80" s="246"/>
      <c r="W80" s="247"/>
      <c r="X80" s="247"/>
      <c r="Y80" s="247"/>
      <c r="Z80" s="247"/>
      <c r="AA80" s="247"/>
      <c r="AB80" s="247"/>
      <c r="AC80" s="247"/>
      <c r="AD80" s="247"/>
      <c r="AE80" s="247"/>
      <c r="AF80" s="247"/>
      <c r="AG80" s="247"/>
      <c r="AH80" s="247"/>
      <c r="AI80" s="247"/>
      <c r="AJ80" s="247"/>
      <c r="AK80" s="247"/>
      <c r="AL80" s="247"/>
      <c r="AM80" s="247"/>
      <c r="AN80" s="247"/>
      <c r="AO80" s="247"/>
      <c r="AQ80" s="377"/>
      <c r="AR80" s="377"/>
      <c r="AS80" s="377"/>
      <c r="AT80" s="377"/>
      <c r="AU80" s="377"/>
    </row>
    <row r="81" spans="1:41">
      <c r="A81" s="479" t="s">
        <v>328</v>
      </c>
      <c r="B81" s="216" t="s">
        <v>331</v>
      </c>
      <c r="C81" s="212"/>
      <c r="D81" s="212"/>
      <c r="E81" s="211"/>
      <c r="F81" s="213"/>
      <c r="G81" s="246"/>
      <c r="H81" s="247"/>
      <c r="I81" s="247"/>
      <c r="J81" s="246"/>
      <c r="K81" s="247"/>
      <c r="L81" s="247"/>
      <c r="M81" s="246"/>
      <c r="N81" s="247"/>
      <c r="O81" s="247"/>
      <c r="P81" s="246"/>
      <c r="Q81" s="247"/>
      <c r="R81" s="247"/>
      <c r="S81" s="246"/>
      <c r="T81" s="247"/>
      <c r="U81" s="247"/>
      <c r="V81" s="246"/>
      <c r="W81" s="247"/>
      <c r="X81" s="247"/>
      <c r="Y81" s="247"/>
      <c r="Z81" s="247"/>
      <c r="AA81" s="247"/>
      <c r="AB81" s="247"/>
      <c r="AC81" s="247"/>
      <c r="AD81" s="247"/>
      <c r="AE81" s="247"/>
      <c r="AF81" s="247"/>
      <c r="AG81" s="247"/>
      <c r="AH81" s="247"/>
      <c r="AI81" s="247"/>
      <c r="AJ81" s="247"/>
      <c r="AK81" s="247"/>
      <c r="AL81" s="247"/>
      <c r="AM81" s="247"/>
      <c r="AN81" s="247"/>
      <c r="AO81" s="247"/>
    </row>
    <row r="82" spans="1:41">
      <c r="A82" s="479" t="s">
        <v>328</v>
      </c>
      <c r="B82" s="212" t="s">
        <v>332</v>
      </c>
      <c r="C82" s="212"/>
      <c r="D82" s="212"/>
      <c r="E82" s="211"/>
      <c r="F82" s="213"/>
      <c r="G82" s="246"/>
      <c r="H82" s="1050" t="e">
        <f>+'STAGE BREAKDOWN'!D23/BREAKDOWN!F71</f>
        <v>#DIV/0!</v>
      </c>
      <c r="I82" s="247"/>
      <c r="J82" s="246"/>
      <c r="K82" s="247"/>
      <c r="L82" s="247"/>
      <c r="M82" s="246"/>
      <c r="N82" s="247"/>
      <c r="O82" s="247"/>
      <c r="P82" s="246"/>
      <c r="Q82" s="247"/>
      <c r="R82" s="247"/>
      <c r="S82" s="246"/>
      <c r="T82" s="247"/>
      <c r="U82" s="247"/>
      <c r="V82" s="246"/>
      <c r="W82" s="247"/>
      <c r="X82" s="247"/>
      <c r="Y82" s="247"/>
      <c r="Z82" s="247"/>
      <c r="AA82" s="247"/>
      <c r="AB82" s="247"/>
      <c r="AC82" s="247"/>
      <c r="AD82" s="247"/>
      <c r="AE82" s="247"/>
      <c r="AF82" s="247"/>
      <c r="AG82" s="247"/>
      <c r="AH82" s="247"/>
      <c r="AI82" s="247"/>
      <c r="AJ82" s="247"/>
      <c r="AK82" s="247"/>
      <c r="AL82" s="247"/>
      <c r="AM82" s="247"/>
      <c r="AN82" s="247"/>
      <c r="AO82" s="247"/>
    </row>
    <row r="83" spans="1:41">
      <c r="A83" s="211"/>
      <c r="B83" s="212"/>
      <c r="C83" s="212"/>
      <c r="D83" s="212"/>
      <c r="E83" s="211"/>
      <c r="F83" s="213"/>
      <c r="G83" s="246"/>
      <c r="H83" s="247"/>
      <c r="I83" s="247"/>
      <c r="J83" s="246"/>
      <c r="K83" s="247"/>
      <c r="L83" s="247"/>
      <c r="M83" s="246"/>
      <c r="N83" s="247"/>
      <c r="O83" s="247"/>
      <c r="P83" s="246"/>
      <c r="Q83" s="247"/>
      <c r="R83" s="247"/>
      <c r="S83" s="246"/>
      <c r="T83" s="247"/>
      <c r="U83" s="247"/>
      <c r="V83" s="246"/>
      <c r="W83" s="247"/>
      <c r="X83" s="247"/>
      <c r="Y83" s="247"/>
      <c r="Z83" s="247"/>
      <c r="AA83" s="247"/>
      <c r="AB83" s="247"/>
      <c r="AC83" s="247"/>
      <c r="AD83" s="247"/>
      <c r="AE83" s="247"/>
      <c r="AF83" s="247"/>
      <c r="AG83" s="247"/>
      <c r="AH83" s="247"/>
      <c r="AI83" s="247"/>
      <c r="AJ83" s="247"/>
      <c r="AK83" s="247"/>
      <c r="AL83" s="247"/>
      <c r="AM83" s="247"/>
      <c r="AN83" s="247"/>
      <c r="AO83" s="247"/>
    </row>
    <row r="84" spans="1:41">
      <c r="C84" s="228"/>
      <c r="D84" s="226"/>
      <c r="E84" s="226"/>
    </row>
    <row r="85" spans="1:41">
      <c r="C85" s="217"/>
      <c r="D85" s="230"/>
      <c r="E85" s="230"/>
    </row>
    <row r="86" spans="1:41">
      <c r="C86" s="217"/>
      <c r="D86" s="226"/>
      <c r="E86" s="226"/>
      <c r="F86" s="227"/>
    </row>
    <row r="87" spans="1:41">
      <c r="C87" s="217"/>
      <c r="D87" s="217"/>
      <c r="E87" s="217"/>
      <c r="F87" s="481">
        <v>35462858.161150001</v>
      </c>
      <c r="K87" s="482"/>
    </row>
    <row r="88" spans="1:41">
      <c r="C88" s="243"/>
      <c r="D88" s="243"/>
      <c r="E88" s="243"/>
      <c r="F88" s="483"/>
    </row>
    <row r="89" spans="1:41">
      <c r="F89" s="240">
        <f>+F71-F87</f>
        <v>-33574668.723650001</v>
      </c>
    </row>
    <row r="90" spans="1:41">
      <c r="N90" s="484"/>
    </row>
    <row r="92" spans="1:41">
      <c r="I92" s="248" t="s">
        <v>333</v>
      </c>
    </row>
  </sheetData>
  <mergeCells count="63">
    <mergeCell ref="V19:W21"/>
    <mergeCell ref="A4:D4"/>
    <mergeCell ref="G19:H21"/>
    <mergeCell ref="I19:I21"/>
    <mergeCell ref="J19:K21"/>
    <mergeCell ref="L19:L21"/>
    <mergeCell ref="M19:N21"/>
    <mergeCell ref="O19:O21"/>
    <mergeCell ref="P19:Q21"/>
    <mergeCell ref="R19:R21"/>
    <mergeCell ref="S19:T21"/>
    <mergeCell ref="U19:U21"/>
    <mergeCell ref="AN19:AO21"/>
    <mergeCell ref="X19:X21"/>
    <mergeCell ref="Y19:Z21"/>
    <mergeCell ref="AA19:AA21"/>
    <mergeCell ref="AB19:AC21"/>
    <mergeCell ref="AD19:AD21"/>
    <mergeCell ref="AE19:AF21"/>
    <mergeCell ref="AG19:AG21"/>
    <mergeCell ref="AH19:AI21"/>
    <mergeCell ref="AJ19:AJ21"/>
    <mergeCell ref="AK19:AL21"/>
    <mergeCell ref="AM19:AM21"/>
    <mergeCell ref="S22:S23"/>
    <mergeCell ref="T22:T23"/>
    <mergeCell ref="V22:V23"/>
    <mergeCell ref="W22:W23"/>
    <mergeCell ref="G22:G23"/>
    <mergeCell ref="H22:H23"/>
    <mergeCell ref="J22:J23"/>
    <mergeCell ref="K22:K23"/>
    <mergeCell ref="M22:M23"/>
    <mergeCell ref="N22:N23"/>
    <mergeCell ref="B66:E66"/>
    <mergeCell ref="AT66:AU66"/>
    <mergeCell ref="AH22:AH23"/>
    <mergeCell ref="AI22:AI23"/>
    <mergeCell ref="AK22:AK23"/>
    <mergeCell ref="AL22:AL23"/>
    <mergeCell ref="AN22:AN23"/>
    <mergeCell ref="AO22:AO23"/>
    <mergeCell ref="Y22:Y23"/>
    <mergeCell ref="Z22:Z23"/>
    <mergeCell ref="AB22:AB23"/>
    <mergeCell ref="AC22:AC23"/>
    <mergeCell ref="AE22:AE23"/>
    <mergeCell ref="AF22:AF23"/>
    <mergeCell ref="P22:P23"/>
    <mergeCell ref="Q22:Q23"/>
    <mergeCell ref="AQ24:AU24"/>
    <mergeCell ref="D32:E32"/>
    <mergeCell ref="AQ63:AU63"/>
    <mergeCell ref="AT64:AU64"/>
    <mergeCell ref="AT65:AU65"/>
    <mergeCell ref="AQ75:AU75"/>
    <mergeCell ref="AT76:AU76"/>
    <mergeCell ref="AT67:AU67"/>
    <mergeCell ref="AT68:AU68"/>
    <mergeCell ref="AT69:AU69"/>
    <mergeCell ref="AT70:AU70"/>
    <mergeCell ref="AT71:AU71"/>
    <mergeCell ref="AT72:AU72"/>
  </mergeCells>
  <printOptions horizontalCentered="1"/>
  <pageMargins left="0.19685039370078741" right="0.19685039370078741" top="0.39370078740157483" bottom="0.19685039370078741" header="0.31496062992125984" footer="0.31496062992125984"/>
  <pageSetup paperSize="8" scale="7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ltText="Msd by QS">
                <anchor moveWithCells="1">
                  <from>
                    <xdr:col>9</xdr:col>
                    <xdr:colOff>19050</xdr:colOff>
                    <xdr:row>11</xdr:row>
                    <xdr:rowOff>19050</xdr:rowOff>
                  </from>
                  <to>
                    <xdr:col>10</xdr:col>
                    <xdr:colOff>666750</xdr:colOff>
                    <xdr:row>13</xdr:row>
                    <xdr:rowOff>57150</xdr:rowOff>
                  </to>
                </anchor>
              </controlPr>
            </control>
          </mc:Choice>
        </mc:AlternateContent>
        <mc:AlternateContent xmlns:mc="http://schemas.openxmlformats.org/markup-compatibility/2006">
          <mc:Choice Requires="x14">
            <control shapeId="17410" r:id="rId5" name="Check Box 2">
              <controlPr defaultSize="0" autoFill="0" autoLine="0" autoPict="0" altText="Msd by QS">
                <anchor moveWithCells="1">
                  <from>
                    <xdr:col>9</xdr:col>
                    <xdr:colOff>19050</xdr:colOff>
                    <xdr:row>9</xdr:row>
                    <xdr:rowOff>57150</xdr:rowOff>
                  </from>
                  <to>
                    <xdr:col>10</xdr:col>
                    <xdr:colOff>561975</xdr:colOff>
                    <xdr:row>11</xdr:row>
                    <xdr:rowOff>19050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12</xdr:col>
                    <xdr:colOff>19050</xdr:colOff>
                    <xdr:row>9</xdr:row>
                    <xdr:rowOff>57150</xdr:rowOff>
                  </from>
                  <to>
                    <xdr:col>13</xdr:col>
                    <xdr:colOff>533400</xdr:colOff>
                    <xdr:row>11</xdr:row>
                    <xdr:rowOff>19050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12</xdr:col>
                    <xdr:colOff>19050</xdr:colOff>
                    <xdr:row>11</xdr:row>
                    <xdr:rowOff>57150</xdr:rowOff>
                  </from>
                  <to>
                    <xdr:col>13</xdr:col>
                    <xdr:colOff>657225</xdr:colOff>
                    <xdr:row>13</xdr:row>
                    <xdr:rowOff>19050</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12</xdr:col>
                    <xdr:colOff>28575</xdr:colOff>
                    <xdr:row>13</xdr:row>
                    <xdr:rowOff>38100</xdr:rowOff>
                  </from>
                  <to>
                    <xdr:col>13</xdr:col>
                    <xdr:colOff>628650</xdr:colOff>
                    <xdr:row>15</xdr:row>
                    <xdr:rowOff>152400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12</xdr:col>
                    <xdr:colOff>19050</xdr:colOff>
                    <xdr:row>5</xdr:row>
                    <xdr:rowOff>57150</xdr:rowOff>
                  </from>
                  <to>
                    <xdr:col>13</xdr:col>
                    <xdr:colOff>628650</xdr:colOff>
                    <xdr:row>7</xdr:row>
                    <xdr:rowOff>19050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12</xdr:col>
                    <xdr:colOff>19050</xdr:colOff>
                    <xdr:row>7</xdr:row>
                    <xdr:rowOff>57150</xdr:rowOff>
                  </from>
                  <to>
                    <xdr:col>13</xdr:col>
                    <xdr:colOff>666750</xdr:colOff>
                    <xdr:row>9</xdr:row>
                    <xdr:rowOff>19050</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5</xdr:col>
                    <xdr:colOff>19050</xdr:colOff>
                    <xdr:row>5</xdr:row>
                    <xdr:rowOff>57150</xdr:rowOff>
                  </from>
                  <to>
                    <xdr:col>5</xdr:col>
                    <xdr:colOff>933450</xdr:colOff>
                    <xdr:row>7</xdr:row>
                    <xdr:rowOff>38100</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1</xdr:col>
                    <xdr:colOff>666750</xdr:colOff>
                    <xdr:row>73</xdr:row>
                    <xdr:rowOff>28575</xdr:rowOff>
                  </from>
                  <to>
                    <xdr:col>2</xdr:col>
                    <xdr:colOff>152400</xdr:colOff>
                    <xdr:row>75</xdr:row>
                    <xdr:rowOff>38100</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3</xdr:col>
                    <xdr:colOff>361950</xdr:colOff>
                    <xdr:row>72</xdr:row>
                    <xdr:rowOff>95250</xdr:rowOff>
                  </from>
                  <to>
                    <xdr:col>4</xdr:col>
                    <xdr:colOff>304800</xdr:colOff>
                    <xdr:row>75</xdr:row>
                    <xdr:rowOff>66675</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9</xdr:col>
                    <xdr:colOff>0</xdr:colOff>
                    <xdr:row>5</xdr:row>
                    <xdr:rowOff>19050</xdr:rowOff>
                  </from>
                  <to>
                    <xdr:col>10</xdr:col>
                    <xdr:colOff>781050</xdr:colOff>
                    <xdr:row>7</xdr:row>
                    <xdr:rowOff>57150</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9</xdr:col>
                    <xdr:colOff>19050</xdr:colOff>
                    <xdr:row>7</xdr:row>
                    <xdr:rowOff>19050</xdr:rowOff>
                  </from>
                  <to>
                    <xdr:col>10</xdr:col>
                    <xdr:colOff>723900</xdr:colOff>
                    <xdr:row>9</xdr:row>
                    <xdr:rowOff>57150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D7F41-D545-4BAA-97CF-7BA4CD501CA0}">
  <sheetPr>
    <tabColor rgb="FFFF0000"/>
  </sheetPr>
  <dimension ref="A1:R76"/>
  <sheetViews>
    <sheetView showGridLines="0" view="pageBreakPreview" zoomScaleNormal="100" zoomScaleSheetLayoutView="100" workbookViewId="0">
      <selection activeCell="D6" sqref="D6"/>
    </sheetView>
  </sheetViews>
  <sheetFormatPr defaultColWidth="9.140625" defaultRowHeight="12" outlineLevelCol="1"/>
  <cols>
    <col min="1" max="1" width="2.140625" style="278" customWidth="1"/>
    <col min="2" max="3" width="12.85546875" style="278" customWidth="1"/>
    <col min="4" max="4" width="14.85546875" style="485" customWidth="1"/>
    <col min="5" max="5" width="16.7109375" style="486" customWidth="1"/>
    <col min="6" max="6" width="2" style="487" hidden="1" customWidth="1" outlineLevel="1"/>
    <col min="7" max="7" width="2.5703125" style="487" hidden="1" customWidth="1" outlineLevel="1"/>
    <col min="8" max="9" width="2" style="487" hidden="1" customWidth="1" outlineLevel="1"/>
    <col min="10" max="10" width="2.28515625" style="487" bestFit="1" customWidth="1" collapsed="1"/>
    <col min="11" max="12" width="11.85546875" style="486" bestFit="1" customWidth="1"/>
    <col min="13" max="13" width="16.85546875" style="486" customWidth="1"/>
    <col min="14" max="14" width="3.28515625" style="278" customWidth="1"/>
    <col min="15" max="15" width="14.42578125" style="278" customWidth="1"/>
    <col min="16" max="16" width="9.28515625" style="278" bestFit="1" customWidth="1"/>
    <col min="17" max="17" width="15.140625" style="278" bestFit="1" customWidth="1"/>
    <col min="18" max="16384" width="9.140625" style="278"/>
  </cols>
  <sheetData>
    <row r="1" spans="1:13" ht="6" customHeight="1"/>
    <row r="2" spans="1:13">
      <c r="B2" s="488" t="str">
        <f>UPPER(BREAKDOWN!G19)</f>
        <v>PROJECT MANAGER</v>
      </c>
      <c r="J2" s="489" t="e">
        <f>IF(AND($P$36=0,$P$55=0),"","ERROR ON SHEET")</f>
        <v>#DIV/0!</v>
      </c>
      <c r="M2" s="490" t="s">
        <v>334</v>
      </c>
    </row>
    <row r="3" spans="1:13">
      <c r="B3" s="488"/>
      <c r="M3" s="491" t="s">
        <v>335</v>
      </c>
    </row>
    <row r="4" spans="1:13">
      <c r="B4" s="488" t="s">
        <v>336</v>
      </c>
    </row>
    <row r="5" spans="1:13" ht="6.75" customHeight="1"/>
    <row r="6" spans="1:13">
      <c r="A6" s="490" t="s">
        <v>337</v>
      </c>
      <c r="B6" s="278" t="s">
        <v>294</v>
      </c>
      <c r="D6" s="492" t="e">
        <f>+BREAKDOWN!H71</f>
        <v>#DIV/0!</v>
      </c>
      <c r="K6" s="493"/>
    </row>
    <row r="8" spans="1:13">
      <c r="A8" s="490" t="s">
        <v>337</v>
      </c>
      <c r="B8" s="278" t="s">
        <v>338</v>
      </c>
      <c r="D8" s="494">
        <f>+BREAKDOWN!H73</f>
        <v>0.45</v>
      </c>
    </row>
    <row r="10" spans="1:13">
      <c r="A10" s="490" t="s">
        <v>337</v>
      </c>
      <c r="B10" s="278" t="s">
        <v>339</v>
      </c>
      <c r="D10" s="495">
        <f>IF(BREAKDOWN!$AR$77=1,(BREAKDOWN!H75/100),0)</f>
        <v>0</v>
      </c>
      <c r="F10" s="496">
        <v>1</v>
      </c>
      <c r="G10" s="497"/>
      <c r="H10" s="498"/>
      <c r="I10" s="499">
        <f>IF(D10&gt;0,F10,0)</f>
        <v>0</v>
      </c>
    </row>
    <row r="11" spans="1:13">
      <c r="C11" s="500" t="s">
        <v>326</v>
      </c>
      <c r="G11" s="278"/>
    </row>
    <row r="12" spans="1:13">
      <c r="A12" s="490" t="s">
        <v>337</v>
      </c>
      <c r="B12" s="278" t="s">
        <v>340</v>
      </c>
      <c r="D12" s="492">
        <f>IF(BREAKDOWN!$AR$78=1,BREAKDOWN!H75,0)</f>
        <v>0</v>
      </c>
      <c r="F12" s="496">
        <v>1</v>
      </c>
      <c r="G12" s="497"/>
      <c r="H12" s="498"/>
      <c r="I12" s="499">
        <f>IF(D12&gt;0,F12,0)</f>
        <v>0</v>
      </c>
    </row>
    <row r="13" spans="1:13">
      <c r="E13" s="278"/>
    </row>
    <row r="15" spans="1:13">
      <c r="D15" s="501"/>
    </row>
    <row r="16" spans="1:13">
      <c r="B16" s="1593" t="s">
        <v>341</v>
      </c>
      <c r="C16" s="1594"/>
      <c r="D16" s="1594"/>
      <c r="E16" s="1595"/>
      <c r="K16" s="1596" t="s">
        <v>342</v>
      </c>
      <c r="L16" s="1597"/>
      <c r="M16" s="1598"/>
    </row>
    <row r="17" spans="2:18">
      <c r="B17" s="1599" t="s">
        <v>294</v>
      </c>
      <c r="C17" s="1600"/>
      <c r="D17" s="502" t="s">
        <v>343</v>
      </c>
      <c r="E17" s="503" t="s">
        <v>344</v>
      </c>
      <c r="F17" s="1601" t="s">
        <v>345</v>
      </c>
      <c r="G17" s="1601"/>
      <c r="H17" s="1601"/>
      <c r="I17" s="1602"/>
      <c r="K17" s="504" t="s">
        <v>343</v>
      </c>
      <c r="L17" s="504" t="s">
        <v>344</v>
      </c>
      <c r="M17" s="504" t="s">
        <v>292</v>
      </c>
      <c r="O17" s="505"/>
      <c r="P17" s="505"/>
      <c r="Q17" s="505"/>
    </row>
    <row r="18" spans="2:18" ht="6" customHeight="1">
      <c r="B18" s="506"/>
      <c r="C18" s="506"/>
      <c r="D18" s="507"/>
      <c r="E18" s="508"/>
      <c r="F18" s="509"/>
      <c r="G18" s="510"/>
      <c r="H18" s="510"/>
      <c r="I18" s="511"/>
      <c r="K18" s="512"/>
      <c r="L18" s="512"/>
      <c r="M18" s="512"/>
      <c r="O18" s="505"/>
      <c r="P18" s="505"/>
      <c r="Q18" s="505"/>
    </row>
    <row r="19" spans="2:18" ht="12.75">
      <c r="B19" s="513">
        <v>0</v>
      </c>
      <c r="C19" s="514">
        <v>10000001</v>
      </c>
      <c r="D19" s="515">
        <v>10000</v>
      </c>
      <c r="E19" s="516">
        <v>6.3500000000000001E-2</v>
      </c>
      <c r="F19" s="517">
        <v>1</v>
      </c>
      <c r="G19" s="510" t="e">
        <f>IF($D$6&gt;B19,F19,0)</f>
        <v>#DIV/0!</v>
      </c>
      <c r="H19" s="510" t="e">
        <f t="shared" ref="H19:H25" si="0">IF($D$6&lt;C19,F19,0)</f>
        <v>#DIV/0!</v>
      </c>
      <c r="I19" s="518" t="e">
        <f t="shared" ref="I19:I25" si="1">H19*G19</f>
        <v>#DIV/0!</v>
      </c>
      <c r="K19" s="519" t="e">
        <f t="shared" ref="K19:K25" si="2">I19*D19</f>
        <v>#DIV/0!</v>
      </c>
      <c r="L19" s="519" t="e">
        <f>ROUND(($D$6-B19)*E19*I19,0)</f>
        <v>#DIV/0!</v>
      </c>
      <c r="M19" s="519" t="e">
        <f t="shared" ref="M19:M25" si="3">L19+K19</f>
        <v>#DIV/0!</v>
      </c>
      <c r="O19" s="505"/>
      <c r="P19" s="505"/>
      <c r="Q19" s="505"/>
    </row>
    <row r="20" spans="2:18" ht="12.75">
      <c r="B20" s="520">
        <f t="shared" ref="B20:B28" si="4">C19+0.01</f>
        <v>10000001.01</v>
      </c>
      <c r="C20" s="514">
        <v>20000000.989999998</v>
      </c>
      <c r="D20" s="514">
        <v>645000</v>
      </c>
      <c r="E20" s="516">
        <v>5.7200000000000001E-2</v>
      </c>
      <c r="F20" s="517">
        <v>1</v>
      </c>
      <c r="G20" s="510" t="e">
        <f t="shared" ref="G20:G25" si="5">IF($D$6&gt;B20,F20,0)</f>
        <v>#DIV/0!</v>
      </c>
      <c r="H20" s="510" t="e">
        <f t="shared" si="0"/>
        <v>#DIV/0!</v>
      </c>
      <c r="I20" s="518" t="e">
        <f t="shared" si="1"/>
        <v>#DIV/0!</v>
      </c>
      <c r="K20" s="519" t="e">
        <f t="shared" si="2"/>
        <v>#DIV/0!</v>
      </c>
      <c r="L20" s="519" t="e">
        <f>ROUND(($D$6-B20)*E20*I20,0)</f>
        <v>#DIV/0!</v>
      </c>
      <c r="M20" s="519" t="e">
        <f t="shared" si="3"/>
        <v>#DIV/0!</v>
      </c>
      <c r="O20" s="505"/>
      <c r="P20" s="505"/>
      <c r="Q20" s="505"/>
      <c r="R20" s="500"/>
    </row>
    <row r="21" spans="2:18" ht="12.75">
      <c r="B21" s="520">
        <f t="shared" si="4"/>
        <v>20000001</v>
      </c>
      <c r="C21" s="514">
        <v>40000000.990000002</v>
      </c>
      <c r="D21" s="514">
        <v>1217000</v>
      </c>
      <c r="E21" s="516">
        <v>5.1400000000000001E-2</v>
      </c>
      <c r="F21" s="517">
        <v>1</v>
      </c>
      <c r="G21" s="510" t="e">
        <f t="shared" si="5"/>
        <v>#DIV/0!</v>
      </c>
      <c r="H21" s="510" t="e">
        <f t="shared" si="0"/>
        <v>#DIV/0!</v>
      </c>
      <c r="I21" s="518" t="e">
        <f t="shared" si="1"/>
        <v>#DIV/0!</v>
      </c>
      <c r="K21" s="519" t="e">
        <f t="shared" si="2"/>
        <v>#DIV/0!</v>
      </c>
      <c r="L21" s="519" t="e">
        <f t="shared" ref="L21:L28" si="6">ROUND(($D$6-B21)*E21*I21,0)</f>
        <v>#DIV/0!</v>
      </c>
      <c r="M21" s="519" t="e">
        <f t="shared" si="3"/>
        <v>#DIV/0!</v>
      </c>
      <c r="O21" s="505"/>
      <c r="P21" s="505"/>
      <c r="Q21" s="505"/>
    </row>
    <row r="22" spans="2:18" ht="12.75">
      <c r="B22" s="520">
        <f t="shared" si="4"/>
        <v>40000001</v>
      </c>
      <c r="C22" s="514">
        <v>80000000.989999995</v>
      </c>
      <c r="D22" s="514">
        <v>2245000</v>
      </c>
      <c r="E22" s="516">
        <v>4.6300000000000001E-2</v>
      </c>
      <c r="F22" s="517">
        <v>1</v>
      </c>
      <c r="G22" s="510" t="e">
        <f t="shared" si="5"/>
        <v>#DIV/0!</v>
      </c>
      <c r="H22" s="510" t="e">
        <f t="shared" si="0"/>
        <v>#DIV/0!</v>
      </c>
      <c r="I22" s="518" t="e">
        <f t="shared" si="1"/>
        <v>#DIV/0!</v>
      </c>
      <c r="K22" s="519" t="e">
        <f t="shared" si="2"/>
        <v>#DIV/0!</v>
      </c>
      <c r="L22" s="519" t="e">
        <f t="shared" si="6"/>
        <v>#DIV/0!</v>
      </c>
      <c r="M22" s="519" t="e">
        <f t="shared" si="3"/>
        <v>#DIV/0!</v>
      </c>
    </row>
    <row r="23" spans="2:18" ht="12.75">
      <c r="B23" s="520">
        <f t="shared" si="4"/>
        <v>80000001</v>
      </c>
      <c r="C23" s="514">
        <v>160000000.99000001</v>
      </c>
      <c r="D23" s="514">
        <v>4097000</v>
      </c>
      <c r="E23" s="516">
        <v>4.07E-2</v>
      </c>
      <c r="F23" s="517">
        <v>1</v>
      </c>
      <c r="G23" s="510" t="e">
        <f t="shared" si="5"/>
        <v>#DIV/0!</v>
      </c>
      <c r="H23" s="510" t="e">
        <f t="shared" si="0"/>
        <v>#DIV/0!</v>
      </c>
      <c r="I23" s="518" t="e">
        <f t="shared" si="1"/>
        <v>#DIV/0!</v>
      </c>
      <c r="K23" s="519" t="e">
        <f t="shared" si="2"/>
        <v>#DIV/0!</v>
      </c>
      <c r="L23" s="519" t="e">
        <f t="shared" si="6"/>
        <v>#DIV/0!</v>
      </c>
      <c r="M23" s="519" t="e">
        <f t="shared" si="3"/>
        <v>#DIV/0!</v>
      </c>
    </row>
    <row r="24" spans="2:18" ht="12.75">
      <c r="B24" s="520">
        <f t="shared" si="4"/>
        <v>160000001</v>
      </c>
      <c r="C24" s="514">
        <v>320000000.99000001</v>
      </c>
      <c r="D24" s="514">
        <v>7353000</v>
      </c>
      <c r="E24" s="516">
        <v>3.5799999999999998E-2</v>
      </c>
      <c r="F24" s="517">
        <v>1</v>
      </c>
      <c r="G24" s="510" t="e">
        <f t="shared" si="5"/>
        <v>#DIV/0!</v>
      </c>
      <c r="H24" s="510" t="e">
        <f t="shared" si="0"/>
        <v>#DIV/0!</v>
      </c>
      <c r="I24" s="518" t="e">
        <f t="shared" si="1"/>
        <v>#DIV/0!</v>
      </c>
      <c r="K24" s="519" t="e">
        <f t="shared" si="2"/>
        <v>#DIV/0!</v>
      </c>
      <c r="L24" s="519" t="e">
        <f t="shared" si="6"/>
        <v>#DIV/0!</v>
      </c>
      <c r="M24" s="519" t="e">
        <f t="shared" si="3"/>
        <v>#DIV/0!</v>
      </c>
    </row>
    <row r="25" spans="2:18" ht="12.75">
      <c r="B25" s="520">
        <f t="shared" si="4"/>
        <v>320000001</v>
      </c>
      <c r="C25" s="514">
        <v>640000000.99000001</v>
      </c>
      <c r="D25" s="514">
        <v>13081000</v>
      </c>
      <c r="E25" s="516">
        <v>3.0800000000000001E-2</v>
      </c>
      <c r="F25" s="517">
        <v>1</v>
      </c>
      <c r="G25" s="510" t="e">
        <f t="shared" si="5"/>
        <v>#DIV/0!</v>
      </c>
      <c r="H25" s="510" t="e">
        <f t="shared" si="0"/>
        <v>#DIV/0!</v>
      </c>
      <c r="I25" s="518" t="e">
        <f t="shared" si="1"/>
        <v>#DIV/0!</v>
      </c>
      <c r="K25" s="519" t="e">
        <f t="shared" si="2"/>
        <v>#DIV/0!</v>
      </c>
      <c r="L25" s="519" t="e">
        <f t="shared" si="6"/>
        <v>#DIV/0!</v>
      </c>
      <c r="M25" s="519" t="e">
        <f t="shared" si="3"/>
        <v>#DIV/0!</v>
      </c>
    </row>
    <row r="26" spans="2:18" ht="12.75">
      <c r="B26" s="520">
        <f t="shared" si="4"/>
        <v>640000001</v>
      </c>
      <c r="C26" s="514">
        <v>1280000000.99</v>
      </c>
      <c r="D26" s="514">
        <v>22937000</v>
      </c>
      <c r="E26" s="516">
        <v>2.6499999999999999E-2</v>
      </c>
      <c r="F26" s="517">
        <v>1</v>
      </c>
      <c r="G26" s="510" t="e">
        <f>IF($D$6&gt;B26,F26,0)</f>
        <v>#DIV/0!</v>
      </c>
      <c r="H26" s="510" t="e">
        <f>IF($D$6&lt;C26,F26,0)</f>
        <v>#DIV/0!</v>
      </c>
      <c r="I26" s="518" t="e">
        <f>H26*G26</f>
        <v>#DIV/0!</v>
      </c>
      <c r="K26" s="519" t="e">
        <f>I26*D26</f>
        <v>#DIV/0!</v>
      </c>
      <c r="L26" s="519" t="e">
        <f t="shared" si="6"/>
        <v>#DIV/0!</v>
      </c>
      <c r="M26" s="519" t="e">
        <f>L26+K26</f>
        <v>#DIV/0!</v>
      </c>
    </row>
    <row r="27" spans="2:18" ht="12.75">
      <c r="B27" s="520">
        <f t="shared" si="4"/>
        <v>1280000001</v>
      </c>
      <c r="C27" s="514">
        <v>2560000000.9899998</v>
      </c>
      <c r="D27" s="514">
        <v>39897000</v>
      </c>
      <c r="E27" s="516">
        <v>2.2800000000000001E-2</v>
      </c>
      <c r="F27" s="517">
        <v>1</v>
      </c>
      <c r="G27" s="510" t="e">
        <f>IF($D$6&gt;B27,F27,0)</f>
        <v>#DIV/0!</v>
      </c>
      <c r="H27" s="510" t="e">
        <f>IF($D$6&lt;C27,F27,0)</f>
        <v>#DIV/0!</v>
      </c>
      <c r="I27" s="518" t="e">
        <f>H27*G27</f>
        <v>#DIV/0!</v>
      </c>
      <c r="K27" s="519" t="e">
        <f>I27*D27</f>
        <v>#DIV/0!</v>
      </c>
      <c r="L27" s="519" t="e">
        <f t="shared" si="6"/>
        <v>#DIV/0!</v>
      </c>
      <c r="M27" s="519" t="e">
        <f>L27+K27</f>
        <v>#DIV/0!</v>
      </c>
    </row>
    <row r="28" spans="2:18" ht="12.75">
      <c r="B28" s="520">
        <f t="shared" si="4"/>
        <v>2560000001</v>
      </c>
      <c r="C28" s="521" t="s">
        <v>346</v>
      </c>
      <c r="D28" s="514">
        <v>69081000</v>
      </c>
      <c r="E28" s="516">
        <v>1.9599999999999999E-2</v>
      </c>
      <c r="F28" s="517">
        <v>1</v>
      </c>
      <c r="G28" s="510" t="e">
        <f>IF($D$6&gt;B28,F28,0)</f>
        <v>#DIV/0!</v>
      </c>
      <c r="H28" s="510">
        <v>1</v>
      </c>
      <c r="I28" s="518" t="e">
        <f>H28*G28</f>
        <v>#DIV/0!</v>
      </c>
      <c r="K28" s="519" t="e">
        <f>D28*I28</f>
        <v>#DIV/0!</v>
      </c>
      <c r="L28" s="519" t="e">
        <f t="shared" si="6"/>
        <v>#DIV/0!</v>
      </c>
      <c r="M28" s="519" t="e">
        <f>L28+K28</f>
        <v>#DIV/0!</v>
      </c>
    </row>
    <row r="29" spans="2:18">
      <c r="B29" s="522"/>
      <c r="C29" s="522"/>
      <c r="D29" s="523"/>
      <c r="E29" s="524"/>
      <c r="F29" s="525"/>
      <c r="G29" s="526"/>
      <c r="H29" s="526"/>
      <c r="I29" s="527"/>
      <c r="K29" s="528"/>
      <c r="L29" s="528"/>
      <c r="M29" s="529"/>
    </row>
    <row r="30" spans="2:18">
      <c r="E30" s="530"/>
      <c r="J30" s="530" t="s">
        <v>347</v>
      </c>
      <c r="K30" s="531" t="e">
        <f>SUM(K18:K29)</f>
        <v>#DIV/0!</v>
      </c>
      <c r="L30" s="531" t="e">
        <f>SUM(L18:L29)</f>
        <v>#DIV/0!</v>
      </c>
      <c r="M30" s="531" t="e">
        <f>L30+K30</f>
        <v>#DIV/0!</v>
      </c>
    </row>
    <row r="31" spans="2:18">
      <c r="E31" s="530"/>
    </row>
    <row r="32" spans="2:18">
      <c r="B32" s="488" t="s">
        <v>348</v>
      </c>
      <c r="D32" s="532"/>
    </row>
    <row r="33" spans="2:17" ht="12.75">
      <c r="D33" s="532"/>
      <c r="M33" s="533"/>
      <c r="N33" s="534"/>
      <c r="O33" s="533"/>
      <c r="P33" s="535"/>
    </row>
    <row r="34" spans="2:17">
      <c r="B34" s="278" t="s">
        <v>349</v>
      </c>
      <c r="C34" s="490"/>
      <c r="D34" s="532" t="e">
        <f>K30</f>
        <v>#DIV/0!</v>
      </c>
    </row>
    <row r="35" spans="2:17" ht="12.75">
      <c r="B35" s="278" t="s">
        <v>350</v>
      </c>
      <c r="D35" s="536" t="e">
        <f>L30</f>
        <v>#DIV/0!</v>
      </c>
      <c r="M35" s="537"/>
      <c r="N35" s="537"/>
      <c r="O35" s="538"/>
      <c r="P35" s="214" t="s">
        <v>98</v>
      </c>
      <c r="Q35" s="537"/>
    </row>
    <row r="36" spans="2:17">
      <c r="B36" s="539" t="s">
        <v>351</v>
      </c>
      <c r="C36" s="490"/>
      <c r="D36" s="540" t="e">
        <f>SUM(D34:D35)</f>
        <v>#DIV/0!</v>
      </c>
      <c r="O36" s="505"/>
      <c r="P36" s="500" t="e">
        <f>D36-M30</f>
        <v>#DIV/0!</v>
      </c>
      <c r="Q36" s="500" t="s">
        <v>100</v>
      </c>
    </row>
    <row r="37" spans="2:17" ht="4.9000000000000004" customHeight="1">
      <c r="B37" s="539"/>
      <c r="C37" s="490"/>
      <c r="D37" s="540"/>
      <c r="O37" s="505"/>
      <c r="P37" s="500"/>
    </row>
    <row r="38" spans="2:17" ht="12.75">
      <c r="B38" s="278" t="s">
        <v>324</v>
      </c>
      <c r="D38" s="541" t="e">
        <f>ROUND(-$D$36*($D$8),0)</f>
        <v>#DIV/0!</v>
      </c>
      <c r="M38" s="534"/>
      <c r="N38" s="534"/>
      <c r="O38" s="542"/>
      <c r="P38" s="535"/>
      <c r="Q38" s="534"/>
    </row>
    <row r="39" spans="2:17" ht="12.75">
      <c r="B39" s="539" t="s">
        <v>351</v>
      </c>
      <c r="C39" s="490"/>
      <c r="D39" s="540" t="e">
        <f>SUM(D36:D38)</f>
        <v>#DIV/0!</v>
      </c>
      <c r="M39" s="534"/>
      <c r="N39" s="534"/>
      <c r="O39" s="542"/>
      <c r="P39" s="535"/>
      <c r="Q39" s="534"/>
    </row>
    <row r="40" spans="2:17" ht="3.6" customHeight="1">
      <c r="B40" s="539"/>
      <c r="C40" s="490"/>
      <c r="D40" s="540"/>
      <c r="M40" s="534"/>
      <c r="N40" s="534"/>
      <c r="O40" s="542"/>
      <c r="P40" s="535"/>
      <c r="Q40" s="534"/>
    </row>
    <row r="41" spans="2:17" ht="12.75">
      <c r="B41" s="278" t="s">
        <v>325</v>
      </c>
      <c r="D41" s="536" t="e">
        <f>+'SUMMARY (2)'!H22</f>
        <v>#DIV/0!</v>
      </c>
      <c r="M41" s="534"/>
      <c r="N41" s="534"/>
      <c r="O41" s="542"/>
      <c r="P41" s="535"/>
      <c r="Q41" s="534">
        <v>3091487.02</v>
      </c>
    </row>
    <row r="42" spans="2:17" ht="4.1500000000000004" customHeight="1">
      <c r="D42" s="543"/>
      <c r="M42" s="534"/>
      <c r="N42" s="534"/>
      <c r="O42" s="542"/>
      <c r="P42" s="535"/>
      <c r="Q42" s="534"/>
    </row>
    <row r="43" spans="2:17" s="544" customFormat="1" ht="12.75" thickBot="1">
      <c r="B43" s="544" t="s">
        <v>352</v>
      </c>
      <c r="C43" s="545"/>
      <c r="D43" s="546" t="e">
        <f>ROUND(SUM(D39:D41),0)</f>
        <v>#DIV/0!</v>
      </c>
      <c r="E43" s="547" t="s">
        <v>99</v>
      </c>
      <c r="F43" s="548"/>
      <c r="G43" s="548"/>
      <c r="H43" s="548"/>
      <c r="I43" s="548"/>
      <c r="J43" s="548"/>
      <c r="K43" s="547"/>
      <c r="L43" s="547"/>
      <c r="M43" s="547"/>
      <c r="O43" s="549"/>
    </row>
    <row r="44" spans="2:17" ht="12.75" thickTop="1">
      <c r="D44" s="532"/>
      <c r="K44" s="550"/>
      <c r="O44" s="551"/>
    </row>
    <row r="45" spans="2:17">
      <c r="D45" s="552"/>
      <c r="K45" s="550"/>
      <c r="M45" s="486" t="s">
        <v>353</v>
      </c>
      <c r="O45" s="551"/>
    </row>
    <row r="46" spans="2:17">
      <c r="D46" s="552"/>
      <c r="K46" s="550"/>
      <c r="O46" s="551"/>
    </row>
    <row r="47" spans="2:17">
      <c r="B47" s="488" t="s">
        <v>354</v>
      </c>
      <c r="D47" s="553"/>
      <c r="K47" s="554"/>
      <c r="O47" s="551"/>
    </row>
    <row r="48" spans="2:17">
      <c r="D48" s="553"/>
      <c r="K48" s="555"/>
      <c r="O48" s="551"/>
    </row>
    <row r="49" spans="1:17">
      <c r="B49" s="278" t="s">
        <v>142</v>
      </c>
      <c r="C49" s="278" t="s">
        <v>143</v>
      </c>
      <c r="E49" s="556" t="e">
        <f t="shared" ref="E49:E54" si="7">ROUND($D$43*K49%,2)</f>
        <v>#DIV/0!</v>
      </c>
      <c r="K49" s="557">
        <v>10</v>
      </c>
      <c r="L49" s="486" t="s">
        <v>293</v>
      </c>
      <c r="O49" s="551"/>
    </row>
    <row r="50" spans="1:17">
      <c r="B50" s="278" t="s">
        <v>144</v>
      </c>
      <c r="C50" s="278" t="s">
        <v>145</v>
      </c>
      <c r="E50" s="556" t="e">
        <f t="shared" si="7"/>
        <v>#DIV/0!</v>
      </c>
      <c r="K50" s="557">
        <v>10</v>
      </c>
      <c r="L50" s="486" t="s">
        <v>293</v>
      </c>
      <c r="N50" s="532"/>
      <c r="O50" s="551"/>
    </row>
    <row r="51" spans="1:17">
      <c r="B51" s="278" t="s">
        <v>146</v>
      </c>
      <c r="C51" s="278" t="s">
        <v>147</v>
      </c>
      <c r="E51" s="556" t="e">
        <f t="shared" si="7"/>
        <v>#DIV/0!</v>
      </c>
      <c r="K51" s="557">
        <v>25</v>
      </c>
      <c r="L51" s="486" t="s">
        <v>293</v>
      </c>
      <c r="O51" s="551"/>
    </row>
    <row r="52" spans="1:17">
      <c r="B52" s="278" t="s">
        <v>148</v>
      </c>
      <c r="C52" s="1603" t="s">
        <v>149</v>
      </c>
      <c r="D52" s="1603"/>
      <c r="E52" s="556" t="e">
        <f t="shared" si="7"/>
        <v>#DIV/0!</v>
      </c>
      <c r="K52" s="557">
        <v>10</v>
      </c>
      <c r="L52" s="486" t="s">
        <v>293</v>
      </c>
      <c r="O52" s="551"/>
    </row>
    <row r="53" spans="1:17" ht="12.75" customHeight="1">
      <c r="B53" s="278" t="s">
        <v>150</v>
      </c>
      <c r="C53" s="278" t="s">
        <v>151</v>
      </c>
      <c r="E53" s="556" t="e">
        <f t="shared" si="7"/>
        <v>#DIV/0!</v>
      </c>
      <c r="K53" s="558">
        <v>40</v>
      </c>
      <c r="L53" s="486" t="s">
        <v>293</v>
      </c>
      <c r="O53" s="551"/>
      <c r="P53" s="559"/>
      <c r="Q53" s="559"/>
    </row>
    <row r="54" spans="1:17">
      <c r="B54" s="278" t="s">
        <v>152</v>
      </c>
      <c r="C54" s="278" t="s">
        <v>153</v>
      </c>
      <c r="E54" s="556" t="e">
        <f t="shared" si="7"/>
        <v>#DIV/0!</v>
      </c>
      <c r="K54" s="558">
        <v>5</v>
      </c>
      <c r="L54" s="486" t="s">
        <v>293</v>
      </c>
      <c r="O54" s="551"/>
    </row>
    <row r="55" spans="1:17" ht="12.75" thickBot="1">
      <c r="E55" s="560" t="e">
        <f>SUM(E49:E54)</f>
        <v>#DIV/0!</v>
      </c>
      <c r="K55" s="561">
        <f>SUM(K49:K54)</f>
        <v>100</v>
      </c>
      <c r="L55" s="486" t="s">
        <v>293</v>
      </c>
      <c r="O55" s="505"/>
      <c r="P55" s="500" t="e">
        <f>D43-E55</f>
        <v>#DIV/0!</v>
      </c>
      <c r="Q55" s="500" t="s">
        <v>100</v>
      </c>
    </row>
    <row r="56" spans="1:17" ht="12.75" thickTop="1">
      <c r="K56" s="562"/>
    </row>
    <row r="57" spans="1:17">
      <c r="K57" s="562"/>
    </row>
    <row r="58" spans="1:17">
      <c r="A58" s="488"/>
      <c r="B58" s="488" t="s">
        <v>355</v>
      </c>
      <c r="K58" s="562"/>
    </row>
    <row r="59" spans="1:17">
      <c r="A59" s="278" t="s">
        <v>356</v>
      </c>
      <c r="B59" s="278" t="s">
        <v>357</v>
      </c>
      <c r="K59" s="562"/>
    </row>
    <row r="60" spans="1:17">
      <c r="A60" s="278" t="s">
        <v>356</v>
      </c>
      <c r="B60" s="278" t="s">
        <v>358</v>
      </c>
      <c r="K60" s="562"/>
    </row>
    <row r="61" spans="1:17">
      <c r="A61" s="278" t="s">
        <v>356</v>
      </c>
      <c r="B61" s="278" t="s">
        <v>359</v>
      </c>
      <c r="K61" s="562"/>
    </row>
    <row r="62" spans="1:17">
      <c r="A62" s="278" t="s">
        <v>356</v>
      </c>
      <c r="B62" s="278" t="s">
        <v>360</v>
      </c>
      <c r="K62" s="562"/>
    </row>
    <row r="63" spans="1:17">
      <c r="A63" s="278" t="s">
        <v>356</v>
      </c>
      <c r="B63" s="278" t="s">
        <v>361</v>
      </c>
      <c r="K63" s="562"/>
    </row>
    <row r="64" spans="1:17">
      <c r="A64" s="278" t="s">
        <v>356</v>
      </c>
      <c r="B64" s="278" t="s">
        <v>362</v>
      </c>
      <c r="K64" s="562"/>
    </row>
    <row r="65" spans="2:11">
      <c r="B65" s="278" t="s">
        <v>363</v>
      </c>
      <c r="K65" s="562"/>
    </row>
    <row r="66" spans="2:11">
      <c r="K66" s="562"/>
    </row>
    <row r="67" spans="2:11">
      <c r="K67" s="562"/>
    </row>
    <row r="68" spans="2:11">
      <c r="K68" s="562"/>
    </row>
    <row r="69" spans="2:11">
      <c r="K69" s="562"/>
    </row>
    <row r="70" spans="2:11">
      <c r="K70" s="562"/>
    </row>
    <row r="71" spans="2:11">
      <c r="K71" s="562"/>
    </row>
    <row r="72" spans="2:11">
      <c r="K72" s="562"/>
    </row>
    <row r="73" spans="2:11">
      <c r="K73" s="562"/>
    </row>
    <row r="74" spans="2:11">
      <c r="K74" s="562"/>
    </row>
    <row r="75" spans="2:11">
      <c r="K75" s="562"/>
    </row>
    <row r="76" spans="2:11">
      <c r="K76" s="562"/>
    </row>
  </sheetData>
  <sheetProtection selectLockedCells="1" selectUnlockedCells="1"/>
  <mergeCells count="5">
    <mergeCell ref="B16:E16"/>
    <mergeCell ref="K16:M16"/>
    <mergeCell ref="B17:C17"/>
    <mergeCell ref="F17:I17"/>
    <mergeCell ref="C52:D52"/>
  </mergeCells>
  <dataValidations count="3">
    <dataValidation type="custom" allowBlank="1" showInputMessage="1" showErrorMessage="1" sqref="D43" xr:uid="{EBA8237C-44F0-473B-AB6E-D49EB08FA242}">
      <formula1>IF(AND(P36=0,P55=0),0,1)</formula1>
    </dataValidation>
    <dataValidation type="custom" allowBlank="1" showInputMessage="1" showErrorMessage="1" errorTitle="ERROR" error="ERROR ON SHEET" sqref="Q44" xr:uid="{3E381339-AD12-4000-8719-A9AC94D99E0A}">
      <formula1>AND(P36=0,P55=0)</formula1>
    </dataValidation>
    <dataValidation type="custom" allowBlank="1" showInputMessage="1" showErrorMessage="1" promptTitle="ERROR" prompt="ERROR ON SHEET" sqref="P44" xr:uid="{339CC27F-7C39-483B-B771-335E5B5CE62F}">
      <formula1>"AND(P36=0,P55=0)"</formula1>
    </dataValidation>
  </dataValidations>
  <printOptions horizontalCentered="1"/>
  <pageMargins left="0.59055118110236227" right="0.59055118110236227" top="0.59055118110236227" bottom="0.59055118110236227" header="0.51181102362204722" footer="0.51181102362204722"/>
  <pageSetup paperSize="9" scale="75"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797F8-A56D-4E52-99B1-0DABCD608661}">
  <sheetPr>
    <tabColor rgb="FFFF0000"/>
    <pageSetUpPr fitToPage="1"/>
  </sheetPr>
  <dimension ref="A1:S83"/>
  <sheetViews>
    <sheetView showGridLines="0" view="pageBreakPreview" topLeftCell="A20" zoomScale="120" zoomScaleNormal="100" zoomScaleSheetLayoutView="120" workbookViewId="0">
      <selection activeCell="H73" sqref="H73"/>
    </sheetView>
  </sheetViews>
  <sheetFormatPr defaultColWidth="9.140625" defaultRowHeight="12" outlineLevelCol="1"/>
  <cols>
    <col min="1" max="1" width="2.140625" style="278" customWidth="1"/>
    <col min="2" max="2" width="12.85546875" style="278" customWidth="1"/>
    <col min="3" max="3" width="13.7109375" style="278" customWidth="1"/>
    <col min="4" max="4" width="13.5703125" style="485" bestFit="1" customWidth="1"/>
    <col min="5" max="5" width="15.140625" style="486" bestFit="1" customWidth="1"/>
    <col min="6" max="6" width="2" style="487" hidden="1" customWidth="1" outlineLevel="1"/>
    <col min="7" max="7" width="2.5703125" style="487" hidden="1" customWidth="1" outlineLevel="1"/>
    <col min="8" max="9" width="2" style="487" hidden="1" customWidth="1" outlineLevel="1"/>
    <col min="10" max="10" width="2.28515625" style="487" bestFit="1" customWidth="1" collapsed="1"/>
    <col min="11" max="13" width="11.85546875" style="278" customWidth="1"/>
    <col min="14" max="14" width="3.28515625" style="278" customWidth="1"/>
    <col min="15" max="15" width="18" style="278" bestFit="1" customWidth="1"/>
    <col min="16" max="17" width="9.140625" style="278"/>
    <col min="18" max="18" width="12.7109375" style="278" bestFit="1" customWidth="1"/>
    <col min="19" max="16384" width="9.140625" style="278"/>
  </cols>
  <sheetData>
    <row r="1" spans="1:19" ht="6" customHeight="1">
      <c r="K1" s="278" t="s">
        <v>364</v>
      </c>
    </row>
    <row r="2" spans="1:19">
      <c r="B2" s="488" t="str">
        <f>UPPER(BREAKDOWN!J19)</f>
        <v>ARCHITECT</v>
      </c>
      <c r="E2" s="489" t="e">
        <f>IF(AND($P$39=0,$P$68=0),"","ERROR ON SHEET")</f>
        <v>#DIV/0!</v>
      </c>
      <c r="M2" s="490" t="s">
        <v>365</v>
      </c>
    </row>
    <row r="3" spans="1:19">
      <c r="B3" s="488"/>
      <c r="M3" s="490" t="s">
        <v>366</v>
      </c>
    </row>
    <row r="4" spans="1:19">
      <c r="B4" s="488" t="s">
        <v>336</v>
      </c>
    </row>
    <row r="5" spans="1:19" ht="6.75" customHeight="1"/>
    <row r="6" spans="1:19">
      <c r="A6" s="490" t="s">
        <v>337</v>
      </c>
      <c r="B6" s="278" t="s">
        <v>294</v>
      </c>
      <c r="D6" s="492" t="e">
        <f>BREAKDOWN!K71</f>
        <v>#DIV/0!</v>
      </c>
      <c r="E6" s="1605" t="s">
        <v>367</v>
      </c>
      <c r="F6" s="1606"/>
      <c r="G6" s="1606"/>
      <c r="H6" s="1606"/>
      <c r="I6" s="1606"/>
      <c r="J6" s="1606"/>
      <c r="K6" s="1606"/>
    </row>
    <row r="8" spans="1:19">
      <c r="A8" s="490" t="s">
        <v>337</v>
      </c>
      <c r="B8" s="278" t="s">
        <v>368</v>
      </c>
      <c r="D8" s="492">
        <f>BREAKDOWN!K38</f>
        <v>0</v>
      </c>
      <c r="K8" s="563"/>
      <c r="L8" s="486"/>
      <c r="M8" s="486"/>
    </row>
    <row r="9" spans="1:19">
      <c r="D9" s="564"/>
      <c r="K9" s="486"/>
      <c r="L9" s="486"/>
      <c r="M9" s="486"/>
    </row>
    <row r="10" spans="1:19">
      <c r="A10" s="490" t="s">
        <v>337</v>
      </c>
      <c r="B10" s="278" t="s">
        <v>338</v>
      </c>
      <c r="D10" s="495">
        <f>+BREAKDOWN!K73</f>
        <v>0.45</v>
      </c>
    </row>
    <row r="12" spans="1:19">
      <c r="A12" s="490" t="s">
        <v>337</v>
      </c>
      <c r="B12" s="278" t="s">
        <v>339</v>
      </c>
      <c r="D12" s="495">
        <f>IF(BREAKDOWN!$AR$77=1,(BREAKDOWN!K75/100),0)</f>
        <v>0</v>
      </c>
      <c r="F12" s="565">
        <v>1</v>
      </c>
      <c r="G12" s="566"/>
      <c r="H12" s="567"/>
      <c r="I12" s="499">
        <f>IF(D12&gt;0,F12,0)</f>
        <v>0</v>
      </c>
    </row>
    <row r="13" spans="1:19">
      <c r="C13" s="500" t="s">
        <v>326</v>
      </c>
      <c r="G13" s="278"/>
    </row>
    <row r="14" spans="1:19">
      <c r="A14" s="490" t="s">
        <v>337</v>
      </c>
      <c r="B14" s="278" t="s">
        <v>340</v>
      </c>
      <c r="D14" s="492">
        <f>IF(BREAKDOWN!$AR$78=1,BREAKDOWN!K75,0)</f>
        <v>0</v>
      </c>
      <c r="F14" s="565">
        <v>1</v>
      </c>
      <c r="G14" s="566">
        <f>SUM(I12,I14)</f>
        <v>0</v>
      </c>
      <c r="H14" s="567"/>
      <c r="I14" s="499">
        <f>IF(D14&gt;0,F14,0)</f>
        <v>0</v>
      </c>
    </row>
    <row r="15" spans="1:19">
      <c r="D15" s="568"/>
      <c r="K15" s="486"/>
      <c r="L15" s="486"/>
      <c r="M15" s="486"/>
    </row>
    <row r="16" spans="1:19">
      <c r="E16" s="278"/>
      <c r="O16" s="500"/>
      <c r="P16" s="500"/>
      <c r="Q16" s="500"/>
      <c r="R16" s="500"/>
      <c r="S16" s="500"/>
    </row>
    <row r="17" spans="2:19">
      <c r="B17" s="1593" t="s">
        <v>369</v>
      </c>
      <c r="C17" s="1594"/>
      <c r="D17" s="1594"/>
      <c r="E17" s="1595"/>
      <c r="K17" s="1593" t="s">
        <v>342</v>
      </c>
      <c r="L17" s="1594"/>
      <c r="M17" s="1595"/>
    </row>
    <row r="18" spans="2:19">
      <c r="B18" s="1607" t="s">
        <v>294</v>
      </c>
      <c r="C18" s="1608"/>
      <c r="D18" s="569" t="s">
        <v>370</v>
      </c>
      <c r="E18" s="504" t="s">
        <v>371</v>
      </c>
      <c r="F18" s="1601" t="s">
        <v>345</v>
      </c>
      <c r="G18" s="1601"/>
      <c r="H18" s="1601"/>
      <c r="I18" s="1602"/>
      <c r="K18" s="569" t="s">
        <v>370</v>
      </c>
      <c r="L18" s="504" t="s">
        <v>371</v>
      </c>
      <c r="M18" s="570" t="s">
        <v>292</v>
      </c>
      <c r="O18" s="500"/>
      <c r="P18" s="500"/>
      <c r="Q18" s="571"/>
      <c r="R18" s="571"/>
      <c r="S18" s="500"/>
    </row>
    <row r="19" spans="2:19" ht="6" customHeight="1">
      <c r="B19" s="572"/>
      <c r="C19" s="572"/>
      <c r="D19" s="573"/>
      <c r="E19" s="574"/>
      <c r="F19" s="509"/>
      <c r="G19" s="510"/>
      <c r="H19" s="510"/>
      <c r="I19" s="511"/>
      <c r="K19" s="572"/>
      <c r="L19" s="572"/>
      <c r="M19" s="572"/>
      <c r="O19" s="500"/>
      <c r="P19" s="500"/>
      <c r="Q19" s="571"/>
      <c r="R19" s="571"/>
      <c r="S19" s="500"/>
    </row>
    <row r="20" spans="2:19">
      <c r="B20" s="519">
        <v>1</v>
      </c>
      <c r="C20" s="519">
        <v>200000</v>
      </c>
      <c r="D20" s="575">
        <v>18000</v>
      </c>
      <c r="E20" s="576">
        <v>0.14000000000000001</v>
      </c>
      <c r="F20" s="517">
        <v>1</v>
      </c>
      <c r="G20" s="510" t="e">
        <f t="shared" ref="G20:G30" si="0">IF($D$6&gt;B20,F20,0)</f>
        <v>#DIV/0!</v>
      </c>
      <c r="H20" s="510" t="e">
        <f t="shared" ref="H20:H30" si="1">IF($D$6&lt;C20,F20,0)</f>
        <v>#DIV/0!</v>
      </c>
      <c r="I20" s="518" t="e">
        <f t="shared" ref="I20:I31" si="2">H20*G20</f>
        <v>#DIV/0!</v>
      </c>
      <c r="K20" s="577" t="e">
        <f>I20*D20</f>
        <v>#DIV/0!</v>
      </c>
      <c r="L20" s="519" t="e">
        <f>ROUND(($D$6-B20)*E20*I20,0)</f>
        <v>#DIV/0!</v>
      </c>
      <c r="M20" s="519" t="e">
        <f>L20+K20</f>
        <v>#DIV/0!</v>
      </c>
      <c r="O20" s="500"/>
      <c r="P20" s="500"/>
      <c r="Q20" s="571"/>
      <c r="R20" s="571"/>
      <c r="S20" s="500"/>
    </row>
    <row r="21" spans="2:19">
      <c r="B21" s="519">
        <f>C20+B20</f>
        <v>200001</v>
      </c>
      <c r="C21" s="519">
        <v>650000</v>
      </c>
      <c r="D21" s="575">
        <v>46000</v>
      </c>
      <c r="E21" s="576">
        <v>0.13500000000000001</v>
      </c>
      <c r="F21" s="517">
        <v>1</v>
      </c>
      <c r="G21" s="510" t="e">
        <f>IF($D$6&gt;B21,F21,0)</f>
        <v>#DIV/0!</v>
      </c>
      <c r="H21" s="510" t="e">
        <f t="shared" si="1"/>
        <v>#DIV/0!</v>
      </c>
      <c r="I21" s="518" t="e">
        <f t="shared" si="2"/>
        <v>#DIV/0!</v>
      </c>
      <c r="K21" s="577" t="e">
        <f t="shared" ref="K21:K31" si="3">I21*D21</f>
        <v>#DIV/0!</v>
      </c>
      <c r="L21" s="519" t="e">
        <f t="shared" ref="L21:L31" si="4">ROUND(($D$6-B21)*E21*I21,0)</f>
        <v>#DIV/0!</v>
      </c>
      <c r="M21" s="519" t="e">
        <f t="shared" ref="M21:M31" si="5">L21+K21</f>
        <v>#DIV/0!</v>
      </c>
    </row>
    <row r="22" spans="2:19">
      <c r="B22" s="519">
        <f t="shared" ref="B22:B31" si="6">C21+$B$20</f>
        <v>650001</v>
      </c>
      <c r="C22" s="519">
        <v>2000000</v>
      </c>
      <c r="D22" s="575">
        <v>106750</v>
      </c>
      <c r="E22" s="576">
        <v>0.12</v>
      </c>
      <c r="F22" s="517">
        <v>1</v>
      </c>
      <c r="G22" s="510" t="e">
        <f>IF($D$6&gt;B22,F22,0)</f>
        <v>#DIV/0!</v>
      </c>
      <c r="H22" s="510" t="e">
        <f t="shared" si="1"/>
        <v>#DIV/0!</v>
      </c>
      <c r="I22" s="518" t="e">
        <f t="shared" si="2"/>
        <v>#DIV/0!</v>
      </c>
      <c r="K22" s="577" t="e">
        <f t="shared" si="3"/>
        <v>#DIV/0!</v>
      </c>
      <c r="L22" s="519" t="e">
        <f t="shared" si="4"/>
        <v>#DIV/0!</v>
      </c>
      <c r="M22" s="519" t="e">
        <f t="shared" si="5"/>
        <v>#DIV/0!</v>
      </c>
    </row>
    <row r="23" spans="2:19">
      <c r="B23" s="519">
        <f t="shared" si="6"/>
        <v>2000001</v>
      </c>
      <c r="C23" s="519">
        <v>4000000</v>
      </c>
      <c r="D23" s="575">
        <v>268750</v>
      </c>
      <c r="E23" s="576">
        <v>0.105</v>
      </c>
      <c r="F23" s="517">
        <v>1</v>
      </c>
      <c r="G23" s="510" t="e">
        <f t="shared" si="0"/>
        <v>#DIV/0!</v>
      </c>
      <c r="H23" s="510" t="e">
        <f t="shared" si="1"/>
        <v>#DIV/0!</v>
      </c>
      <c r="I23" s="518" t="e">
        <f t="shared" si="2"/>
        <v>#DIV/0!</v>
      </c>
      <c r="K23" s="577" t="e">
        <f t="shared" si="3"/>
        <v>#DIV/0!</v>
      </c>
      <c r="L23" s="519" t="e">
        <f t="shared" si="4"/>
        <v>#DIV/0!</v>
      </c>
      <c r="M23" s="519" t="e">
        <f t="shared" si="5"/>
        <v>#DIV/0!</v>
      </c>
    </row>
    <row r="24" spans="2:19">
      <c r="B24" s="519">
        <f t="shared" si="6"/>
        <v>4000001</v>
      </c>
      <c r="C24" s="519">
        <v>6500000</v>
      </c>
      <c r="D24" s="575">
        <v>478750</v>
      </c>
      <c r="E24" s="576">
        <v>0.1</v>
      </c>
      <c r="F24" s="517">
        <v>1</v>
      </c>
      <c r="G24" s="510" t="e">
        <f t="shared" si="0"/>
        <v>#DIV/0!</v>
      </c>
      <c r="H24" s="510" t="e">
        <f t="shared" si="1"/>
        <v>#DIV/0!</v>
      </c>
      <c r="I24" s="518" t="e">
        <f t="shared" si="2"/>
        <v>#DIV/0!</v>
      </c>
      <c r="K24" s="577" t="e">
        <f t="shared" si="3"/>
        <v>#DIV/0!</v>
      </c>
      <c r="L24" s="519" t="e">
        <f t="shared" si="4"/>
        <v>#DIV/0!</v>
      </c>
      <c r="M24" s="519" t="e">
        <f t="shared" si="5"/>
        <v>#DIV/0!</v>
      </c>
    </row>
    <row r="25" spans="2:19">
      <c r="B25" s="519">
        <f t="shared" si="6"/>
        <v>6500001</v>
      </c>
      <c r="C25" s="519">
        <v>13000000</v>
      </c>
      <c r="D25" s="575">
        <v>728749</v>
      </c>
      <c r="E25" s="576">
        <v>9.5000000000000001E-2</v>
      </c>
      <c r="F25" s="517">
        <v>1</v>
      </c>
      <c r="G25" s="510" t="e">
        <f t="shared" si="0"/>
        <v>#DIV/0!</v>
      </c>
      <c r="H25" s="510" t="e">
        <f t="shared" si="1"/>
        <v>#DIV/0!</v>
      </c>
      <c r="I25" s="518" t="e">
        <f t="shared" si="2"/>
        <v>#DIV/0!</v>
      </c>
      <c r="K25" s="577" t="e">
        <f t="shared" si="3"/>
        <v>#DIV/0!</v>
      </c>
      <c r="L25" s="519" t="e">
        <f t="shared" si="4"/>
        <v>#DIV/0!</v>
      </c>
      <c r="M25" s="519" t="e">
        <f t="shared" si="5"/>
        <v>#DIV/0!</v>
      </c>
    </row>
    <row r="26" spans="2:19">
      <c r="B26" s="519">
        <f t="shared" si="6"/>
        <v>13000001</v>
      </c>
      <c r="C26" s="519">
        <v>40000000</v>
      </c>
      <c r="D26" s="575">
        <v>1346249</v>
      </c>
      <c r="E26" s="576">
        <v>0.09</v>
      </c>
      <c r="F26" s="517">
        <v>1</v>
      </c>
      <c r="G26" s="510" t="e">
        <f t="shared" si="0"/>
        <v>#DIV/0!</v>
      </c>
      <c r="H26" s="510" t="e">
        <f t="shared" si="1"/>
        <v>#DIV/0!</v>
      </c>
      <c r="I26" s="518" t="e">
        <f t="shared" si="2"/>
        <v>#DIV/0!</v>
      </c>
      <c r="K26" s="577" t="e">
        <f t="shared" si="3"/>
        <v>#DIV/0!</v>
      </c>
      <c r="L26" s="519" t="e">
        <f t="shared" si="4"/>
        <v>#DIV/0!</v>
      </c>
      <c r="M26" s="519" t="e">
        <f t="shared" si="5"/>
        <v>#DIV/0!</v>
      </c>
    </row>
    <row r="27" spans="2:19">
      <c r="B27" s="519">
        <f t="shared" si="6"/>
        <v>40000001</v>
      </c>
      <c r="C27" s="519">
        <v>130000000</v>
      </c>
      <c r="D27" s="575">
        <v>3776249</v>
      </c>
      <c r="E27" s="576">
        <v>8.5000000000000006E-2</v>
      </c>
      <c r="F27" s="517">
        <v>1</v>
      </c>
      <c r="G27" s="510" t="e">
        <f t="shared" si="0"/>
        <v>#DIV/0!</v>
      </c>
      <c r="H27" s="510" t="e">
        <f t="shared" si="1"/>
        <v>#DIV/0!</v>
      </c>
      <c r="I27" s="518" t="e">
        <f t="shared" si="2"/>
        <v>#DIV/0!</v>
      </c>
      <c r="K27" s="577" t="e">
        <f t="shared" si="3"/>
        <v>#DIV/0!</v>
      </c>
      <c r="L27" s="519" t="e">
        <f t="shared" si="4"/>
        <v>#DIV/0!</v>
      </c>
      <c r="M27" s="519" t="e">
        <f t="shared" si="5"/>
        <v>#DIV/0!</v>
      </c>
    </row>
    <row r="28" spans="2:19">
      <c r="B28" s="519">
        <f t="shared" si="6"/>
        <v>130000001</v>
      </c>
      <c r="C28" s="519">
        <v>260000000</v>
      </c>
      <c r="D28" s="575">
        <v>11426249</v>
      </c>
      <c r="E28" s="576">
        <v>8.2500000000000004E-2</v>
      </c>
      <c r="F28" s="517">
        <v>1</v>
      </c>
      <c r="G28" s="510" t="e">
        <f t="shared" si="0"/>
        <v>#DIV/0!</v>
      </c>
      <c r="H28" s="510" t="e">
        <f t="shared" si="1"/>
        <v>#DIV/0!</v>
      </c>
      <c r="I28" s="518" t="e">
        <f t="shared" si="2"/>
        <v>#DIV/0!</v>
      </c>
      <c r="K28" s="577" t="e">
        <f t="shared" si="3"/>
        <v>#DIV/0!</v>
      </c>
      <c r="L28" s="519" t="e">
        <f t="shared" si="4"/>
        <v>#DIV/0!</v>
      </c>
      <c r="M28" s="519" t="e">
        <f t="shared" si="5"/>
        <v>#DIV/0!</v>
      </c>
    </row>
    <row r="29" spans="2:19">
      <c r="B29" s="519">
        <f t="shared" si="6"/>
        <v>260000001</v>
      </c>
      <c r="C29" s="519">
        <v>520000000</v>
      </c>
      <c r="D29" s="575">
        <v>22151249</v>
      </c>
      <c r="E29" s="576">
        <v>0.08</v>
      </c>
      <c r="F29" s="517">
        <v>1</v>
      </c>
      <c r="G29" s="510" t="e">
        <f t="shared" si="0"/>
        <v>#DIV/0!</v>
      </c>
      <c r="H29" s="510" t="e">
        <f t="shared" si="1"/>
        <v>#DIV/0!</v>
      </c>
      <c r="I29" s="518" t="e">
        <f t="shared" si="2"/>
        <v>#DIV/0!</v>
      </c>
      <c r="K29" s="577" t="e">
        <f t="shared" si="3"/>
        <v>#DIV/0!</v>
      </c>
      <c r="L29" s="519" t="e">
        <f t="shared" si="4"/>
        <v>#DIV/0!</v>
      </c>
      <c r="M29" s="519" t="e">
        <f t="shared" si="5"/>
        <v>#DIV/0!</v>
      </c>
    </row>
    <row r="30" spans="2:19">
      <c r="B30" s="519">
        <f t="shared" si="6"/>
        <v>520000001</v>
      </c>
      <c r="C30" s="519">
        <v>1040000000</v>
      </c>
      <c r="D30" s="575">
        <v>42951249</v>
      </c>
      <c r="E30" s="576">
        <v>7.7499999999999999E-2</v>
      </c>
      <c r="F30" s="517">
        <v>1</v>
      </c>
      <c r="G30" s="510" t="e">
        <f t="shared" si="0"/>
        <v>#DIV/0!</v>
      </c>
      <c r="H30" s="510" t="e">
        <f t="shared" si="1"/>
        <v>#DIV/0!</v>
      </c>
      <c r="I30" s="518" t="e">
        <f t="shared" si="2"/>
        <v>#DIV/0!</v>
      </c>
      <c r="K30" s="577" t="e">
        <f t="shared" si="3"/>
        <v>#DIV/0!</v>
      </c>
      <c r="L30" s="519" t="e">
        <f t="shared" si="4"/>
        <v>#DIV/0!</v>
      </c>
      <c r="M30" s="519" t="e">
        <f t="shared" si="5"/>
        <v>#DIV/0!</v>
      </c>
    </row>
    <row r="31" spans="2:19">
      <c r="B31" s="519">
        <f t="shared" si="6"/>
        <v>1040000001</v>
      </c>
      <c r="C31" s="519">
        <v>0</v>
      </c>
      <c r="D31" s="575">
        <v>83251249</v>
      </c>
      <c r="E31" s="576">
        <v>7.4999999999999997E-2</v>
      </c>
      <c r="F31" s="517">
        <v>1</v>
      </c>
      <c r="G31" s="510" t="e">
        <f>IF($D$6&gt;B31,F31,0)</f>
        <v>#DIV/0!</v>
      </c>
      <c r="H31" s="510">
        <v>1</v>
      </c>
      <c r="I31" s="518" t="e">
        <f t="shared" si="2"/>
        <v>#DIV/0!</v>
      </c>
      <c r="K31" s="577" t="e">
        <f t="shared" si="3"/>
        <v>#DIV/0!</v>
      </c>
      <c r="L31" s="519" t="e">
        <f t="shared" si="4"/>
        <v>#DIV/0!</v>
      </c>
      <c r="M31" s="519" t="e">
        <f t="shared" si="5"/>
        <v>#DIV/0!</v>
      </c>
    </row>
    <row r="32" spans="2:19">
      <c r="B32" s="578"/>
      <c r="C32" s="578"/>
      <c r="D32" s="579"/>
      <c r="E32" s="524"/>
      <c r="F32" s="525"/>
      <c r="G32" s="526"/>
      <c r="H32" s="526"/>
      <c r="I32" s="527"/>
      <c r="K32" s="578"/>
      <c r="L32" s="578"/>
      <c r="M32" s="519"/>
    </row>
    <row r="33" spans="2:19">
      <c r="E33" s="530"/>
      <c r="J33" s="530" t="s">
        <v>347</v>
      </c>
      <c r="K33" s="531" t="e">
        <f>SUM(K19:K32)</f>
        <v>#DIV/0!</v>
      </c>
      <c r="L33" s="531" t="e">
        <f>SUM(L19:L32)</f>
        <v>#DIV/0!</v>
      </c>
      <c r="M33" s="531" t="e">
        <f>L33+K33</f>
        <v>#DIV/0!</v>
      </c>
    </row>
    <row r="34" spans="2:19">
      <c r="E34" s="530"/>
    </row>
    <row r="35" spans="2:19">
      <c r="B35" s="488" t="s">
        <v>348</v>
      </c>
    </row>
    <row r="36" spans="2:19">
      <c r="D36" s="580"/>
    </row>
    <row r="37" spans="2:19">
      <c r="B37" s="278" t="s">
        <v>372</v>
      </c>
      <c r="C37" s="490"/>
      <c r="D37" s="581" t="e">
        <f>K33</f>
        <v>#DIV/0!</v>
      </c>
    </row>
    <row r="38" spans="2:19" ht="12.75">
      <c r="B38" s="278" t="s">
        <v>350</v>
      </c>
      <c r="D38" s="582" t="e">
        <f>L33</f>
        <v>#DIV/0!</v>
      </c>
      <c r="P38" s="214" t="s">
        <v>98</v>
      </c>
    </row>
    <row r="39" spans="2:19">
      <c r="B39" s="539" t="s">
        <v>351</v>
      </c>
      <c r="C39" s="490"/>
      <c r="D39" s="583" t="e">
        <f>SUM(D37:D38)</f>
        <v>#DIV/0!</v>
      </c>
      <c r="O39" s="505"/>
      <c r="P39" s="500" t="e">
        <f>D39-M33</f>
        <v>#DIV/0!</v>
      </c>
      <c r="Q39" s="500" t="s">
        <v>100</v>
      </c>
    </row>
    <row r="40" spans="2:19" ht="4.1500000000000004" customHeight="1">
      <c r="B40" s="539"/>
      <c r="C40" s="490"/>
      <c r="D40" s="583"/>
      <c r="K40" s="486"/>
      <c r="L40" s="486"/>
      <c r="M40" s="486"/>
      <c r="O40" s="500"/>
      <c r="P40" s="500"/>
    </row>
    <row r="41" spans="2:19">
      <c r="B41" s="278" t="s">
        <v>373</v>
      </c>
      <c r="C41" s="490"/>
      <c r="D41" s="582" t="e">
        <f>ROUND(+IF(BREAKDOWN!AU27=1,(($D$39/$D$6*$D$8)*$K$41),($D$39/$D$6*$D$8*$K$41)),0)</f>
        <v>#DIV/0!</v>
      </c>
      <c r="E41" s="486" t="s">
        <v>374</v>
      </c>
      <c r="K41" s="584">
        <v>0.3</v>
      </c>
      <c r="L41" s="585" t="s">
        <v>375</v>
      </c>
      <c r="M41" s="486"/>
    </row>
    <row r="42" spans="2:19">
      <c r="B42" s="539" t="s">
        <v>351</v>
      </c>
      <c r="C42" s="490"/>
      <c r="D42" s="583" t="e">
        <f>SUM(D39:D41)</f>
        <v>#DIV/0!</v>
      </c>
      <c r="K42" s="486"/>
      <c r="L42" s="486"/>
      <c r="M42" s="486"/>
    </row>
    <row r="43" spans="2:19" ht="4.1500000000000004" customHeight="1">
      <c r="B43" s="539"/>
      <c r="C43" s="490"/>
      <c r="D43" s="583"/>
      <c r="K43" s="486"/>
      <c r="L43" s="486"/>
      <c r="M43" s="486"/>
    </row>
    <row r="44" spans="2:19">
      <c r="B44" s="278" t="s">
        <v>376</v>
      </c>
      <c r="C44" s="490"/>
      <c r="D44" s="586">
        <f>IF(BREAKDOWN!AU28=1,((D39/1.15))*0.4,0)</f>
        <v>0</v>
      </c>
      <c r="E44" s="486" t="s">
        <v>377</v>
      </c>
      <c r="K44" s="486"/>
      <c r="L44" s="486"/>
      <c r="M44" s="486"/>
    </row>
    <row r="45" spans="2:19">
      <c r="B45" s="539" t="s">
        <v>351</v>
      </c>
      <c r="C45" s="490"/>
      <c r="D45" s="583" t="e">
        <f>SUM(D42:D44)</f>
        <v>#DIV/0!</v>
      </c>
      <c r="O45" s="587"/>
      <c r="P45" s="587"/>
      <c r="Q45" s="587"/>
      <c r="R45" s="587"/>
    </row>
    <row r="46" spans="2:19" ht="3.6" customHeight="1">
      <c r="B46" s="539"/>
      <c r="C46" s="490"/>
      <c r="D46" s="583"/>
      <c r="R46" s="505"/>
      <c r="S46" s="500"/>
    </row>
    <row r="47" spans="2:19">
      <c r="B47" s="278" t="s">
        <v>378</v>
      </c>
      <c r="C47" s="490"/>
      <c r="D47" s="588" t="e">
        <f>ROUND(-($D$45*(stage5to6)/100*0.1)*BREAKDOWN!AU25,0)</f>
        <v>#DIV/0!</v>
      </c>
      <c r="E47" s="278" t="s">
        <v>379</v>
      </c>
      <c r="Q47" s="500"/>
      <c r="R47" s="505"/>
      <c r="S47" s="500"/>
    </row>
    <row r="48" spans="2:19">
      <c r="B48" s="278" t="s">
        <v>380</v>
      </c>
      <c r="C48" s="490"/>
      <c r="D48" s="589">
        <v>0</v>
      </c>
      <c r="E48" s="278" t="s">
        <v>379</v>
      </c>
    </row>
    <row r="49" spans="2:18">
      <c r="B49" s="539" t="s">
        <v>351</v>
      </c>
      <c r="C49" s="490"/>
      <c r="D49" s="583" t="e">
        <f>ROUND(SUM(D45:D48),-2)</f>
        <v>#DIV/0!</v>
      </c>
    </row>
    <row r="50" spans="2:18" ht="4.1500000000000004" customHeight="1">
      <c r="B50" s="539"/>
      <c r="C50" s="490"/>
      <c r="D50" s="583"/>
    </row>
    <row r="51" spans="2:18">
      <c r="B51" s="278" t="s">
        <v>324</v>
      </c>
      <c r="D51" s="589" t="e">
        <f>ROUND(-$D$49*$D$10,0)</f>
        <v>#DIV/0!</v>
      </c>
      <c r="R51" s="486"/>
    </row>
    <row r="52" spans="2:18">
      <c r="B52" s="539" t="s">
        <v>351</v>
      </c>
      <c r="C52" s="490"/>
      <c r="D52" s="583" t="e">
        <f>SUM(D49:D51)</f>
        <v>#DIV/0!</v>
      </c>
      <c r="Q52" s="590" t="e">
        <f>D51/D49</f>
        <v>#DIV/0!</v>
      </c>
    </row>
    <row r="53" spans="2:18" ht="3.6" customHeight="1">
      <c r="B53" s="539"/>
      <c r="C53" s="490"/>
      <c r="D53" s="583"/>
    </row>
    <row r="54" spans="2:18">
      <c r="B54" s="278" t="s">
        <v>325</v>
      </c>
      <c r="D54" s="582" t="e">
        <f>+'SUMMARY (2)'!J22</f>
        <v>#DIV/0!</v>
      </c>
    </row>
    <row r="55" spans="2:18" ht="4.1500000000000004" customHeight="1">
      <c r="D55" s="591"/>
    </row>
    <row r="56" spans="2:18" s="544" customFormat="1" ht="12.75" thickBot="1">
      <c r="B56" s="544" t="s">
        <v>381</v>
      </c>
      <c r="C56" s="545"/>
      <c r="D56" s="546" t="e">
        <f>SUM(D52:D54)</f>
        <v>#DIV/0!</v>
      </c>
      <c r="E56" s="547" t="s">
        <v>99</v>
      </c>
      <c r="F56" s="548"/>
      <c r="G56" s="548"/>
      <c r="H56" s="548"/>
      <c r="I56" s="548"/>
      <c r="J56" s="548"/>
    </row>
    <row r="57" spans="2:18" ht="12.75" thickTop="1">
      <c r="D57" s="580"/>
    </row>
    <row r="59" spans="2:18">
      <c r="B59" s="488" t="s">
        <v>354</v>
      </c>
    </row>
    <row r="60" spans="2:18">
      <c r="E60" s="592"/>
      <c r="K60" s="593"/>
    </row>
    <row r="61" spans="2:18">
      <c r="B61" s="278" t="s">
        <v>142</v>
      </c>
      <c r="C61" s="278" t="s">
        <v>382</v>
      </c>
      <c r="E61" s="594" t="e">
        <f t="shared" ref="E61:E67" si="7">ROUND(K61*$D$56%,2)</f>
        <v>#DIV/0!</v>
      </c>
      <c r="K61" s="595">
        <v>5</v>
      </c>
      <c r="L61" s="278" t="s">
        <v>293</v>
      </c>
    </row>
    <row r="62" spans="2:18">
      <c r="B62" s="278" t="s">
        <v>144</v>
      </c>
      <c r="C62" s="278" t="s">
        <v>145</v>
      </c>
      <c r="E62" s="594" t="e">
        <f t="shared" si="7"/>
        <v>#DIV/0!</v>
      </c>
      <c r="K62" s="595">
        <v>15</v>
      </c>
      <c r="L62" s="278" t="s">
        <v>293</v>
      </c>
    </row>
    <row r="63" spans="2:18">
      <c r="B63" s="278" t="s">
        <v>146</v>
      </c>
      <c r="C63" s="278" t="s">
        <v>383</v>
      </c>
      <c r="E63" s="594" t="e">
        <f t="shared" si="7"/>
        <v>#DIV/0!</v>
      </c>
      <c r="K63" s="595">
        <v>20</v>
      </c>
      <c r="L63" s="278" t="s">
        <v>293</v>
      </c>
    </row>
    <row r="64" spans="2:18">
      <c r="B64" s="278" t="s">
        <v>384</v>
      </c>
      <c r="C64" s="1603" t="s">
        <v>149</v>
      </c>
      <c r="D64" s="1603"/>
      <c r="E64" s="594" t="e">
        <f t="shared" si="7"/>
        <v>#DIV/0!</v>
      </c>
      <c r="K64" s="595">
        <v>20</v>
      </c>
      <c r="L64" s="278" t="s">
        <v>293</v>
      </c>
    </row>
    <row r="65" spans="1:17">
      <c r="B65" s="278" t="s">
        <v>385</v>
      </c>
      <c r="C65" s="1603" t="s">
        <v>149</v>
      </c>
      <c r="D65" s="1603"/>
      <c r="E65" s="594" t="e">
        <f t="shared" si="7"/>
        <v>#DIV/0!</v>
      </c>
      <c r="K65" s="595">
        <v>10</v>
      </c>
      <c r="L65" s="278" t="s">
        <v>293</v>
      </c>
    </row>
    <row r="66" spans="1:17">
      <c r="B66" s="278" t="s">
        <v>150</v>
      </c>
      <c r="C66" s="278" t="s">
        <v>151</v>
      </c>
      <c r="E66" s="594" t="e">
        <f t="shared" si="7"/>
        <v>#DIV/0!</v>
      </c>
      <c r="K66" s="595">
        <v>27</v>
      </c>
      <c r="L66" s="278" t="s">
        <v>293</v>
      </c>
    </row>
    <row r="67" spans="1:17">
      <c r="B67" s="278" t="s">
        <v>152</v>
      </c>
      <c r="C67" s="278" t="s">
        <v>386</v>
      </c>
      <c r="E67" s="594" t="e">
        <f t="shared" si="7"/>
        <v>#DIV/0!</v>
      </c>
      <c r="K67" s="595">
        <v>3</v>
      </c>
      <c r="L67" s="278" t="s">
        <v>293</v>
      </c>
    </row>
    <row r="68" spans="1:17" ht="12.75" thickBot="1">
      <c r="E68" s="560" t="e">
        <f>SUM(E61:E67)</f>
        <v>#DIV/0!</v>
      </c>
      <c r="K68" s="596">
        <f>SUM(K61:K67)</f>
        <v>100</v>
      </c>
      <c r="L68" s="278" t="s">
        <v>293</v>
      </c>
      <c r="O68" s="505"/>
      <c r="P68" s="500" t="e">
        <f>D56-E68</f>
        <v>#DIV/0!</v>
      </c>
      <c r="Q68" s="500" t="s">
        <v>100</v>
      </c>
    </row>
    <row r="69" spans="1:17" ht="12.75" thickTop="1">
      <c r="E69" s="597"/>
      <c r="K69" s="598"/>
    </row>
    <row r="70" spans="1:17">
      <c r="E70" s="597"/>
      <c r="K70" s="598"/>
    </row>
    <row r="71" spans="1:17">
      <c r="B71" s="488" t="s">
        <v>387</v>
      </c>
      <c r="E71" s="278"/>
    </row>
    <row r="72" spans="1:17">
      <c r="A72" s="278" t="s">
        <v>356</v>
      </c>
      <c r="B72" s="278" t="s">
        <v>388</v>
      </c>
      <c r="E72" s="278"/>
    </row>
    <row r="73" spans="1:17">
      <c r="A73" s="278" t="s">
        <v>356</v>
      </c>
      <c r="B73" s="278" t="s">
        <v>389</v>
      </c>
      <c r="E73" s="278"/>
    </row>
    <row r="74" spans="1:17" ht="24.6" customHeight="1">
      <c r="A74" s="599" t="s">
        <v>356</v>
      </c>
      <c r="B74" s="1604" t="s">
        <v>390</v>
      </c>
      <c r="C74" s="1604"/>
      <c r="D74" s="1604"/>
      <c r="E74" s="1604"/>
      <c r="F74" s="1604"/>
      <c r="G74" s="1604"/>
      <c r="H74" s="1604"/>
      <c r="I74" s="1604"/>
      <c r="J74" s="1604"/>
      <c r="K74" s="1604"/>
      <c r="L74" s="1604"/>
      <c r="M74" s="1604"/>
    </row>
    <row r="75" spans="1:17" ht="21.6" customHeight="1">
      <c r="A75" s="599" t="s">
        <v>356</v>
      </c>
      <c r="B75" s="1604" t="s">
        <v>391</v>
      </c>
      <c r="C75" s="1604"/>
      <c r="D75" s="1604"/>
      <c r="E75" s="1604"/>
      <c r="F75" s="1604"/>
      <c r="G75" s="1604"/>
      <c r="H75" s="1604"/>
      <c r="I75" s="1604"/>
      <c r="J75" s="1604"/>
      <c r="K75" s="1604"/>
      <c r="L75" s="1604"/>
      <c r="M75" s="1604"/>
      <c r="N75" s="600"/>
    </row>
    <row r="76" spans="1:17">
      <c r="A76" s="278" t="s">
        <v>356</v>
      </c>
      <c r="B76" s="278" t="s">
        <v>392</v>
      </c>
    </row>
    <row r="77" spans="1:17" ht="21.75" customHeight="1">
      <c r="A77" s="599" t="s">
        <v>356</v>
      </c>
      <c r="B77" s="1604" t="s">
        <v>393</v>
      </c>
      <c r="C77" s="1604"/>
      <c r="D77" s="1604"/>
      <c r="E77" s="1604"/>
      <c r="F77" s="1604"/>
      <c r="G77" s="1604"/>
      <c r="H77" s="1604"/>
      <c r="I77" s="1604"/>
      <c r="J77" s="1604"/>
      <c r="K77" s="1604"/>
      <c r="L77" s="1604"/>
      <c r="M77" s="1604"/>
      <c r="N77" s="600"/>
    </row>
    <row r="78" spans="1:17">
      <c r="A78" s="278" t="s">
        <v>356</v>
      </c>
      <c r="B78" s="278" t="s">
        <v>394</v>
      </c>
    </row>
    <row r="79" spans="1:17">
      <c r="A79" s="278" t="s">
        <v>356</v>
      </c>
      <c r="B79" s="278" t="s">
        <v>395</v>
      </c>
    </row>
    <row r="80" spans="1:17">
      <c r="A80" s="278" t="s">
        <v>356</v>
      </c>
      <c r="B80" s="278" t="s">
        <v>396</v>
      </c>
    </row>
    <row r="81" spans="1:2">
      <c r="A81" s="278" t="s">
        <v>356</v>
      </c>
      <c r="B81" s="278" t="s">
        <v>397</v>
      </c>
    </row>
    <row r="82" spans="1:2">
      <c r="A82" s="278" t="s">
        <v>356</v>
      </c>
      <c r="B82" s="278" t="s">
        <v>398</v>
      </c>
    </row>
    <row r="83" spans="1:2">
      <c r="A83" s="278" t="s">
        <v>356</v>
      </c>
      <c r="B83" s="278" t="s">
        <v>399</v>
      </c>
    </row>
  </sheetData>
  <sheetProtection selectLockedCells="1" selectUnlockedCells="1"/>
  <mergeCells count="10">
    <mergeCell ref="C65:D65"/>
    <mergeCell ref="B74:M74"/>
    <mergeCell ref="B75:M75"/>
    <mergeCell ref="B77:M77"/>
    <mergeCell ref="E6:K6"/>
    <mergeCell ref="B17:E17"/>
    <mergeCell ref="K17:M17"/>
    <mergeCell ref="B18:C18"/>
    <mergeCell ref="F18:I18"/>
    <mergeCell ref="C64:D64"/>
  </mergeCells>
  <printOptions horizontalCentered="1"/>
  <pageMargins left="0.70866141732283461" right="0.70866141732283461" top="0.74803149606299213" bottom="0.74803149606299213" header="0.31496062992125984" footer="0.31496062992125984"/>
  <pageSetup paperSize="9" scale="88" fitToHeight="0" orientation="portrait" r:id="rId1"/>
  <headerFooter alignWithMargins="0"/>
  <rowBreaks count="1" manualBreakCount="1">
    <brk id="70" max="13"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864F7-C0DF-45E8-9F4C-1C1C2EBD5518}">
  <sheetPr>
    <tabColor rgb="FFFF0000"/>
  </sheetPr>
  <dimension ref="A1:U175"/>
  <sheetViews>
    <sheetView showGridLines="0" view="pageBreakPreview" topLeftCell="A31" zoomScaleNormal="100" zoomScaleSheetLayoutView="100" workbookViewId="0">
      <selection activeCell="H73" sqref="H73"/>
    </sheetView>
  </sheetViews>
  <sheetFormatPr defaultColWidth="9.140625" defaultRowHeight="12" outlineLevelRow="2" outlineLevelCol="1"/>
  <cols>
    <col min="1" max="1" width="2.140625" style="278" customWidth="1"/>
    <col min="2" max="2" width="14.7109375" style="278" customWidth="1"/>
    <col min="3" max="3" width="15" style="278" customWidth="1"/>
    <col min="4" max="4" width="14.28515625" style="485" bestFit="1" customWidth="1"/>
    <col min="5" max="5" width="14.85546875" style="486" bestFit="1" customWidth="1"/>
    <col min="6" max="6" width="2" style="487" hidden="1" customWidth="1" outlineLevel="1"/>
    <col min="7" max="7" width="2.5703125" style="487" hidden="1" customWidth="1" outlineLevel="1"/>
    <col min="8" max="9" width="2" style="487" hidden="1" customWidth="1" outlineLevel="1"/>
    <col min="10" max="10" width="2.28515625" style="487" customWidth="1" collapsed="1"/>
    <col min="11" max="11" width="11.85546875" style="486" bestFit="1" customWidth="1"/>
    <col min="12" max="12" width="11.7109375" style="486" customWidth="1"/>
    <col min="13" max="13" width="10.28515625" style="486" customWidth="1"/>
    <col min="14" max="14" width="3.28515625" style="278" customWidth="1"/>
    <col min="15" max="15" width="13.7109375" style="278" bestFit="1" customWidth="1"/>
    <col min="16" max="16" width="18.42578125" style="278" customWidth="1"/>
    <col min="17" max="17" width="12.7109375" style="278" bestFit="1" customWidth="1"/>
    <col min="18" max="16384" width="9.140625" style="278"/>
  </cols>
  <sheetData>
    <row r="1" spans="1:13" ht="6" customHeight="1"/>
    <row r="2" spans="1:13">
      <c r="B2" s="488" t="str">
        <f>UPPER(BREAKDOWN!M19)</f>
        <v>QUANTITY SURVEYOR</v>
      </c>
      <c r="J2" s="1669" t="e">
        <f>IF(AND($P$99=0,$P$121=0),"","ERROR ON SHEET")</f>
        <v>#DIV/0!</v>
      </c>
      <c r="K2" s="1669"/>
      <c r="M2" s="490" t="s">
        <v>400</v>
      </c>
    </row>
    <row r="3" spans="1:13">
      <c r="B3" s="488"/>
      <c r="M3" s="491" t="s">
        <v>401</v>
      </c>
    </row>
    <row r="4" spans="1:13">
      <c r="B4" s="488" t="s">
        <v>336</v>
      </c>
    </row>
    <row r="5" spans="1:13" ht="6.75" customHeight="1"/>
    <row r="6" spans="1:13">
      <c r="A6" s="490" t="s">
        <v>337</v>
      </c>
      <c r="B6" s="278" t="s">
        <v>294</v>
      </c>
      <c r="D6" s="492" t="e">
        <f>+BREAKDOWN!N71</f>
        <v>#DIV/0!</v>
      </c>
      <c r="E6" s="1605" t="s">
        <v>367</v>
      </c>
      <c r="F6" s="1606"/>
      <c r="G6" s="1606"/>
      <c r="H6" s="1606"/>
      <c r="I6" s="1606"/>
      <c r="J6" s="1606"/>
      <c r="K6" s="1606"/>
    </row>
    <row r="8" spans="1:13">
      <c r="A8" s="490" t="s">
        <v>337</v>
      </c>
      <c r="B8" s="278" t="s">
        <v>368</v>
      </c>
      <c r="D8" s="492">
        <f>BREAKDOWN!N38</f>
        <v>0</v>
      </c>
      <c r="K8" s="563"/>
    </row>
    <row r="10" spans="1:13">
      <c r="A10" s="490" t="s">
        <v>337</v>
      </c>
      <c r="B10" s="278" t="s">
        <v>402</v>
      </c>
      <c r="D10" s="492">
        <v>0</v>
      </c>
      <c r="E10" s="1605" t="s">
        <v>403</v>
      </c>
      <c r="F10" s="1606"/>
      <c r="G10" s="1606"/>
      <c r="H10" s="1606"/>
      <c r="I10" s="1606"/>
      <c r="J10" s="1606"/>
      <c r="K10" s="1606"/>
    </row>
    <row r="12" spans="1:13">
      <c r="A12" s="490" t="s">
        <v>337</v>
      </c>
      <c r="B12" s="278" t="s">
        <v>338</v>
      </c>
      <c r="D12" s="601">
        <f>+BREAKDOWN!N73</f>
        <v>0.45</v>
      </c>
    </row>
    <row r="14" spans="1:13">
      <c r="A14" s="490" t="s">
        <v>337</v>
      </c>
      <c r="B14" s="278" t="s">
        <v>339</v>
      </c>
      <c r="D14" s="495">
        <f>IF(BREAKDOWN!$AR$77=1,(BREAKDOWN!N75/100),0)</f>
        <v>0</v>
      </c>
      <c r="F14" s="565">
        <v>1</v>
      </c>
      <c r="G14" s="566"/>
      <c r="H14" s="567"/>
      <c r="I14" s="565">
        <f>IF(D14&gt;0,F14,0)</f>
        <v>0</v>
      </c>
      <c r="J14" s="602"/>
      <c r="K14" s="603"/>
    </row>
    <row r="15" spans="1:13">
      <c r="C15" s="500" t="s">
        <v>326</v>
      </c>
      <c r="G15" s="278"/>
    </row>
    <row r="16" spans="1:13">
      <c r="A16" s="490" t="s">
        <v>337</v>
      </c>
      <c r="B16" s="278" t="s">
        <v>340</v>
      </c>
      <c r="D16" s="492">
        <f>IF(BREAKDOWN!$AR$78=1,BREAKDOWN!N75,0)</f>
        <v>0</v>
      </c>
      <c r="F16" s="496">
        <v>1</v>
      </c>
      <c r="G16" s="497"/>
      <c r="H16" s="498"/>
      <c r="I16" s="496">
        <f>IF(D16&gt;0,F16,0)</f>
        <v>0</v>
      </c>
    </row>
    <row r="17" spans="2:18">
      <c r="E17" s="278"/>
    </row>
    <row r="18" spans="2:18">
      <c r="E18" s="278"/>
    </row>
    <row r="19" spans="2:18">
      <c r="B19" s="1593" t="s">
        <v>369</v>
      </c>
      <c r="C19" s="1594"/>
      <c r="D19" s="1594"/>
      <c r="E19" s="1595"/>
      <c r="K19" s="1596" t="s">
        <v>342</v>
      </c>
      <c r="L19" s="1597"/>
      <c r="M19" s="1598"/>
    </row>
    <row r="20" spans="2:18">
      <c r="B20" s="1607" t="s">
        <v>294</v>
      </c>
      <c r="C20" s="1608"/>
      <c r="D20" s="569" t="s">
        <v>343</v>
      </c>
      <c r="E20" s="504" t="s">
        <v>404</v>
      </c>
      <c r="F20" s="1601" t="s">
        <v>345</v>
      </c>
      <c r="G20" s="1601"/>
      <c r="H20" s="1601"/>
      <c r="I20" s="1602"/>
      <c r="K20" s="504" t="s">
        <v>343</v>
      </c>
      <c r="L20" s="504" t="s">
        <v>405</v>
      </c>
      <c r="M20" s="504" t="s">
        <v>292</v>
      </c>
      <c r="O20" s="500"/>
      <c r="Q20" s="604"/>
      <c r="R20" s="605"/>
    </row>
    <row r="21" spans="2:18" ht="6" customHeight="1">
      <c r="B21" s="572"/>
      <c r="C21" s="572"/>
      <c r="D21" s="573"/>
      <c r="E21" s="574"/>
      <c r="F21" s="509"/>
      <c r="G21" s="510"/>
      <c r="H21" s="510"/>
      <c r="I21" s="511"/>
      <c r="K21" s="512"/>
      <c r="L21" s="512"/>
      <c r="M21" s="512"/>
      <c r="Q21" s="604"/>
      <c r="R21" s="605"/>
    </row>
    <row r="22" spans="2:18">
      <c r="B22" s="519">
        <v>0</v>
      </c>
      <c r="C22" s="519">
        <v>1000000</v>
      </c>
      <c r="D22" s="575">
        <v>19000</v>
      </c>
      <c r="E22" s="576">
        <v>0.08</v>
      </c>
      <c r="F22" s="517">
        <v>1</v>
      </c>
      <c r="G22" s="510" t="e">
        <f t="shared" ref="G22:G34" si="0">IF($D$6&gt;B22,F22,0)</f>
        <v>#DIV/0!</v>
      </c>
      <c r="H22" s="510" t="e">
        <f t="shared" ref="H22:H32" si="1">IF($D$6&lt;C22,F22,0)</f>
        <v>#DIV/0!</v>
      </c>
      <c r="I22" s="518" t="e">
        <f t="shared" ref="I22:I34" si="2">H22*G22</f>
        <v>#DIV/0!</v>
      </c>
      <c r="K22" s="519" t="e">
        <f>I22*D22</f>
        <v>#DIV/0!</v>
      </c>
      <c r="L22" s="519" t="e">
        <f>ROUND(($D$6-B22)*E22*I22,0)</f>
        <v>#DIV/0!</v>
      </c>
      <c r="M22" s="519" t="e">
        <f>L22+K22</f>
        <v>#DIV/0!</v>
      </c>
      <c r="Q22" s="604"/>
      <c r="R22" s="605"/>
    </row>
    <row r="23" spans="2:18">
      <c r="B23" s="519">
        <f t="shared" ref="B23:B34" si="3">C22</f>
        <v>1000000</v>
      </c>
      <c r="C23" s="519">
        <f t="shared" ref="C23:C30" si="4">C22*2</f>
        <v>2000000</v>
      </c>
      <c r="D23" s="575">
        <v>99000</v>
      </c>
      <c r="E23" s="576">
        <v>0.08</v>
      </c>
      <c r="F23" s="517">
        <v>1</v>
      </c>
      <c r="G23" s="510" t="e">
        <f t="shared" si="0"/>
        <v>#DIV/0!</v>
      </c>
      <c r="H23" s="510" t="e">
        <f t="shared" si="1"/>
        <v>#DIV/0!</v>
      </c>
      <c r="I23" s="518" t="e">
        <f t="shared" si="2"/>
        <v>#DIV/0!</v>
      </c>
      <c r="K23" s="519" t="e">
        <f>I23*D23</f>
        <v>#DIV/0!</v>
      </c>
      <c r="L23" s="519" t="e">
        <f t="shared" ref="L23:L34" si="5">ROUND(($D$6-B23)*E23*I23,0)</f>
        <v>#DIV/0!</v>
      </c>
      <c r="M23" s="519" t="e">
        <f>L23+K23</f>
        <v>#DIV/0!</v>
      </c>
    </row>
    <row r="24" spans="2:18">
      <c r="B24" s="519">
        <f t="shared" si="3"/>
        <v>2000000</v>
      </c>
      <c r="C24" s="519">
        <f t="shared" si="4"/>
        <v>4000000</v>
      </c>
      <c r="D24" s="575">
        <v>179000</v>
      </c>
      <c r="E24" s="576">
        <v>7.9500000000000001E-2</v>
      </c>
      <c r="F24" s="517">
        <v>1</v>
      </c>
      <c r="G24" s="510" t="e">
        <f t="shared" si="0"/>
        <v>#DIV/0!</v>
      </c>
      <c r="H24" s="510" t="e">
        <f t="shared" si="1"/>
        <v>#DIV/0!</v>
      </c>
      <c r="I24" s="518" t="e">
        <f t="shared" si="2"/>
        <v>#DIV/0!</v>
      </c>
      <c r="K24" s="519" t="e">
        <f>I24*D24</f>
        <v>#DIV/0!</v>
      </c>
      <c r="L24" s="519" t="e">
        <f t="shared" si="5"/>
        <v>#DIV/0!</v>
      </c>
      <c r="M24" s="519" t="e">
        <f>L24+K24</f>
        <v>#DIV/0!</v>
      </c>
    </row>
    <row r="25" spans="2:18">
      <c r="B25" s="519">
        <f t="shared" si="3"/>
        <v>4000000</v>
      </c>
      <c r="C25" s="519">
        <f t="shared" si="4"/>
        <v>8000000</v>
      </c>
      <c r="D25" s="575">
        <v>338000</v>
      </c>
      <c r="E25" s="576">
        <v>7.1499999999999994E-2</v>
      </c>
      <c r="F25" s="517">
        <v>1</v>
      </c>
      <c r="G25" s="510" t="e">
        <f t="shared" si="0"/>
        <v>#DIV/0!</v>
      </c>
      <c r="H25" s="510" t="e">
        <f t="shared" si="1"/>
        <v>#DIV/0!</v>
      </c>
      <c r="I25" s="518" t="e">
        <f t="shared" si="2"/>
        <v>#DIV/0!</v>
      </c>
      <c r="K25" s="519" t="e">
        <f>I25*D25</f>
        <v>#DIV/0!</v>
      </c>
      <c r="L25" s="519" t="e">
        <f t="shared" si="5"/>
        <v>#DIV/0!</v>
      </c>
      <c r="M25" s="519" t="e">
        <f>L25+K25</f>
        <v>#DIV/0!</v>
      </c>
    </row>
    <row r="26" spans="2:18">
      <c r="B26" s="519">
        <f t="shared" si="3"/>
        <v>8000000</v>
      </c>
      <c r="C26" s="519">
        <f t="shared" si="4"/>
        <v>16000000</v>
      </c>
      <c r="D26" s="575">
        <v>624000</v>
      </c>
      <c r="E26" s="576">
        <v>6.7000000000000004E-2</v>
      </c>
      <c r="F26" s="517">
        <v>1</v>
      </c>
      <c r="G26" s="510" t="e">
        <f t="shared" si="0"/>
        <v>#DIV/0!</v>
      </c>
      <c r="H26" s="510" t="e">
        <f t="shared" si="1"/>
        <v>#DIV/0!</v>
      </c>
      <c r="I26" s="518" t="e">
        <f t="shared" si="2"/>
        <v>#DIV/0!</v>
      </c>
      <c r="K26" s="519" t="e">
        <f>I26*D26</f>
        <v>#DIV/0!</v>
      </c>
      <c r="L26" s="519" t="e">
        <f>ROUND(($D$6-B26)*E26*I26,0)</f>
        <v>#DIV/0!</v>
      </c>
      <c r="M26" s="519" t="e">
        <f>L26+K26</f>
        <v>#DIV/0!</v>
      </c>
    </row>
    <row r="27" spans="2:18">
      <c r="B27" s="519">
        <f t="shared" si="3"/>
        <v>16000000</v>
      </c>
      <c r="C27" s="519">
        <f t="shared" si="4"/>
        <v>32000000</v>
      </c>
      <c r="D27" s="575">
        <v>1160000</v>
      </c>
      <c r="E27" s="576">
        <v>5.8999999999999997E-2</v>
      </c>
      <c r="F27" s="517">
        <v>1</v>
      </c>
      <c r="G27" s="510" t="e">
        <f t="shared" si="0"/>
        <v>#DIV/0!</v>
      </c>
      <c r="H27" s="510" t="e">
        <f t="shared" si="1"/>
        <v>#DIV/0!</v>
      </c>
      <c r="I27" s="518" t="e">
        <f t="shared" si="2"/>
        <v>#DIV/0!</v>
      </c>
      <c r="K27" s="519" t="e">
        <f t="shared" ref="K27:K34" si="6">I27*D27</f>
        <v>#DIV/0!</v>
      </c>
      <c r="L27" s="519" t="e">
        <f t="shared" si="5"/>
        <v>#DIV/0!</v>
      </c>
      <c r="M27" s="519" t="e">
        <f t="shared" ref="M27:M34" si="7">L27+K27</f>
        <v>#DIV/0!</v>
      </c>
    </row>
    <row r="28" spans="2:18">
      <c r="B28" s="519">
        <f t="shared" si="3"/>
        <v>32000000</v>
      </c>
      <c r="C28" s="519">
        <f t="shared" si="4"/>
        <v>64000000</v>
      </c>
      <c r="D28" s="575">
        <v>2104000</v>
      </c>
      <c r="E28" s="576">
        <v>5.2699999999999997E-2</v>
      </c>
      <c r="F28" s="517">
        <v>1</v>
      </c>
      <c r="G28" s="510" t="e">
        <f t="shared" si="0"/>
        <v>#DIV/0!</v>
      </c>
      <c r="H28" s="510" t="e">
        <f t="shared" si="1"/>
        <v>#DIV/0!</v>
      </c>
      <c r="I28" s="518" t="e">
        <f t="shared" si="2"/>
        <v>#DIV/0!</v>
      </c>
      <c r="K28" s="519" t="e">
        <f t="shared" si="6"/>
        <v>#DIV/0!</v>
      </c>
      <c r="L28" s="519" t="e">
        <f t="shared" si="5"/>
        <v>#DIV/0!</v>
      </c>
      <c r="M28" s="519" t="e">
        <f t="shared" si="7"/>
        <v>#DIV/0!</v>
      </c>
    </row>
    <row r="29" spans="2:18">
      <c r="B29" s="519">
        <f t="shared" si="3"/>
        <v>64000000</v>
      </c>
      <c r="C29" s="519">
        <f t="shared" si="4"/>
        <v>128000000</v>
      </c>
      <c r="D29" s="575">
        <v>3790400</v>
      </c>
      <c r="E29" s="576">
        <v>5.1499999999999997E-2</v>
      </c>
      <c r="F29" s="517">
        <v>1</v>
      </c>
      <c r="G29" s="510" t="e">
        <f t="shared" si="0"/>
        <v>#DIV/0!</v>
      </c>
      <c r="H29" s="510" t="e">
        <f t="shared" si="1"/>
        <v>#DIV/0!</v>
      </c>
      <c r="I29" s="518" t="e">
        <f t="shared" si="2"/>
        <v>#DIV/0!</v>
      </c>
      <c r="K29" s="519" t="e">
        <f>I29*D29</f>
        <v>#DIV/0!</v>
      </c>
      <c r="L29" s="519" t="e">
        <f>ROUND(($D$6-B29)*E29*I29,0)</f>
        <v>#DIV/0!</v>
      </c>
      <c r="M29" s="519" t="e">
        <f t="shared" si="7"/>
        <v>#DIV/0!</v>
      </c>
    </row>
    <row r="30" spans="2:18">
      <c r="B30" s="519">
        <f t="shared" si="3"/>
        <v>128000000</v>
      </c>
      <c r="C30" s="519">
        <f t="shared" si="4"/>
        <v>256000000</v>
      </c>
      <c r="D30" s="575">
        <v>7086400</v>
      </c>
      <c r="E30" s="576">
        <v>4.1000000000000002E-2</v>
      </c>
      <c r="F30" s="517">
        <v>1</v>
      </c>
      <c r="G30" s="510" t="e">
        <f t="shared" si="0"/>
        <v>#DIV/0!</v>
      </c>
      <c r="H30" s="510" t="e">
        <f t="shared" si="1"/>
        <v>#DIV/0!</v>
      </c>
      <c r="I30" s="518" t="e">
        <f t="shared" si="2"/>
        <v>#DIV/0!</v>
      </c>
      <c r="K30" s="519" t="e">
        <f>I30*D30</f>
        <v>#DIV/0!</v>
      </c>
      <c r="L30" s="519" t="e">
        <f t="shared" si="5"/>
        <v>#DIV/0!</v>
      </c>
      <c r="M30" s="519" t="e">
        <f t="shared" si="7"/>
        <v>#DIV/0!</v>
      </c>
    </row>
    <row r="31" spans="2:18">
      <c r="B31" s="519">
        <f t="shared" si="3"/>
        <v>256000000</v>
      </c>
      <c r="C31" s="519">
        <v>500000000</v>
      </c>
      <c r="D31" s="575">
        <v>12334400</v>
      </c>
      <c r="E31" s="576">
        <v>3.9600000000000003E-2</v>
      </c>
      <c r="F31" s="517">
        <v>1</v>
      </c>
      <c r="G31" s="510" t="e">
        <f t="shared" si="0"/>
        <v>#DIV/0!</v>
      </c>
      <c r="H31" s="510" t="e">
        <f t="shared" si="1"/>
        <v>#DIV/0!</v>
      </c>
      <c r="I31" s="518" t="e">
        <f t="shared" si="2"/>
        <v>#DIV/0!</v>
      </c>
      <c r="K31" s="519" t="e">
        <f t="shared" si="6"/>
        <v>#DIV/0!</v>
      </c>
      <c r="L31" s="519" t="e">
        <f t="shared" si="5"/>
        <v>#DIV/0!</v>
      </c>
      <c r="M31" s="519" t="e">
        <f t="shared" si="7"/>
        <v>#DIV/0!</v>
      </c>
    </row>
    <row r="32" spans="2:18">
      <c r="B32" s="519">
        <f t="shared" si="3"/>
        <v>500000000</v>
      </c>
      <c r="C32" s="519">
        <v>1500000000</v>
      </c>
      <c r="D32" s="575">
        <v>21996800</v>
      </c>
      <c r="E32" s="576">
        <v>3.5000000000000003E-2</v>
      </c>
      <c r="F32" s="517">
        <v>1</v>
      </c>
      <c r="G32" s="510" t="e">
        <f t="shared" si="0"/>
        <v>#DIV/0!</v>
      </c>
      <c r="H32" s="510" t="e">
        <f t="shared" si="1"/>
        <v>#DIV/0!</v>
      </c>
      <c r="I32" s="518" t="e">
        <f t="shared" si="2"/>
        <v>#DIV/0!</v>
      </c>
      <c r="K32" s="519" t="e">
        <f t="shared" si="6"/>
        <v>#DIV/0!</v>
      </c>
      <c r="L32" s="519" t="e">
        <f t="shared" si="5"/>
        <v>#DIV/0!</v>
      </c>
      <c r="M32" s="519" t="e">
        <f t="shared" si="7"/>
        <v>#DIV/0!</v>
      </c>
    </row>
    <row r="33" spans="2:17">
      <c r="B33" s="519">
        <f t="shared" si="3"/>
        <v>1500000000</v>
      </c>
      <c r="C33" s="519">
        <v>3000000000</v>
      </c>
      <c r="D33" s="575">
        <v>56969800</v>
      </c>
      <c r="E33" s="576">
        <v>3.1199999999999999E-2</v>
      </c>
      <c r="F33" s="517">
        <v>1</v>
      </c>
      <c r="G33" s="510" t="e">
        <f>IF($D$6&gt;B33,F33,0)</f>
        <v>#DIV/0!</v>
      </c>
      <c r="H33" s="510" t="e">
        <f>IF($D$6&lt;C33,F33,0)</f>
        <v>#DIV/0!</v>
      </c>
      <c r="I33" s="518" t="e">
        <f>H33*G33</f>
        <v>#DIV/0!</v>
      </c>
      <c r="K33" s="519" t="e">
        <f t="shared" si="6"/>
        <v>#DIV/0!</v>
      </c>
      <c r="L33" s="519" t="e">
        <f t="shared" si="5"/>
        <v>#DIV/0!</v>
      </c>
      <c r="M33" s="519" t="e">
        <f t="shared" si="7"/>
        <v>#DIV/0!</v>
      </c>
    </row>
    <row r="34" spans="2:17">
      <c r="B34" s="519">
        <f t="shared" si="3"/>
        <v>3000000000</v>
      </c>
      <c r="C34" s="519"/>
      <c r="D34" s="575">
        <v>103769800</v>
      </c>
      <c r="E34" s="576">
        <v>2.4400000000000002E-2</v>
      </c>
      <c r="F34" s="517">
        <v>1</v>
      </c>
      <c r="G34" s="510" t="e">
        <f t="shared" si="0"/>
        <v>#DIV/0!</v>
      </c>
      <c r="H34" s="510">
        <v>1</v>
      </c>
      <c r="I34" s="518" t="e">
        <f t="shared" si="2"/>
        <v>#DIV/0!</v>
      </c>
      <c r="K34" s="519" t="e">
        <f t="shared" si="6"/>
        <v>#DIV/0!</v>
      </c>
      <c r="L34" s="519" t="e">
        <f t="shared" si="5"/>
        <v>#DIV/0!</v>
      </c>
      <c r="M34" s="519" t="e">
        <f t="shared" si="7"/>
        <v>#DIV/0!</v>
      </c>
    </row>
    <row r="35" spans="2:17" ht="6" customHeight="1">
      <c r="B35" s="578"/>
      <c r="C35" s="578"/>
      <c r="D35" s="579"/>
      <c r="E35" s="524"/>
      <c r="F35" s="525"/>
      <c r="G35" s="526"/>
      <c r="H35" s="526"/>
      <c r="I35" s="527"/>
      <c r="K35" s="578"/>
      <c r="L35" s="578"/>
      <c r="M35" s="519"/>
    </row>
    <row r="36" spans="2:17">
      <c r="E36" s="530"/>
      <c r="J36" s="530" t="s">
        <v>347</v>
      </c>
      <c r="K36" s="531" t="e">
        <f>SUM(K21:K35)</f>
        <v>#DIV/0!</v>
      </c>
      <c r="L36" s="531" t="e">
        <f>SUM(L21:L35)</f>
        <v>#DIV/0!</v>
      </c>
      <c r="M36" s="531" t="e">
        <f>L36+K36</f>
        <v>#DIV/0!</v>
      </c>
    </row>
    <row r="37" spans="2:17">
      <c r="E37" s="530"/>
    </row>
    <row r="38" spans="2:17">
      <c r="B38" s="488" t="s">
        <v>348</v>
      </c>
      <c r="D38" s="606"/>
    </row>
    <row r="39" spans="2:17">
      <c r="B39" s="488"/>
      <c r="D39" s="606"/>
    </row>
    <row r="40" spans="2:17" hidden="1" outlineLevel="1">
      <c r="B40" s="607" t="s">
        <v>406</v>
      </c>
      <c r="C40" s="608"/>
      <c r="D40" s="609"/>
      <c r="E40" s="610"/>
      <c r="F40" s="611"/>
      <c r="G40" s="611"/>
      <c r="H40" s="611"/>
      <c r="I40" s="611"/>
      <c r="J40" s="611"/>
      <c r="K40" s="610"/>
      <c r="L40" s="610"/>
      <c r="M40" s="610"/>
    </row>
    <row r="41" spans="2:17" hidden="1" outlineLevel="2">
      <c r="B41" s="607"/>
      <c r="C41" s="608"/>
      <c r="D41" s="609"/>
      <c r="E41" s="610"/>
      <c r="F41" s="611"/>
      <c r="G41" s="611"/>
      <c r="H41" s="611"/>
      <c r="I41" s="611"/>
      <c r="J41" s="611"/>
      <c r="K41" s="610"/>
      <c r="L41" s="610"/>
      <c r="M41" s="610"/>
    </row>
    <row r="42" spans="2:17" hidden="1" outlineLevel="2">
      <c r="B42" s="1643" t="s">
        <v>407</v>
      </c>
      <c r="C42" s="1645" t="s">
        <v>408</v>
      </c>
      <c r="D42" s="1646"/>
      <c r="E42" s="1646"/>
      <c r="F42" s="1646"/>
      <c r="G42" s="1646"/>
      <c r="H42" s="1646"/>
      <c r="I42" s="1646"/>
      <c r="J42" s="1646"/>
      <c r="K42" s="1646"/>
      <c r="L42" s="1646"/>
      <c r="M42" s="1647"/>
    </row>
    <row r="43" spans="2:17" ht="22.5" hidden="1" outlineLevel="2">
      <c r="B43" s="1644"/>
      <c r="C43" s="612" t="s">
        <v>409</v>
      </c>
      <c r="D43" s="612" t="s">
        <v>410</v>
      </c>
      <c r="E43" s="612" t="s">
        <v>411</v>
      </c>
      <c r="F43" s="1648"/>
      <c r="G43" s="1649"/>
      <c r="H43" s="1649"/>
      <c r="I43" s="1649"/>
      <c r="J43" s="1650"/>
      <c r="K43" s="613" t="s">
        <v>412</v>
      </c>
      <c r="L43" s="613" t="s">
        <v>413</v>
      </c>
      <c r="M43" s="613" t="s">
        <v>414</v>
      </c>
    </row>
    <row r="44" spans="2:17" hidden="1" outlineLevel="2">
      <c r="B44" s="614">
        <v>1</v>
      </c>
      <c r="C44" s="615">
        <v>2</v>
      </c>
      <c r="D44" s="615">
        <v>3</v>
      </c>
      <c r="E44" s="615">
        <v>4</v>
      </c>
      <c r="F44" s="1651"/>
      <c r="G44" s="1651"/>
      <c r="H44" s="1651"/>
      <c r="I44" s="1651"/>
      <c r="J44" s="1651"/>
      <c r="K44" s="615">
        <v>5</v>
      </c>
      <c r="L44" s="615">
        <v>6</v>
      </c>
      <c r="M44" s="615">
        <v>7</v>
      </c>
    </row>
    <row r="45" spans="2:17" hidden="1" outlineLevel="2">
      <c r="B45" s="616" t="s">
        <v>306</v>
      </c>
      <c r="C45" s="617">
        <v>125</v>
      </c>
      <c r="D45" s="618">
        <v>100</v>
      </c>
      <c r="E45" s="617">
        <v>75</v>
      </c>
      <c r="F45" s="1652"/>
      <c r="G45" s="1653"/>
      <c r="H45" s="1653"/>
      <c r="I45" s="1653"/>
      <c r="J45" s="1654"/>
      <c r="K45" s="617">
        <v>20</v>
      </c>
      <c r="L45" s="617">
        <v>15</v>
      </c>
      <c r="M45" s="617">
        <v>70</v>
      </c>
    </row>
    <row r="46" spans="2:17" hidden="1" outlineLevel="2">
      <c r="B46" s="619" t="s">
        <v>415</v>
      </c>
      <c r="C46" s="620">
        <v>100</v>
      </c>
      <c r="D46" s="621">
        <v>75</v>
      </c>
      <c r="E46" s="620">
        <v>75</v>
      </c>
      <c r="F46" s="1655"/>
      <c r="G46" s="1656"/>
      <c r="H46" s="1656"/>
      <c r="I46" s="1656"/>
      <c r="J46" s="1657"/>
      <c r="K46" s="620">
        <v>25</v>
      </c>
      <c r="L46" s="620">
        <v>15</v>
      </c>
      <c r="M46" s="620">
        <v>70</v>
      </c>
      <c r="P46" s="622"/>
    </row>
    <row r="47" spans="2:17" hidden="1" outlineLevel="2">
      <c r="B47" s="623" t="s">
        <v>416</v>
      </c>
      <c r="C47" s="624">
        <v>160</v>
      </c>
      <c r="D47" s="625">
        <v>150</v>
      </c>
      <c r="E47" s="624">
        <v>75</v>
      </c>
      <c r="F47" s="1658"/>
      <c r="G47" s="1659"/>
      <c r="H47" s="1659"/>
      <c r="I47" s="1659"/>
      <c r="J47" s="1660"/>
      <c r="K47" s="624">
        <v>50</v>
      </c>
      <c r="L47" s="624">
        <v>15</v>
      </c>
      <c r="M47" s="624">
        <v>70</v>
      </c>
      <c r="Q47" s="590"/>
    </row>
    <row r="48" spans="2:17" hidden="1" outlineLevel="2">
      <c r="B48" s="616" t="s">
        <v>417</v>
      </c>
      <c r="C48" s="626"/>
      <c r="D48" s="627"/>
      <c r="E48" s="628"/>
      <c r="F48" s="1653"/>
      <c r="G48" s="1653"/>
      <c r="H48" s="1653"/>
      <c r="I48" s="1653"/>
      <c r="J48" s="1653"/>
      <c r="K48" s="628"/>
      <c r="L48" s="629"/>
      <c r="M48" s="630"/>
    </row>
    <row r="49" spans="2:18" hidden="1" outlineLevel="2">
      <c r="B49" s="619" t="s">
        <v>418</v>
      </c>
      <c r="C49" s="631" t="s">
        <v>419</v>
      </c>
      <c r="D49" s="632"/>
      <c r="E49" s="632"/>
      <c r="F49" s="632"/>
      <c r="G49" s="632"/>
      <c r="H49" s="632"/>
      <c r="I49" s="632"/>
      <c r="J49" s="632"/>
      <c r="K49" s="633"/>
      <c r="L49" s="634"/>
      <c r="M49" s="635" t="s">
        <v>420</v>
      </c>
    </row>
    <row r="50" spans="2:18" ht="22.5" hidden="1" outlineLevel="2">
      <c r="B50" s="636" t="s">
        <v>421</v>
      </c>
      <c r="C50" s="637" t="s">
        <v>422</v>
      </c>
      <c r="D50" s="638"/>
      <c r="E50" s="639"/>
      <c r="F50" s="640"/>
      <c r="G50" s="640"/>
      <c r="H50" s="640"/>
      <c r="I50" s="640"/>
      <c r="J50" s="640"/>
      <c r="K50" s="639"/>
      <c r="L50" s="641"/>
      <c r="M50" s="642" t="s">
        <v>420</v>
      </c>
    </row>
    <row r="51" spans="2:18" ht="22.5" hidden="1" outlineLevel="2">
      <c r="B51" s="643" t="s">
        <v>423</v>
      </c>
      <c r="C51" s="626"/>
      <c r="D51" s="644"/>
      <c r="E51" s="645"/>
      <c r="F51" s="646"/>
      <c r="G51" s="646"/>
      <c r="H51" s="646"/>
      <c r="I51" s="646"/>
      <c r="J51" s="646"/>
      <c r="K51" s="645"/>
      <c r="L51" s="647"/>
      <c r="M51" s="630"/>
    </row>
    <row r="52" spans="2:18" ht="22.5" hidden="1" outlineLevel="2">
      <c r="B52" s="648" t="s">
        <v>424</v>
      </c>
      <c r="C52" s="649" t="s">
        <v>425</v>
      </c>
      <c r="D52" s="650">
        <v>0.1</v>
      </c>
      <c r="E52" s="651"/>
      <c r="F52" s="652"/>
      <c r="G52" s="652"/>
      <c r="H52" s="652"/>
      <c r="I52" s="652"/>
      <c r="J52" s="652"/>
      <c r="K52" s="651"/>
      <c r="L52" s="653"/>
      <c r="M52" s="654" t="s">
        <v>420</v>
      </c>
    </row>
    <row r="53" spans="2:18" ht="25.9" hidden="1" customHeight="1" outlineLevel="2">
      <c r="B53" s="655" t="s">
        <v>426</v>
      </c>
      <c r="C53" s="637" t="s">
        <v>425</v>
      </c>
      <c r="D53" s="656">
        <v>0.2</v>
      </c>
      <c r="E53" s="639"/>
      <c r="F53" s="657"/>
      <c r="G53" s="657"/>
      <c r="H53" s="657"/>
      <c r="I53" s="657"/>
      <c r="J53" s="657"/>
      <c r="K53" s="639"/>
      <c r="L53" s="658">
        <v>0.2</v>
      </c>
      <c r="M53" s="642" t="s">
        <v>420</v>
      </c>
    </row>
    <row r="54" spans="2:18" hidden="1" outlineLevel="2">
      <c r="B54" s="659" t="s">
        <v>427</v>
      </c>
      <c r="C54" s="633"/>
      <c r="D54" s="660"/>
      <c r="E54" s="651"/>
      <c r="F54" s="652"/>
      <c r="G54" s="652"/>
      <c r="H54" s="652"/>
      <c r="I54" s="652"/>
      <c r="J54" s="652"/>
      <c r="K54" s="651"/>
      <c r="L54" s="651"/>
      <c r="M54" s="651"/>
    </row>
    <row r="55" spans="2:18" hidden="1" outlineLevel="1" collapsed="1">
      <c r="B55" s="661"/>
      <c r="C55" s="661"/>
      <c r="D55" s="662"/>
      <c r="E55" s="663"/>
      <c r="F55" s="664"/>
      <c r="G55" s="664"/>
      <c r="H55" s="664"/>
      <c r="I55" s="664"/>
      <c r="J55" s="664"/>
      <c r="K55" s="663"/>
      <c r="L55" s="663"/>
      <c r="M55" s="663"/>
    </row>
    <row r="56" spans="2:18" hidden="1" outlineLevel="1">
      <c r="B56" s="607" t="s">
        <v>428</v>
      </c>
      <c r="C56" s="665"/>
      <c r="D56" s="666"/>
      <c r="E56" s="667"/>
      <c r="F56" s="668"/>
      <c r="G56" s="668"/>
      <c r="H56" s="668"/>
      <c r="I56" s="668"/>
      <c r="J56" s="668"/>
      <c r="K56" s="667"/>
      <c r="L56" s="663"/>
      <c r="M56" s="663"/>
    </row>
    <row r="57" spans="2:18" hidden="1" outlineLevel="2">
      <c r="B57" s="665"/>
      <c r="C57" s="665"/>
      <c r="D57" s="666"/>
      <c r="E57" s="667"/>
      <c r="F57" s="668"/>
      <c r="G57" s="668"/>
      <c r="H57" s="668"/>
      <c r="I57" s="668"/>
      <c r="J57" s="668"/>
      <c r="K57" s="667"/>
      <c r="L57" s="663"/>
      <c r="M57" s="663"/>
      <c r="R57" s="669"/>
    </row>
    <row r="58" spans="2:18" hidden="1" outlineLevel="2">
      <c r="B58" s="1661" t="s">
        <v>407</v>
      </c>
      <c r="C58" s="1663" t="s">
        <v>408</v>
      </c>
      <c r="D58" s="1664"/>
      <c r="E58" s="1664"/>
      <c r="F58" s="1664"/>
      <c r="G58" s="1664"/>
      <c r="H58" s="1664"/>
      <c r="I58" s="1664"/>
      <c r="J58" s="1664"/>
      <c r="K58" s="1665"/>
      <c r="L58" s="663"/>
      <c r="M58" s="663"/>
    </row>
    <row r="59" spans="2:18" ht="22.5" hidden="1" outlineLevel="2">
      <c r="B59" s="1662"/>
      <c r="C59" s="670" t="s">
        <v>429</v>
      </c>
      <c r="D59" s="671" t="s">
        <v>430</v>
      </c>
      <c r="E59" s="672" t="s">
        <v>413</v>
      </c>
      <c r="F59" s="673"/>
      <c r="G59" s="673"/>
      <c r="H59" s="673"/>
      <c r="I59" s="673"/>
      <c r="J59" s="673"/>
      <c r="K59" s="672" t="s">
        <v>414</v>
      </c>
      <c r="L59" s="663"/>
      <c r="M59" s="663"/>
    </row>
    <row r="60" spans="2:18" hidden="1" outlineLevel="2">
      <c r="B60" s="674">
        <v>1</v>
      </c>
      <c r="C60" s="674">
        <v>2</v>
      </c>
      <c r="D60" s="675">
        <v>3</v>
      </c>
      <c r="E60" s="674">
        <v>4</v>
      </c>
      <c r="F60" s="674"/>
      <c r="G60" s="674"/>
      <c r="H60" s="674"/>
      <c r="I60" s="674"/>
      <c r="J60" s="674"/>
      <c r="K60" s="674">
        <v>5</v>
      </c>
      <c r="L60" s="663"/>
      <c r="M60" s="663"/>
    </row>
    <row r="61" spans="2:18" ht="22.5" hidden="1" outlineLevel="2">
      <c r="B61" s="676" t="s">
        <v>431</v>
      </c>
      <c r="C61" s="677">
        <v>55</v>
      </c>
      <c r="D61" s="678">
        <v>45</v>
      </c>
      <c r="E61" s="677">
        <v>15</v>
      </c>
      <c r="F61" s="679"/>
      <c r="G61" s="679"/>
      <c r="H61" s="679"/>
      <c r="I61" s="679"/>
      <c r="J61" s="677"/>
      <c r="K61" s="677">
        <v>55</v>
      </c>
      <c r="L61" s="663"/>
      <c r="M61" s="663"/>
    </row>
    <row r="62" spans="2:18" ht="22.5" hidden="1" outlineLevel="2">
      <c r="B62" s="680" t="s">
        <v>432</v>
      </c>
      <c r="C62" s="681">
        <v>70</v>
      </c>
      <c r="D62" s="682">
        <v>45</v>
      </c>
      <c r="E62" s="681">
        <v>15</v>
      </c>
      <c r="F62" s="679"/>
      <c r="G62" s="679"/>
      <c r="H62" s="679"/>
      <c r="I62" s="679"/>
      <c r="J62" s="681"/>
      <c r="K62" s="681">
        <v>55</v>
      </c>
      <c r="L62" s="663"/>
      <c r="M62" s="663"/>
    </row>
    <row r="63" spans="2:18" hidden="1" outlineLevel="2">
      <c r="B63" s="683" t="s">
        <v>433</v>
      </c>
      <c r="C63" s="681">
        <v>65</v>
      </c>
      <c r="D63" s="682">
        <v>45</v>
      </c>
      <c r="E63" s="681">
        <v>15</v>
      </c>
      <c r="F63" s="679"/>
      <c r="G63" s="679"/>
      <c r="H63" s="679"/>
      <c r="I63" s="679"/>
      <c r="J63" s="681"/>
      <c r="K63" s="681">
        <v>55</v>
      </c>
      <c r="L63" s="663"/>
      <c r="M63" s="663"/>
    </row>
    <row r="64" spans="2:18" hidden="1" outlineLevel="2">
      <c r="B64" s="683" t="s">
        <v>434</v>
      </c>
      <c r="C64" s="681">
        <v>65</v>
      </c>
      <c r="D64" s="682">
        <v>45</v>
      </c>
      <c r="E64" s="681">
        <v>15</v>
      </c>
      <c r="F64" s="679"/>
      <c r="G64" s="679"/>
      <c r="H64" s="679"/>
      <c r="I64" s="679"/>
      <c r="J64" s="681"/>
      <c r="K64" s="681">
        <v>55</v>
      </c>
      <c r="L64" s="663"/>
      <c r="M64" s="663"/>
    </row>
    <row r="65" spans="2:13" hidden="1" outlineLevel="2">
      <c r="B65" s="683" t="s">
        <v>435</v>
      </c>
      <c r="C65" s="684"/>
      <c r="D65" s="684"/>
      <c r="E65" s="684"/>
      <c r="F65" s="685"/>
      <c r="G65" s="685"/>
      <c r="H65" s="685"/>
      <c r="I65" s="685"/>
      <c r="J65" s="684"/>
      <c r="K65" s="684"/>
      <c r="L65" s="663"/>
      <c r="M65" s="663"/>
    </row>
    <row r="66" spans="2:13" ht="22.5" hidden="1" outlineLevel="2">
      <c r="B66" s="680" t="s">
        <v>436</v>
      </c>
      <c r="C66" s="681">
        <v>55</v>
      </c>
      <c r="D66" s="682">
        <v>45</v>
      </c>
      <c r="E66" s="681">
        <v>15</v>
      </c>
      <c r="F66" s="679"/>
      <c r="G66" s="679"/>
      <c r="H66" s="679"/>
      <c r="I66" s="679"/>
      <c r="J66" s="681"/>
      <c r="K66" s="681">
        <v>55</v>
      </c>
      <c r="L66" s="663"/>
      <c r="M66" s="663"/>
    </row>
    <row r="67" spans="2:13" ht="33.75" hidden="1" outlineLevel="2">
      <c r="B67" s="686" t="s">
        <v>437</v>
      </c>
      <c r="C67" s="681">
        <v>100</v>
      </c>
      <c r="D67" s="682">
        <v>45</v>
      </c>
      <c r="E67" s="681">
        <v>15</v>
      </c>
      <c r="F67" s="679"/>
      <c r="G67" s="679"/>
      <c r="H67" s="679"/>
      <c r="I67" s="679"/>
      <c r="J67" s="681"/>
      <c r="K67" s="687">
        <v>55</v>
      </c>
      <c r="L67" s="663"/>
      <c r="M67" s="663"/>
    </row>
    <row r="68" spans="2:13" hidden="1" outlineLevel="2">
      <c r="B68" s="688" t="s">
        <v>417</v>
      </c>
      <c r="C68" s="689"/>
      <c r="D68" s="690"/>
      <c r="E68" s="691"/>
      <c r="F68" s="673"/>
      <c r="G68" s="673"/>
      <c r="H68" s="673"/>
      <c r="I68" s="673"/>
      <c r="J68" s="692"/>
      <c r="K68" s="677"/>
      <c r="L68" s="663"/>
      <c r="M68" s="663"/>
    </row>
    <row r="69" spans="2:13" hidden="1" outlineLevel="2">
      <c r="B69" s="693" t="s">
        <v>418</v>
      </c>
      <c r="C69" s="1666" t="s">
        <v>438</v>
      </c>
      <c r="D69" s="1667"/>
      <c r="E69" s="1668"/>
      <c r="F69" s="673"/>
      <c r="G69" s="673"/>
      <c r="H69" s="673"/>
      <c r="I69" s="673"/>
      <c r="J69" s="692"/>
      <c r="K69" s="681" t="s">
        <v>420</v>
      </c>
      <c r="L69" s="663"/>
      <c r="M69" s="663"/>
    </row>
    <row r="70" spans="2:13" ht="22.5" hidden="1" outlineLevel="2">
      <c r="B70" s="694" t="s">
        <v>421</v>
      </c>
      <c r="C70" s="1640" t="s">
        <v>422</v>
      </c>
      <c r="D70" s="1641"/>
      <c r="E70" s="1642"/>
      <c r="F70" s="673"/>
      <c r="G70" s="673"/>
      <c r="H70" s="673"/>
      <c r="I70" s="673"/>
      <c r="J70" s="695"/>
      <c r="K70" s="687" t="s">
        <v>420</v>
      </c>
      <c r="L70" s="663"/>
      <c r="M70" s="663"/>
    </row>
    <row r="71" spans="2:13" hidden="1" outlineLevel="2">
      <c r="B71" s="696" t="s">
        <v>427</v>
      </c>
      <c r="C71" s="679"/>
      <c r="D71" s="697"/>
      <c r="E71" s="698"/>
      <c r="F71" s="668"/>
      <c r="G71" s="668"/>
      <c r="H71" s="668"/>
      <c r="I71" s="668"/>
      <c r="J71" s="673"/>
      <c r="K71" s="698"/>
      <c r="L71" s="663"/>
      <c r="M71" s="663"/>
    </row>
    <row r="72" spans="2:13" hidden="1" outlineLevel="1" collapsed="1">
      <c r="B72" s="661"/>
      <c r="C72" s="661"/>
      <c r="D72" s="662"/>
      <c r="E72" s="663"/>
      <c r="F72" s="664"/>
      <c r="G72" s="664"/>
      <c r="H72" s="664"/>
      <c r="I72" s="664"/>
      <c r="J72" s="664"/>
      <c r="K72" s="663"/>
      <c r="L72" s="663"/>
      <c r="M72" s="663"/>
    </row>
    <row r="73" spans="2:13" hidden="1" outlineLevel="1">
      <c r="B73" s="607" t="s">
        <v>439</v>
      </c>
      <c r="C73" s="665"/>
      <c r="D73" s="666"/>
      <c r="E73" s="663"/>
      <c r="F73" s="664"/>
      <c r="G73" s="664"/>
      <c r="H73" s="664"/>
      <c r="I73" s="664"/>
      <c r="J73" s="664"/>
      <c r="K73" s="663"/>
      <c r="L73" s="663"/>
      <c r="M73" s="663"/>
    </row>
    <row r="74" spans="2:13" hidden="1" outlineLevel="2">
      <c r="B74" s="665"/>
      <c r="C74" s="665"/>
      <c r="D74" s="666"/>
      <c r="E74" s="663"/>
      <c r="F74" s="664"/>
      <c r="G74" s="664"/>
      <c r="H74" s="664"/>
      <c r="I74" s="664"/>
      <c r="J74" s="664"/>
      <c r="K74" s="663"/>
      <c r="L74" s="663"/>
      <c r="M74" s="663"/>
    </row>
    <row r="75" spans="2:13" hidden="1" outlineLevel="2">
      <c r="B75" s="1635" t="s">
        <v>407</v>
      </c>
      <c r="C75" s="1637" t="s">
        <v>408</v>
      </c>
      <c r="D75" s="1637"/>
      <c r="E75" s="663"/>
      <c r="F75" s="664"/>
      <c r="G75" s="664"/>
      <c r="H75" s="664"/>
      <c r="I75" s="664"/>
      <c r="J75" s="664"/>
      <c r="K75" s="663"/>
      <c r="L75" s="663"/>
      <c r="M75" s="663"/>
    </row>
    <row r="76" spans="2:13" hidden="1" outlineLevel="2">
      <c r="B76" s="1636"/>
      <c r="C76" s="699" t="s">
        <v>415</v>
      </c>
      <c r="D76" s="700" t="s">
        <v>440</v>
      </c>
      <c r="E76" s="663"/>
      <c r="F76" s="664"/>
      <c r="G76" s="664"/>
      <c r="H76" s="664"/>
      <c r="I76" s="664"/>
      <c r="J76" s="664"/>
      <c r="K76" s="663"/>
      <c r="L76" s="663"/>
      <c r="M76" s="663"/>
    </row>
    <row r="77" spans="2:13" hidden="1" outlineLevel="2">
      <c r="B77" s="699">
        <v>1</v>
      </c>
      <c r="C77" s="699">
        <v>2</v>
      </c>
      <c r="D77" s="699">
        <v>3</v>
      </c>
      <c r="E77" s="663"/>
      <c r="F77" s="664"/>
      <c r="G77" s="664"/>
      <c r="H77" s="664"/>
      <c r="I77" s="664"/>
      <c r="J77" s="664"/>
      <c r="K77" s="663"/>
      <c r="L77" s="663"/>
      <c r="M77" s="663"/>
    </row>
    <row r="78" spans="2:13" hidden="1" outlineLevel="2">
      <c r="B78" s="701" t="s">
        <v>441</v>
      </c>
      <c r="C78" s="702">
        <v>45</v>
      </c>
      <c r="D78" s="703">
        <v>42.5</v>
      </c>
      <c r="E78" s="663"/>
      <c r="F78" s="664"/>
      <c r="G78" s="664"/>
      <c r="H78" s="664"/>
      <c r="I78" s="664"/>
      <c r="J78" s="664"/>
      <c r="K78" s="663"/>
      <c r="L78" s="663"/>
      <c r="M78" s="663"/>
    </row>
    <row r="79" spans="2:13" ht="22.5" hidden="1" outlineLevel="2">
      <c r="B79" s="704" t="s">
        <v>442</v>
      </c>
      <c r="C79" s="705">
        <v>30</v>
      </c>
      <c r="D79" s="706">
        <v>27.5</v>
      </c>
      <c r="E79" s="663"/>
      <c r="F79" s="664"/>
      <c r="G79" s="664"/>
      <c r="H79" s="664"/>
      <c r="I79" s="664"/>
      <c r="J79" s="664"/>
      <c r="K79" s="663"/>
      <c r="L79" s="663"/>
      <c r="M79" s="663"/>
    </row>
    <row r="80" spans="2:13" hidden="1" outlineLevel="2">
      <c r="B80" s="707" t="s">
        <v>443</v>
      </c>
      <c r="C80" s="708">
        <v>25</v>
      </c>
      <c r="D80" s="709">
        <v>22.5</v>
      </c>
      <c r="E80" s="663"/>
      <c r="F80" s="664"/>
      <c r="G80" s="664"/>
      <c r="H80" s="664"/>
      <c r="I80" s="664"/>
      <c r="J80" s="664"/>
      <c r="K80" s="663"/>
      <c r="L80" s="663"/>
      <c r="M80" s="663"/>
    </row>
    <row r="81" spans="2:13" hidden="1" outlineLevel="2">
      <c r="B81" s="710" t="s">
        <v>444</v>
      </c>
      <c r="C81" s="711">
        <v>15</v>
      </c>
      <c r="D81" s="711">
        <v>15</v>
      </c>
      <c r="E81" s="663"/>
      <c r="F81" s="664"/>
      <c r="G81" s="664"/>
      <c r="H81" s="664"/>
      <c r="I81" s="664"/>
      <c r="J81" s="664"/>
      <c r="K81" s="663"/>
      <c r="L81" s="663"/>
      <c r="M81" s="663"/>
    </row>
    <row r="82" spans="2:13" hidden="1" outlineLevel="1" collapsed="1">
      <c r="B82" s="661"/>
      <c r="C82" s="661"/>
      <c r="D82" s="665"/>
      <c r="E82" s="663"/>
      <c r="F82" s="664"/>
      <c r="G82" s="664"/>
      <c r="H82" s="664"/>
      <c r="I82" s="664"/>
      <c r="J82" s="664"/>
      <c r="K82" s="663"/>
      <c r="L82" s="663"/>
      <c r="M82" s="663"/>
    </row>
    <row r="83" spans="2:13" hidden="1" outlineLevel="1">
      <c r="B83" s="712" t="s">
        <v>445</v>
      </c>
      <c r="C83" s="661"/>
      <c r="D83" s="665"/>
      <c r="E83" s="663"/>
      <c r="F83" s="664"/>
      <c r="G83" s="664"/>
      <c r="H83" s="664"/>
      <c r="I83" s="664"/>
      <c r="J83" s="664"/>
      <c r="K83" s="663"/>
      <c r="L83" s="663"/>
      <c r="M83" s="663"/>
    </row>
    <row r="84" spans="2:13" hidden="1" outlineLevel="2">
      <c r="B84" s="661"/>
      <c r="C84" s="661"/>
      <c r="D84" s="665"/>
      <c r="E84" s="663"/>
      <c r="F84" s="664"/>
      <c r="G84" s="664"/>
      <c r="H84" s="664"/>
      <c r="I84" s="664"/>
      <c r="J84" s="664"/>
      <c r="K84" s="663"/>
      <c r="L84" s="663"/>
      <c r="M84" s="663"/>
    </row>
    <row r="85" spans="2:13" ht="13.15" hidden="1" customHeight="1" outlineLevel="2">
      <c r="B85" s="1638" t="s">
        <v>407</v>
      </c>
      <c r="C85" s="1638"/>
      <c r="D85" s="1639" t="s">
        <v>408</v>
      </c>
      <c r="E85" s="1639"/>
      <c r="F85" s="664"/>
      <c r="G85" s="664"/>
      <c r="H85" s="664"/>
      <c r="I85" s="664"/>
      <c r="J85" s="664"/>
      <c r="K85" s="663"/>
      <c r="L85" s="663"/>
      <c r="M85" s="663"/>
    </row>
    <row r="86" spans="2:13" hidden="1" outlineLevel="2">
      <c r="B86" s="1638">
        <v>1</v>
      </c>
      <c r="C86" s="1638"/>
      <c r="D86" s="1638">
        <v>2</v>
      </c>
      <c r="E86" s="1638"/>
      <c r="F86" s="664"/>
      <c r="G86" s="664"/>
      <c r="H86" s="664"/>
      <c r="I86" s="664"/>
      <c r="J86" s="664"/>
      <c r="K86" s="663"/>
      <c r="L86" s="663"/>
      <c r="M86" s="663"/>
    </row>
    <row r="87" spans="2:13" hidden="1" outlineLevel="2">
      <c r="B87" s="713" t="s">
        <v>446</v>
      </c>
      <c r="C87" s="714"/>
      <c r="D87" s="1623">
        <v>7</v>
      </c>
      <c r="E87" s="1624"/>
      <c r="F87" s="664"/>
      <c r="G87" s="664"/>
      <c r="H87" s="664"/>
      <c r="I87" s="664"/>
      <c r="J87" s="664"/>
      <c r="K87" s="663"/>
      <c r="L87" s="663"/>
      <c r="M87" s="663"/>
    </row>
    <row r="88" spans="2:13" hidden="1" outlineLevel="2">
      <c r="B88" s="1625" t="s">
        <v>447</v>
      </c>
      <c r="C88" s="1626"/>
      <c r="D88" s="1621" t="s">
        <v>448</v>
      </c>
      <c r="E88" s="1622"/>
      <c r="F88" s="664"/>
      <c r="G88" s="664"/>
      <c r="H88" s="664"/>
      <c r="I88" s="664"/>
      <c r="J88" s="664"/>
      <c r="K88" s="663"/>
      <c r="L88" s="663"/>
      <c r="M88" s="663"/>
    </row>
    <row r="89" spans="2:13" ht="24" hidden="1" customHeight="1" outlineLevel="2">
      <c r="B89" s="1627" t="s">
        <v>449</v>
      </c>
      <c r="C89" s="1628"/>
      <c r="D89" s="1629" t="s">
        <v>450</v>
      </c>
      <c r="E89" s="1630"/>
      <c r="F89" s="664"/>
      <c r="G89" s="664"/>
      <c r="H89" s="664"/>
      <c r="I89" s="664"/>
      <c r="J89" s="664"/>
      <c r="K89" s="663"/>
      <c r="L89" s="663"/>
      <c r="M89" s="663"/>
    </row>
    <row r="90" spans="2:13" ht="10.9" hidden="1" customHeight="1" outlineLevel="2">
      <c r="B90" s="715" t="s">
        <v>451</v>
      </c>
      <c r="C90" s="716"/>
      <c r="D90" s="1621">
        <v>7</v>
      </c>
      <c r="E90" s="1622"/>
      <c r="F90" s="664"/>
      <c r="G90" s="664"/>
      <c r="H90" s="664"/>
      <c r="I90" s="664"/>
      <c r="J90" s="664"/>
      <c r="K90" s="663"/>
      <c r="L90" s="663"/>
      <c r="M90" s="663"/>
    </row>
    <row r="91" spans="2:13" ht="31.9" hidden="1" customHeight="1" outlineLevel="2">
      <c r="B91" s="1631" t="s">
        <v>452</v>
      </c>
      <c r="C91" s="1632"/>
      <c r="D91" s="1629" t="s">
        <v>453</v>
      </c>
      <c r="E91" s="1630"/>
      <c r="F91" s="664"/>
      <c r="G91" s="664"/>
      <c r="H91" s="664"/>
      <c r="I91" s="664"/>
      <c r="J91" s="664"/>
      <c r="K91" s="663"/>
      <c r="L91" s="663"/>
      <c r="M91" s="663"/>
    </row>
    <row r="92" spans="2:13" hidden="1" outlineLevel="2">
      <c r="B92" s="717" t="s">
        <v>454</v>
      </c>
      <c r="C92" s="716"/>
      <c r="D92" s="1621">
        <v>1</v>
      </c>
      <c r="E92" s="1622"/>
      <c r="F92" s="664"/>
      <c r="G92" s="664"/>
      <c r="H92" s="664"/>
      <c r="I92" s="664"/>
      <c r="J92" s="664"/>
      <c r="K92" s="663"/>
      <c r="L92" s="663"/>
      <c r="M92" s="663"/>
    </row>
    <row r="93" spans="2:13" ht="21.6" hidden="1" customHeight="1" outlineLevel="2">
      <c r="B93" s="1619" t="s">
        <v>455</v>
      </c>
      <c r="C93" s="1620"/>
      <c r="D93" s="1633">
        <v>1.75</v>
      </c>
      <c r="E93" s="1634"/>
      <c r="F93" s="664"/>
      <c r="G93" s="664"/>
      <c r="H93" s="664"/>
      <c r="I93" s="664"/>
      <c r="J93" s="664"/>
      <c r="K93" s="663"/>
      <c r="L93" s="663"/>
      <c r="M93" s="663"/>
    </row>
    <row r="94" spans="2:13" hidden="1" outlineLevel="2">
      <c r="B94" s="1619" t="s">
        <v>456</v>
      </c>
      <c r="C94" s="1620"/>
      <c r="D94" s="1621">
        <v>2</v>
      </c>
      <c r="E94" s="1622"/>
      <c r="F94" s="664"/>
      <c r="G94" s="664"/>
      <c r="H94" s="664"/>
      <c r="I94" s="664"/>
      <c r="J94" s="664"/>
      <c r="K94" s="663"/>
      <c r="L94" s="663"/>
      <c r="M94" s="663"/>
    </row>
    <row r="95" spans="2:13" ht="21" hidden="1" customHeight="1" outlineLevel="2">
      <c r="B95" s="1609" t="s">
        <v>457</v>
      </c>
      <c r="C95" s="1610"/>
      <c r="D95" s="1611">
        <v>3.5</v>
      </c>
      <c r="E95" s="1612"/>
      <c r="F95" s="664"/>
      <c r="G95" s="664"/>
      <c r="H95" s="664"/>
      <c r="I95" s="664"/>
      <c r="J95" s="664"/>
      <c r="K95" s="663"/>
      <c r="L95" s="663"/>
      <c r="M95" s="663"/>
    </row>
    <row r="96" spans="2:13" hidden="1" outlineLevel="1" collapsed="1">
      <c r="B96" s="661"/>
      <c r="C96" s="661"/>
      <c r="D96" s="662"/>
      <c r="E96" s="663"/>
      <c r="F96" s="664"/>
      <c r="G96" s="664"/>
      <c r="H96" s="664"/>
      <c r="I96" s="664"/>
      <c r="J96" s="664"/>
      <c r="K96" s="663"/>
      <c r="L96" s="663"/>
      <c r="M96" s="663"/>
    </row>
    <row r="97" spans="2:17" collapsed="1">
      <c r="B97" s="278" t="s">
        <v>349</v>
      </c>
      <c r="C97" s="490"/>
      <c r="D97" s="606" t="e">
        <f>K36</f>
        <v>#DIV/0!</v>
      </c>
    </row>
    <row r="98" spans="2:17" ht="12.75">
      <c r="B98" s="278" t="s">
        <v>458</v>
      </c>
      <c r="D98" s="718" t="e">
        <f>L36</f>
        <v>#DIV/0!</v>
      </c>
      <c r="P98" s="214" t="s">
        <v>98</v>
      </c>
    </row>
    <row r="99" spans="2:17">
      <c r="B99" s="539" t="s">
        <v>351</v>
      </c>
      <c r="C99" s="490"/>
      <c r="D99" s="719" t="e">
        <f>SUM(D97:D98)</f>
        <v>#DIV/0!</v>
      </c>
      <c r="P99" s="500" t="e">
        <f>M36-D99</f>
        <v>#DIV/0!</v>
      </c>
      <c r="Q99" s="500" t="s">
        <v>100</v>
      </c>
    </row>
    <row r="100" spans="2:17" ht="4.1500000000000004" customHeight="1">
      <c r="B100" s="539"/>
      <c r="C100" s="490"/>
      <c r="D100" s="606"/>
    </row>
    <row r="101" spans="2:17">
      <c r="B101" s="278" t="s">
        <v>373</v>
      </c>
      <c r="C101" s="490"/>
      <c r="D101" s="582" t="e">
        <f>ROUND((D99/D6*D8)*K101,0)</f>
        <v>#DIV/0!</v>
      </c>
      <c r="K101" s="584">
        <v>0.25</v>
      </c>
      <c r="L101" s="585" t="s">
        <v>375</v>
      </c>
    </row>
    <row r="102" spans="2:17">
      <c r="B102" s="539" t="s">
        <v>351</v>
      </c>
      <c r="C102" s="490"/>
      <c r="D102" s="720" t="e">
        <f>SUM(D99:D101)</f>
        <v>#DIV/0!</v>
      </c>
      <c r="O102" s="505"/>
      <c r="P102" s="505"/>
      <c r="Q102" s="500"/>
    </row>
    <row r="103" spans="2:17" ht="4.1500000000000004" customHeight="1">
      <c r="B103" s="539"/>
      <c r="C103" s="490"/>
      <c r="D103" s="591"/>
      <c r="O103" s="551"/>
      <c r="P103" s="551"/>
    </row>
    <row r="104" spans="2:17">
      <c r="B104" s="278" t="s">
        <v>459</v>
      </c>
      <c r="C104" s="490"/>
      <c r="D104" s="606" t="e">
        <f>ROUND(IF(BREAKDOWN!AU29=1,((D99/D6)*D10),(D99/D6*D10)*K104),0)</f>
        <v>#DIV/0!</v>
      </c>
      <c r="K104" s="584">
        <v>0.6</v>
      </c>
      <c r="L104" s="585" t="s">
        <v>375</v>
      </c>
      <c r="O104" s="551"/>
      <c r="P104" s="551"/>
    </row>
    <row r="105" spans="2:17">
      <c r="B105" s="539" t="s">
        <v>351</v>
      </c>
      <c r="C105" s="490"/>
      <c r="D105" s="721" t="e">
        <f>SUM(D102:D104)</f>
        <v>#DIV/0!</v>
      </c>
      <c r="O105" s="505"/>
      <c r="P105" s="505"/>
      <c r="Q105" s="500"/>
    </row>
    <row r="106" spans="2:17" ht="3.6" customHeight="1">
      <c r="B106" s="539"/>
      <c r="C106" s="490"/>
      <c r="D106" s="591"/>
      <c r="O106" s="551"/>
      <c r="P106" s="551"/>
    </row>
    <row r="107" spans="2:17">
      <c r="B107" s="278" t="s">
        <v>460</v>
      </c>
      <c r="C107" s="490"/>
      <c r="D107" s="718">
        <v>0</v>
      </c>
    </row>
    <row r="108" spans="2:17" ht="14.25">
      <c r="B108" s="539" t="s">
        <v>351</v>
      </c>
      <c r="C108" s="490"/>
      <c r="D108" s="721" t="e">
        <f>SUM(D105:D107)</f>
        <v>#DIV/0!</v>
      </c>
      <c r="O108" s="505"/>
      <c r="P108" s="722" t="s">
        <v>295</v>
      </c>
      <c r="Q108" s="500"/>
    </row>
    <row r="109" spans="2:17" ht="4.9000000000000004" customHeight="1">
      <c r="B109" s="539"/>
      <c r="C109" s="490"/>
      <c r="D109" s="606"/>
      <c r="P109" s="519"/>
    </row>
    <row r="110" spans="2:17">
      <c r="B110" s="723" t="s">
        <v>461</v>
      </c>
      <c r="C110" s="490"/>
      <c r="E110" s="1606" t="s">
        <v>462</v>
      </c>
      <c r="F110" s="1606"/>
      <c r="G110" s="1606"/>
      <c r="H110" s="1606"/>
      <c r="I110" s="1606"/>
      <c r="J110" s="1606"/>
      <c r="K110" s="1606"/>
      <c r="L110" s="1606"/>
      <c r="P110" s="724" t="e">
        <f>IF(BREAKDOWN!#REF!=1,QS!D99*QS!C78/100,0)*0</f>
        <v>#REF!</v>
      </c>
    </row>
    <row r="111" spans="2:17">
      <c r="B111" s="539" t="s">
        <v>351</v>
      </c>
      <c r="C111" s="490"/>
      <c r="D111" s="721" t="e">
        <f>SUM(D108:D110)</f>
        <v>#DIV/0!</v>
      </c>
      <c r="P111" s="725"/>
    </row>
    <row r="112" spans="2:17" ht="4.1500000000000004" customHeight="1">
      <c r="B112" s="539"/>
      <c r="C112" s="490"/>
      <c r="D112" s="606"/>
      <c r="P112" s="725"/>
    </row>
    <row r="113" spans="2:21">
      <c r="B113" s="723" t="s">
        <v>463</v>
      </c>
      <c r="C113" s="490"/>
      <c r="E113" s="1606" t="s">
        <v>462</v>
      </c>
      <c r="F113" s="1606"/>
      <c r="G113" s="1606"/>
      <c r="H113" s="1606"/>
      <c r="I113" s="1606"/>
      <c r="J113" s="1606"/>
      <c r="K113" s="1606"/>
      <c r="L113" s="1606"/>
      <c r="P113" s="724" t="e">
        <f>IF(BREAKDOWN!#REF!=1,QS!D99*QS!D87/100,0)*0</f>
        <v>#REF!</v>
      </c>
    </row>
    <row r="114" spans="2:21">
      <c r="B114" s="539" t="s">
        <v>351</v>
      </c>
      <c r="C114" s="490"/>
      <c r="D114" s="721" t="e">
        <f>SUM(D111:D113)</f>
        <v>#DIV/0!</v>
      </c>
      <c r="P114" s="726"/>
    </row>
    <row r="115" spans="2:21" ht="4.1500000000000004" customHeight="1">
      <c r="B115" s="539"/>
      <c r="C115" s="490"/>
      <c r="D115" s="606"/>
    </row>
    <row r="116" spans="2:21">
      <c r="B116" s="278" t="s">
        <v>324</v>
      </c>
      <c r="D116" s="727" t="e">
        <f>ROUND(-D114*D12,0)</f>
        <v>#DIV/0!</v>
      </c>
    </row>
    <row r="117" spans="2:21">
      <c r="B117" s="728" t="s">
        <v>351</v>
      </c>
      <c r="C117" s="490"/>
      <c r="D117" s="719" t="e">
        <f>SUM(D114:D116)</f>
        <v>#DIV/0!</v>
      </c>
      <c r="T117" s="729" t="e">
        <f>D116/D114</f>
        <v>#DIV/0!</v>
      </c>
      <c r="U117" s="278" t="s">
        <v>464</v>
      </c>
    </row>
    <row r="118" spans="2:21" ht="3.6" customHeight="1">
      <c r="B118" s="728"/>
      <c r="C118" s="490"/>
      <c r="D118" s="606"/>
    </row>
    <row r="119" spans="2:21">
      <c r="B119" s="278" t="s">
        <v>325</v>
      </c>
      <c r="D119" s="582" t="e">
        <f>+'SUMMARY (2)'!L22</f>
        <v>#DIV/0!</v>
      </c>
    </row>
    <row r="120" spans="2:21" ht="4.1500000000000004" customHeight="1">
      <c r="D120" s="730"/>
    </row>
    <row r="121" spans="2:21" s="544" customFormat="1" ht="12.75" thickBot="1">
      <c r="B121" s="544" t="s">
        <v>465</v>
      </c>
      <c r="C121" s="545"/>
      <c r="D121" s="731" t="e">
        <f>SUM(D117:D119)</f>
        <v>#DIV/0!</v>
      </c>
      <c r="E121" s="547" t="s">
        <v>99</v>
      </c>
      <c r="F121" s="548"/>
      <c r="G121" s="548"/>
      <c r="H121" s="548"/>
      <c r="I121" s="548"/>
      <c r="J121" s="548"/>
      <c r="K121" s="547"/>
      <c r="L121" s="547"/>
      <c r="M121" s="547"/>
      <c r="P121" s="732" t="e">
        <f>D121-E157</f>
        <v>#DIV/0!</v>
      </c>
      <c r="Q121" s="500" t="s">
        <v>100</v>
      </c>
    </row>
    <row r="122" spans="2:21" ht="12.75" thickTop="1">
      <c r="D122" s="733"/>
      <c r="E122" s="603"/>
      <c r="K122" s="734"/>
    </row>
    <row r="123" spans="2:21">
      <c r="D123" s="735"/>
      <c r="K123" s="734"/>
    </row>
    <row r="124" spans="2:21">
      <c r="B124" s="488" t="s">
        <v>354</v>
      </c>
      <c r="D124" s="736"/>
      <c r="K124" s="737"/>
    </row>
    <row r="125" spans="2:21">
      <c r="B125" s="488"/>
      <c r="D125" s="736"/>
      <c r="K125" s="737"/>
      <c r="P125" s="278" t="s">
        <v>466</v>
      </c>
    </row>
    <row r="126" spans="2:21" hidden="1" outlineLevel="1">
      <c r="B126" s="1613" t="s">
        <v>467</v>
      </c>
      <c r="C126" s="1616" t="s">
        <v>468</v>
      </c>
      <c r="D126" s="1617"/>
      <c r="E126" s="1617"/>
      <c r="F126" s="1617"/>
      <c r="G126" s="1617"/>
      <c r="H126" s="1617"/>
      <c r="I126" s="1617"/>
      <c r="J126" s="1617"/>
      <c r="K126" s="1617"/>
      <c r="L126" s="1617"/>
      <c r="M126" s="1618"/>
    </row>
    <row r="127" spans="2:21" hidden="1" outlineLevel="1">
      <c r="B127" s="1614"/>
      <c r="C127" s="738" t="s">
        <v>142</v>
      </c>
      <c r="D127" s="739" t="s">
        <v>144</v>
      </c>
      <c r="E127" s="740" t="s">
        <v>146</v>
      </c>
      <c r="F127" s="741"/>
      <c r="G127" s="741"/>
      <c r="H127" s="741"/>
      <c r="I127" s="741"/>
      <c r="J127" s="742"/>
      <c r="K127" s="743" t="s">
        <v>148</v>
      </c>
      <c r="L127" s="740" t="s">
        <v>150</v>
      </c>
      <c r="M127" s="740" t="s">
        <v>152</v>
      </c>
    </row>
    <row r="128" spans="2:21" ht="36" hidden="1" outlineLevel="1">
      <c r="B128" s="1615"/>
      <c r="C128" s="744" t="s">
        <v>143</v>
      </c>
      <c r="D128" s="745" t="s">
        <v>145</v>
      </c>
      <c r="E128" s="746" t="s">
        <v>147</v>
      </c>
      <c r="F128" s="747"/>
      <c r="G128" s="747"/>
      <c r="H128" s="747"/>
      <c r="I128" s="747"/>
      <c r="J128" s="748"/>
      <c r="K128" s="749" t="s">
        <v>469</v>
      </c>
      <c r="L128" s="750" t="s">
        <v>151</v>
      </c>
      <c r="M128" s="750" t="s">
        <v>470</v>
      </c>
    </row>
    <row r="129" spans="2:13" hidden="1" outlineLevel="1">
      <c r="B129" s="751">
        <v>1</v>
      </c>
      <c r="C129" s="751">
        <v>2</v>
      </c>
      <c r="D129" s="752">
        <v>3</v>
      </c>
      <c r="E129" s="751">
        <v>4</v>
      </c>
      <c r="F129" s="753"/>
      <c r="G129" s="753"/>
      <c r="H129" s="753"/>
      <c r="I129" s="753"/>
      <c r="J129" s="751"/>
      <c r="K129" s="754">
        <v>5</v>
      </c>
      <c r="L129" s="751">
        <v>6</v>
      </c>
      <c r="M129" s="751">
        <v>7</v>
      </c>
    </row>
    <row r="130" spans="2:13" hidden="1" outlineLevel="1">
      <c r="B130" s="755" t="s">
        <v>471</v>
      </c>
      <c r="C130" s="756"/>
      <c r="D130" s="757"/>
      <c r="E130" s="758"/>
      <c r="F130" s="759"/>
      <c r="G130" s="759"/>
      <c r="H130" s="759"/>
      <c r="I130" s="759"/>
      <c r="J130" s="760"/>
      <c r="K130" s="743"/>
      <c r="L130" s="758"/>
      <c r="M130" s="758"/>
    </row>
    <row r="131" spans="2:13" hidden="1" outlineLevel="1">
      <c r="B131" s="761" t="s">
        <v>466</v>
      </c>
      <c r="C131" s="762">
        <v>2.5</v>
      </c>
      <c r="D131" s="763">
        <v>5</v>
      </c>
      <c r="E131" s="762">
        <v>7.5</v>
      </c>
      <c r="F131" s="747"/>
      <c r="G131" s="747"/>
      <c r="H131" s="747"/>
      <c r="I131" s="747"/>
      <c r="J131" s="764"/>
      <c r="K131" s="762">
        <v>17.5</v>
      </c>
      <c r="L131" s="762">
        <v>62.5</v>
      </c>
      <c r="M131" s="763">
        <v>5</v>
      </c>
    </row>
    <row r="132" spans="2:13" hidden="1" outlineLevel="1">
      <c r="B132" s="761" t="s">
        <v>472</v>
      </c>
      <c r="C132" s="762">
        <v>2.5</v>
      </c>
      <c r="D132" s="763">
        <v>5</v>
      </c>
      <c r="E132" s="762">
        <v>7.5</v>
      </c>
      <c r="F132" s="747"/>
      <c r="G132" s="747"/>
      <c r="H132" s="747"/>
      <c r="I132" s="747"/>
      <c r="J132" s="764"/>
      <c r="K132" s="763">
        <v>35</v>
      </c>
      <c r="L132" s="763">
        <v>45</v>
      </c>
      <c r="M132" s="763">
        <v>5</v>
      </c>
    </row>
    <row r="133" spans="2:13" hidden="1" outlineLevel="1">
      <c r="B133" s="765" t="s">
        <v>473</v>
      </c>
      <c r="C133" s="766">
        <v>2.5</v>
      </c>
      <c r="D133" s="763">
        <v>5</v>
      </c>
      <c r="E133" s="766">
        <v>7.5</v>
      </c>
      <c r="F133" s="767"/>
      <c r="G133" s="767"/>
      <c r="H133" s="767"/>
      <c r="I133" s="767"/>
      <c r="J133" s="748"/>
      <c r="K133" s="762">
        <v>12.5</v>
      </c>
      <c r="L133" s="762">
        <v>67.5</v>
      </c>
      <c r="M133" s="763">
        <v>5</v>
      </c>
    </row>
    <row r="134" spans="2:13" hidden="1" outlineLevel="1">
      <c r="B134" s="768" t="s">
        <v>474</v>
      </c>
      <c r="C134" s="769" t="s">
        <v>420</v>
      </c>
      <c r="D134" s="770" t="s">
        <v>420</v>
      </c>
      <c r="E134" s="769" t="s">
        <v>420</v>
      </c>
      <c r="F134" s="771"/>
      <c r="G134" s="771"/>
      <c r="H134" s="771"/>
      <c r="I134" s="771"/>
      <c r="J134" s="772"/>
      <c r="K134" s="773">
        <v>100</v>
      </c>
      <c r="L134" s="773" t="s">
        <v>420</v>
      </c>
      <c r="M134" s="770" t="s">
        <v>420</v>
      </c>
    </row>
    <row r="135" spans="2:13" ht="24.75" hidden="1" outlineLevel="1">
      <c r="B135" s="774" t="s">
        <v>475</v>
      </c>
      <c r="C135" s="775">
        <v>2.5</v>
      </c>
      <c r="D135" s="776">
        <v>7.5</v>
      </c>
      <c r="E135" s="777">
        <v>10</v>
      </c>
      <c r="F135" s="775"/>
      <c r="G135" s="775"/>
      <c r="H135" s="775"/>
      <c r="I135" s="775"/>
      <c r="J135" s="775"/>
      <c r="K135" s="778">
        <v>20</v>
      </c>
      <c r="L135" s="775">
        <v>52.5</v>
      </c>
      <c r="M135" s="775">
        <v>7.5</v>
      </c>
    </row>
    <row r="136" spans="2:13" hidden="1" outlineLevel="1">
      <c r="B136" s="768" t="s">
        <v>446</v>
      </c>
      <c r="C136" s="779">
        <v>15</v>
      </c>
      <c r="D136" s="780">
        <v>15</v>
      </c>
      <c r="E136" s="779">
        <v>15</v>
      </c>
      <c r="F136" s="779"/>
      <c r="G136" s="779"/>
      <c r="H136" s="779"/>
      <c r="I136" s="779"/>
      <c r="J136" s="779"/>
      <c r="K136" s="781">
        <v>20</v>
      </c>
      <c r="L136" s="779">
        <v>25</v>
      </c>
      <c r="M136" s="779">
        <v>10</v>
      </c>
    </row>
    <row r="137" spans="2:13" ht="12.75" hidden="1" outlineLevel="1">
      <c r="B137" s="782" t="s">
        <v>476</v>
      </c>
      <c r="C137" s="779">
        <v>2.5</v>
      </c>
      <c r="D137" s="783">
        <v>7.5</v>
      </c>
      <c r="E137" s="779">
        <v>10</v>
      </c>
      <c r="F137" s="779"/>
      <c r="G137" s="779"/>
      <c r="H137" s="779"/>
      <c r="I137" s="779"/>
      <c r="J137" s="779"/>
      <c r="K137" s="781">
        <v>0.15</v>
      </c>
      <c r="L137" s="784">
        <v>57.5</v>
      </c>
      <c r="M137" s="784">
        <v>7.5</v>
      </c>
    </row>
    <row r="138" spans="2:13" hidden="1" outlineLevel="1">
      <c r="B138" s="768" t="s">
        <v>477</v>
      </c>
      <c r="C138" s="779" t="s">
        <v>420</v>
      </c>
      <c r="D138" s="779" t="s">
        <v>420</v>
      </c>
      <c r="E138" s="779" t="s">
        <v>420</v>
      </c>
      <c r="F138" s="772"/>
      <c r="G138" s="772"/>
      <c r="H138" s="772"/>
      <c r="I138" s="772"/>
      <c r="J138" s="772"/>
      <c r="K138" s="782" t="s">
        <v>420</v>
      </c>
      <c r="L138" s="784">
        <v>92.5</v>
      </c>
      <c r="M138" s="784">
        <v>7.5</v>
      </c>
    </row>
    <row r="139" spans="2:13" hidden="1" outlineLevel="1">
      <c r="B139" s="782" t="s">
        <v>441</v>
      </c>
      <c r="C139" s="779" t="s">
        <v>420</v>
      </c>
      <c r="D139" s="779" t="s">
        <v>420</v>
      </c>
      <c r="E139" s="783">
        <v>7.5</v>
      </c>
      <c r="F139" s="772"/>
      <c r="G139" s="772"/>
      <c r="H139" s="772"/>
      <c r="I139" s="772"/>
      <c r="J139" s="772"/>
      <c r="K139" s="783">
        <v>7.5</v>
      </c>
      <c r="L139" s="779">
        <v>70</v>
      </c>
      <c r="M139" s="779">
        <v>15</v>
      </c>
    </row>
    <row r="140" spans="2:13" ht="24" hidden="1" outlineLevel="1">
      <c r="B140" s="785" t="s">
        <v>442</v>
      </c>
      <c r="C140" s="786">
        <v>25</v>
      </c>
      <c r="D140" s="787">
        <v>25</v>
      </c>
      <c r="E140" s="786">
        <v>25</v>
      </c>
      <c r="F140" s="772"/>
      <c r="G140" s="772"/>
      <c r="H140" s="772"/>
      <c r="I140" s="772"/>
      <c r="J140" s="772"/>
      <c r="K140" s="786">
        <v>25</v>
      </c>
      <c r="L140" s="786" t="s">
        <v>420</v>
      </c>
      <c r="M140" s="788" t="s">
        <v>420</v>
      </c>
    </row>
    <row r="141" spans="2:13" hidden="1" outlineLevel="1">
      <c r="B141" s="782" t="s">
        <v>443</v>
      </c>
      <c r="C141" s="789">
        <v>2.5</v>
      </c>
      <c r="D141" s="780">
        <v>5</v>
      </c>
      <c r="E141" s="779">
        <v>10</v>
      </c>
      <c r="F141" s="772"/>
      <c r="G141" s="772"/>
      <c r="H141" s="772"/>
      <c r="I141" s="772"/>
      <c r="J141" s="772"/>
      <c r="K141" s="762">
        <v>17.5</v>
      </c>
      <c r="L141" s="779">
        <v>50</v>
      </c>
      <c r="M141" s="779">
        <v>15</v>
      </c>
    </row>
    <row r="142" spans="2:13" hidden="1" outlineLevel="1">
      <c r="B142" s="782" t="s">
        <v>444</v>
      </c>
      <c r="C142" s="779" t="s">
        <v>420</v>
      </c>
      <c r="D142" s="790" t="s">
        <v>420</v>
      </c>
      <c r="E142" s="791" t="s">
        <v>420</v>
      </c>
      <c r="F142" s="772"/>
      <c r="G142" s="772"/>
      <c r="H142" s="772"/>
      <c r="I142" s="772"/>
      <c r="J142" s="772"/>
      <c r="K142" s="792" t="s">
        <v>420</v>
      </c>
      <c r="L142" s="779">
        <v>85</v>
      </c>
      <c r="M142" s="779">
        <v>15</v>
      </c>
    </row>
    <row r="143" spans="2:13" ht="24" hidden="1" outlineLevel="1">
      <c r="B143" s="785" t="s">
        <v>421</v>
      </c>
      <c r="C143" s="789">
        <v>2.5</v>
      </c>
      <c r="D143" s="787">
        <v>5</v>
      </c>
      <c r="E143" s="786">
        <v>5</v>
      </c>
      <c r="F143" s="772"/>
      <c r="G143" s="772"/>
      <c r="H143" s="772"/>
      <c r="I143" s="772"/>
      <c r="J143" s="772"/>
      <c r="K143" s="793">
        <v>17.5</v>
      </c>
      <c r="L143" s="793">
        <v>62.5</v>
      </c>
      <c r="M143" s="794">
        <v>7.5</v>
      </c>
    </row>
    <row r="144" spans="2:13" ht="24" hidden="1" outlineLevel="1">
      <c r="B144" s="774" t="s">
        <v>478</v>
      </c>
      <c r="C144" s="777" t="s">
        <v>420</v>
      </c>
      <c r="D144" s="795" t="s">
        <v>420</v>
      </c>
      <c r="E144" s="796" t="s">
        <v>420</v>
      </c>
      <c r="F144" s="760"/>
      <c r="G144" s="760"/>
      <c r="H144" s="760"/>
      <c r="I144" s="760"/>
      <c r="J144" s="760"/>
      <c r="K144" s="797" t="s">
        <v>420</v>
      </c>
      <c r="L144" s="786">
        <v>100</v>
      </c>
      <c r="M144" s="796" t="s">
        <v>420</v>
      </c>
    </row>
    <row r="145" spans="2:17" ht="24" hidden="1" outlineLevel="1">
      <c r="B145" s="798" t="s">
        <v>479</v>
      </c>
      <c r="C145" s="799"/>
      <c r="D145" s="800"/>
      <c r="E145" s="801"/>
      <c r="F145" s="759"/>
      <c r="G145" s="759"/>
      <c r="H145" s="759"/>
      <c r="I145" s="759"/>
      <c r="J145" s="760"/>
      <c r="K145" s="743"/>
      <c r="L145" s="758"/>
      <c r="M145" s="758"/>
    </row>
    <row r="146" spans="2:17" hidden="1" outlineLevel="1">
      <c r="B146" s="761" t="s">
        <v>466</v>
      </c>
      <c r="C146" s="802">
        <v>2.5</v>
      </c>
      <c r="D146" s="803">
        <v>7.5</v>
      </c>
      <c r="E146" s="804">
        <v>10</v>
      </c>
      <c r="F146" s="747"/>
      <c r="G146" s="747"/>
      <c r="H146" s="747"/>
      <c r="I146" s="747"/>
      <c r="J146" s="764"/>
      <c r="K146" s="762">
        <v>17.5</v>
      </c>
      <c r="L146" s="763">
        <v>55</v>
      </c>
      <c r="M146" s="805">
        <v>7.5</v>
      </c>
    </row>
    <row r="147" spans="2:17" hidden="1" outlineLevel="1">
      <c r="B147" s="761" t="s">
        <v>480</v>
      </c>
      <c r="C147" s="802">
        <v>2.5</v>
      </c>
      <c r="D147" s="803">
        <v>7.5</v>
      </c>
      <c r="E147" s="804">
        <v>10</v>
      </c>
      <c r="F147" s="747"/>
      <c r="G147" s="747"/>
      <c r="H147" s="747"/>
      <c r="I147" s="747"/>
      <c r="J147" s="764"/>
      <c r="K147" s="763">
        <v>35</v>
      </c>
      <c r="L147" s="762">
        <v>37.5</v>
      </c>
      <c r="M147" s="805">
        <v>7.5</v>
      </c>
    </row>
    <row r="148" spans="2:17" hidden="1" outlineLevel="1">
      <c r="B148" s="765" t="s">
        <v>473</v>
      </c>
      <c r="C148" s="806">
        <v>2.5</v>
      </c>
      <c r="D148" s="807">
        <v>7.5</v>
      </c>
      <c r="E148" s="808">
        <v>10</v>
      </c>
      <c r="F148" s="767"/>
      <c r="G148" s="767"/>
      <c r="H148" s="767"/>
      <c r="I148" s="767"/>
      <c r="J148" s="748"/>
      <c r="K148" s="762">
        <v>12.5</v>
      </c>
      <c r="L148" s="763">
        <v>60</v>
      </c>
      <c r="M148" s="809">
        <v>7.5</v>
      </c>
    </row>
    <row r="149" spans="2:17" ht="24" hidden="1" outlineLevel="1">
      <c r="B149" s="810" t="s">
        <v>451</v>
      </c>
      <c r="C149" s="786" t="s">
        <v>420</v>
      </c>
      <c r="D149" s="811" t="s">
        <v>420</v>
      </c>
      <c r="E149" s="812" t="s">
        <v>420</v>
      </c>
      <c r="F149" s="772"/>
      <c r="G149" s="772"/>
      <c r="H149" s="772"/>
      <c r="I149" s="772"/>
      <c r="J149" s="772"/>
      <c r="K149" s="813">
        <v>20</v>
      </c>
      <c r="L149" s="814">
        <v>60</v>
      </c>
      <c r="M149" s="814">
        <v>20</v>
      </c>
    </row>
    <row r="150" spans="2:17" hidden="1" outlineLevel="1">
      <c r="D150" s="736"/>
      <c r="K150" s="555"/>
    </row>
    <row r="151" spans="2:17" collapsed="1">
      <c r="B151" s="278" t="s">
        <v>142</v>
      </c>
      <c r="C151" s="815" t="s">
        <v>143</v>
      </c>
      <c r="D151" s="815"/>
      <c r="E151" s="816" t="e">
        <f t="shared" ref="E151:E156" si="8">ROUND($D$121*K151%,2)</f>
        <v>#DIV/0!</v>
      </c>
      <c r="K151" s="817">
        <v>2.5</v>
      </c>
      <c r="L151" s="486" t="s">
        <v>293</v>
      </c>
      <c r="P151" s="817">
        <v>2.5</v>
      </c>
      <c r="Q151" s="486" t="s">
        <v>293</v>
      </c>
    </row>
    <row r="152" spans="2:17">
      <c r="B152" s="278" t="s">
        <v>144</v>
      </c>
      <c r="C152" s="815" t="s">
        <v>481</v>
      </c>
      <c r="D152" s="815"/>
      <c r="E152" s="816" t="e">
        <f t="shared" si="8"/>
        <v>#DIV/0!</v>
      </c>
      <c r="K152" s="817">
        <v>12.5</v>
      </c>
      <c r="L152" s="486" t="s">
        <v>293</v>
      </c>
      <c r="P152" s="818">
        <v>5</v>
      </c>
      <c r="Q152" s="486" t="s">
        <v>293</v>
      </c>
    </row>
    <row r="153" spans="2:17">
      <c r="B153" s="278" t="s">
        <v>146</v>
      </c>
      <c r="C153" s="815" t="s">
        <v>383</v>
      </c>
      <c r="D153" s="815"/>
      <c r="E153" s="816" t="e">
        <f t="shared" si="8"/>
        <v>#DIV/0!</v>
      </c>
      <c r="K153" s="817">
        <v>10</v>
      </c>
      <c r="L153" s="486" t="s">
        <v>293</v>
      </c>
      <c r="P153" s="817">
        <v>7.5</v>
      </c>
      <c r="Q153" s="486" t="s">
        <v>293</v>
      </c>
    </row>
    <row r="154" spans="2:17">
      <c r="B154" s="278" t="s">
        <v>148</v>
      </c>
      <c r="C154" s="815" t="s">
        <v>482</v>
      </c>
      <c r="D154" s="815"/>
      <c r="E154" s="816" t="e">
        <f t="shared" si="8"/>
        <v>#DIV/0!</v>
      </c>
      <c r="K154" s="817">
        <v>15</v>
      </c>
      <c r="L154" s="486" t="s">
        <v>293</v>
      </c>
      <c r="P154" s="817">
        <v>17.5</v>
      </c>
      <c r="Q154" s="486" t="s">
        <v>293</v>
      </c>
    </row>
    <row r="155" spans="2:17">
      <c r="B155" s="278" t="s">
        <v>150</v>
      </c>
      <c r="C155" s="815" t="s">
        <v>151</v>
      </c>
      <c r="D155" s="815"/>
      <c r="E155" s="816" t="e">
        <f t="shared" si="8"/>
        <v>#DIV/0!</v>
      </c>
      <c r="K155" s="817">
        <v>55</v>
      </c>
      <c r="L155" s="486" t="s">
        <v>293</v>
      </c>
      <c r="P155" s="819">
        <v>62.5</v>
      </c>
      <c r="Q155" s="486" t="s">
        <v>293</v>
      </c>
    </row>
    <row r="156" spans="2:17">
      <c r="B156" s="278" t="s">
        <v>152</v>
      </c>
      <c r="C156" s="815" t="s">
        <v>483</v>
      </c>
      <c r="D156" s="815"/>
      <c r="E156" s="816" t="e">
        <f t="shared" si="8"/>
        <v>#DIV/0!</v>
      </c>
      <c r="K156" s="818">
        <v>5</v>
      </c>
      <c r="L156" s="486" t="s">
        <v>293</v>
      </c>
      <c r="P156" s="818">
        <v>5</v>
      </c>
      <c r="Q156" s="486" t="s">
        <v>293</v>
      </c>
    </row>
    <row r="157" spans="2:17" ht="12.75" thickBot="1">
      <c r="E157" s="820" t="e">
        <f>SUM(E151:E156)</f>
        <v>#DIV/0!</v>
      </c>
      <c r="K157" s="821">
        <f>SUM(K151:K156)</f>
        <v>100</v>
      </c>
      <c r="L157" s="486" t="s">
        <v>293</v>
      </c>
      <c r="O157" s="505"/>
      <c r="P157" s="500"/>
    </row>
    <row r="158" spans="2:17" ht="12.75" thickTop="1">
      <c r="K158" s="562"/>
    </row>
    <row r="159" spans="2:17">
      <c r="K159" s="562"/>
    </row>
    <row r="160" spans="2:17">
      <c r="B160" s="488" t="s">
        <v>355</v>
      </c>
      <c r="K160" s="562"/>
    </row>
    <row r="161" spans="1:11">
      <c r="A161" s="278" t="s">
        <v>356</v>
      </c>
      <c r="B161" s="278" t="s">
        <v>484</v>
      </c>
      <c r="K161" s="562"/>
    </row>
    <row r="162" spans="1:11">
      <c r="A162" s="278" t="s">
        <v>356</v>
      </c>
      <c r="B162" s="278" t="s">
        <v>485</v>
      </c>
      <c r="K162" s="562"/>
    </row>
    <row r="163" spans="1:11">
      <c r="A163" s="278" t="s">
        <v>356</v>
      </c>
      <c r="B163" s="278" t="s">
        <v>486</v>
      </c>
      <c r="K163" s="822"/>
    </row>
    <row r="164" spans="1:11">
      <c r="A164" s="278" t="s">
        <v>356</v>
      </c>
      <c r="B164" s="278" t="s">
        <v>487</v>
      </c>
      <c r="E164" s="823"/>
      <c r="K164" s="562"/>
    </row>
    <row r="165" spans="1:11">
      <c r="A165" s="278" t="s">
        <v>356</v>
      </c>
      <c r="B165" s="278" t="s">
        <v>488</v>
      </c>
      <c r="K165" s="823"/>
    </row>
    <row r="166" spans="1:11">
      <c r="A166" s="278" t="s">
        <v>356</v>
      </c>
      <c r="B166" s="278" t="s">
        <v>489</v>
      </c>
      <c r="K166" s="562"/>
    </row>
    <row r="167" spans="1:11">
      <c r="A167" s="278" t="s">
        <v>356</v>
      </c>
      <c r="B167" s="278" t="s">
        <v>490</v>
      </c>
      <c r="K167" s="562"/>
    </row>
    <row r="168" spans="1:11">
      <c r="K168" s="562"/>
    </row>
    <row r="169" spans="1:11">
      <c r="K169" s="562"/>
    </row>
    <row r="170" spans="1:11">
      <c r="K170" s="562"/>
    </row>
    <row r="171" spans="1:11">
      <c r="K171" s="562"/>
    </row>
    <row r="172" spans="1:11">
      <c r="K172" s="562"/>
    </row>
    <row r="173" spans="1:11">
      <c r="K173" s="562"/>
    </row>
    <row r="174" spans="1:11">
      <c r="K174" s="562"/>
    </row>
    <row r="175" spans="1:11">
      <c r="K175" s="562"/>
    </row>
  </sheetData>
  <sheetProtection selectLockedCells="1" selectUnlockedCells="1"/>
  <mergeCells count="44">
    <mergeCell ref="B20:C20"/>
    <mergeCell ref="F20:I20"/>
    <mergeCell ref="J2:K2"/>
    <mergeCell ref="E6:K6"/>
    <mergeCell ref="E10:K10"/>
    <mergeCell ref="B19:E19"/>
    <mergeCell ref="K19:M19"/>
    <mergeCell ref="C70:E70"/>
    <mergeCell ref="B42:B43"/>
    <mergeCell ref="C42:M42"/>
    <mergeCell ref="F43:J43"/>
    <mergeCell ref="F44:J44"/>
    <mergeCell ref="F45:J45"/>
    <mergeCell ref="F46:J46"/>
    <mergeCell ref="F47:J47"/>
    <mergeCell ref="F48:J48"/>
    <mergeCell ref="B58:B59"/>
    <mergeCell ref="C58:K58"/>
    <mergeCell ref="C69:E69"/>
    <mergeCell ref="B75:B76"/>
    <mergeCell ref="C75:D75"/>
    <mergeCell ref="B85:C85"/>
    <mergeCell ref="D85:E85"/>
    <mergeCell ref="B86:C86"/>
    <mergeCell ref="D86:E86"/>
    <mergeCell ref="B94:C94"/>
    <mergeCell ref="D94:E94"/>
    <mergeCell ref="D87:E87"/>
    <mergeCell ref="B88:C88"/>
    <mergeCell ref="D88:E88"/>
    <mergeCell ref="B89:C89"/>
    <mergeCell ref="D89:E89"/>
    <mergeCell ref="D90:E90"/>
    <mergeCell ref="B91:C91"/>
    <mergeCell ref="D91:E91"/>
    <mergeCell ref="D92:E92"/>
    <mergeCell ref="B93:C93"/>
    <mergeCell ref="D93:E93"/>
    <mergeCell ref="B95:C95"/>
    <mergeCell ref="D95:E95"/>
    <mergeCell ref="E110:L110"/>
    <mergeCell ref="E113:L113"/>
    <mergeCell ref="B126:B128"/>
    <mergeCell ref="C126:M126"/>
  </mergeCells>
  <printOptions horizontalCentered="1"/>
  <pageMargins left="0.59055118110236227" right="0.59055118110236227" top="0.59055118110236227" bottom="0.59055118110236227" header="0.51181102362204722" footer="0.51181102362204722"/>
  <pageSetup paperSize="9" scale="91" orientation="portrait" r:id="rId1"/>
  <headerFooter alignWithMargins="0"/>
  <rowBreaks count="1" manualBreakCount="1">
    <brk id="158" max="1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03101-0E2B-48C5-BE38-2F5D5AEF1CEB}">
  <sheetPr>
    <tabColor rgb="FFFF0000"/>
  </sheetPr>
  <dimension ref="A1:AE456"/>
  <sheetViews>
    <sheetView view="pageBreakPreview" topLeftCell="A77" zoomScaleNormal="60" zoomScaleSheetLayoutView="100" workbookViewId="0">
      <selection activeCell="H73" sqref="H73"/>
    </sheetView>
  </sheetViews>
  <sheetFormatPr defaultColWidth="14.7109375" defaultRowHeight="15" customHeight="1" outlineLevelRow="1" outlineLevelCol="1"/>
  <cols>
    <col min="1" max="1" width="2.140625" style="824" customWidth="1"/>
    <col min="2" max="2" width="18.42578125" style="824" customWidth="1"/>
    <col min="3" max="3" width="14.28515625" style="824" customWidth="1"/>
    <col min="4" max="4" width="14" style="824" customWidth="1"/>
    <col min="5" max="5" width="14.85546875" style="824" bestFit="1" customWidth="1"/>
    <col min="6" max="9" width="2" style="824" hidden="1" customWidth="1" outlineLevel="1"/>
    <col min="10" max="10" width="9.5703125" style="824" customWidth="1" collapsed="1"/>
    <col min="11" max="11" width="14" style="824" customWidth="1"/>
    <col min="12" max="12" width="14.28515625" style="824" customWidth="1"/>
    <col min="13" max="13" width="10.5703125" style="824" customWidth="1"/>
    <col min="14" max="14" width="7.42578125" style="824" customWidth="1"/>
    <col min="15" max="15" width="6.28515625" style="824" customWidth="1"/>
    <col min="16" max="16" width="14.7109375" style="824" customWidth="1"/>
    <col min="17" max="17" width="14.7109375" style="825"/>
    <col min="18" max="18" width="14.7109375" style="824"/>
    <col min="19" max="19" width="15.85546875" style="824" customWidth="1"/>
    <col min="20" max="20" width="16.28515625" style="824" customWidth="1"/>
    <col min="21" max="21" width="14.7109375" style="824"/>
    <col min="22" max="22" width="19.28515625" style="824" customWidth="1"/>
    <col min="23" max="16384" width="14.7109375" style="824"/>
  </cols>
  <sheetData>
    <row r="1" spans="1:17" ht="6" customHeight="1">
      <c r="A1" s="1710"/>
      <c r="B1" s="1710"/>
      <c r="C1" s="1710"/>
      <c r="D1" s="1710"/>
      <c r="E1" s="1710"/>
      <c r="F1" s="1710"/>
      <c r="G1" s="1710"/>
      <c r="H1" s="1710"/>
      <c r="I1" s="1710"/>
      <c r="J1" s="1710"/>
      <c r="K1" s="1710"/>
      <c r="L1" s="1710"/>
      <c r="M1" s="1710"/>
      <c r="N1" s="1710"/>
    </row>
    <row r="2" spans="1:17" ht="15.6" customHeight="1">
      <c r="A2" s="287"/>
      <c r="B2" s="826" t="str">
        <f>UPPER(BREAKDOWN!P19)</f>
        <v>STRUCTURAL ENGINEER</v>
      </c>
      <c r="C2" s="287"/>
      <c r="D2" s="827"/>
      <c r="E2" s="828"/>
      <c r="F2" s="829"/>
      <c r="G2" s="829"/>
      <c r="H2" s="829"/>
      <c r="I2" s="829"/>
      <c r="J2" s="1669" t="e">
        <f>IF(AND($P$12=0,$P$124=0),"","ERROR ON SHEET")</f>
        <v>#DIV/0!</v>
      </c>
      <c r="K2" s="1669"/>
      <c r="L2" s="830"/>
      <c r="M2" s="831" t="s">
        <v>491</v>
      </c>
      <c r="N2" s="287"/>
    </row>
    <row r="3" spans="1:17" ht="15.6" customHeight="1">
      <c r="A3" s="832"/>
      <c r="B3" s="832"/>
      <c r="C3" s="833"/>
      <c r="D3" s="834"/>
      <c r="E3" s="833"/>
      <c r="F3" s="833"/>
      <c r="G3" s="835"/>
      <c r="H3" s="835"/>
      <c r="I3" s="835"/>
      <c r="J3" s="835"/>
      <c r="K3" s="832"/>
      <c r="L3" s="832"/>
      <c r="M3" s="836" t="s">
        <v>492</v>
      </c>
      <c r="N3" s="832"/>
    </row>
    <row r="4" spans="1:17" s="278" customFormat="1" ht="12">
      <c r="A4" s="287"/>
      <c r="B4" s="826" t="s">
        <v>336</v>
      </c>
      <c r="C4" s="287"/>
      <c r="D4" s="827"/>
      <c r="E4" s="830"/>
      <c r="F4" s="829"/>
      <c r="G4" s="829"/>
      <c r="H4" s="829"/>
      <c r="I4" s="829"/>
      <c r="J4" s="829"/>
      <c r="K4" s="830"/>
      <c r="L4" s="830"/>
      <c r="M4" s="830"/>
      <c r="N4" s="287"/>
      <c r="Q4" s="837"/>
    </row>
    <row r="5" spans="1:17" s="278" customFormat="1" ht="6.75" customHeight="1">
      <c r="A5" s="287"/>
      <c r="B5" s="287"/>
      <c r="C5" s="287"/>
      <c r="D5" s="827"/>
      <c r="E5" s="830"/>
      <c r="F5" s="829"/>
      <c r="G5" s="829"/>
      <c r="H5" s="829"/>
      <c r="I5" s="829"/>
      <c r="J5" s="829"/>
      <c r="K5" s="830"/>
      <c r="L5" s="830"/>
      <c r="M5" s="830"/>
      <c r="N5" s="287"/>
      <c r="Q5" s="837"/>
    </row>
    <row r="6" spans="1:17" s="278" customFormat="1" ht="12">
      <c r="A6" s="831" t="s">
        <v>337</v>
      </c>
      <c r="B6" s="287" t="s">
        <v>294</v>
      </c>
      <c r="C6" s="287"/>
      <c r="D6" s="492" t="e">
        <f>+BREAKDOWN!Q71</f>
        <v>#DIV/0!</v>
      </c>
      <c r="E6" s="1605" t="s">
        <v>493</v>
      </c>
      <c r="F6" s="1606"/>
      <c r="G6" s="1606"/>
      <c r="H6" s="1606"/>
      <c r="I6" s="1606"/>
      <c r="J6" s="1606"/>
      <c r="K6" s="1606"/>
      <c r="L6" s="1606"/>
      <c r="M6" s="830"/>
      <c r="N6" s="287"/>
      <c r="Q6" s="837"/>
    </row>
    <row r="7" spans="1:17" s="278" customFormat="1" ht="12">
      <c r="A7" s="287"/>
      <c r="B7" s="287"/>
      <c r="C7" s="287"/>
      <c r="D7" s="827"/>
      <c r="E7" s="830"/>
      <c r="F7" s="829"/>
      <c r="G7" s="829"/>
      <c r="H7" s="829"/>
      <c r="I7" s="829"/>
      <c r="J7" s="829"/>
      <c r="K7" s="830"/>
      <c r="L7" s="830"/>
      <c r="M7" s="830"/>
      <c r="N7" s="287"/>
      <c r="Q7" s="837"/>
    </row>
    <row r="8" spans="1:17" s="278" customFormat="1" ht="12">
      <c r="A8" s="831" t="s">
        <v>337</v>
      </c>
      <c r="B8" s="287" t="s">
        <v>494</v>
      </c>
      <c r="C8" s="287"/>
      <c r="D8" s="492">
        <f>BREAKDOWN!Q64</f>
        <v>0</v>
      </c>
      <c r="E8" s="1605" t="s">
        <v>331</v>
      </c>
      <c r="F8" s="1606"/>
      <c r="G8" s="1606"/>
      <c r="H8" s="1606"/>
      <c r="I8" s="1606"/>
      <c r="J8" s="1606"/>
      <c r="K8" s="1606"/>
      <c r="L8" s="1606"/>
      <c r="M8" s="1606"/>
      <c r="N8" s="287"/>
      <c r="Q8" s="837"/>
    </row>
    <row r="9" spans="1:17" s="278" customFormat="1" ht="12">
      <c r="A9" s="831"/>
      <c r="B9" s="287"/>
      <c r="C9" s="287"/>
      <c r="D9" s="838"/>
      <c r="E9" s="839"/>
      <c r="F9" s="839"/>
      <c r="G9" s="839"/>
      <c r="H9" s="839"/>
      <c r="I9" s="839"/>
      <c r="J9" s="839"/>
      <c r="K9" s="839"/>
      <c r="L9" s="830"/>
      <c r="M9" s="830"/>
      <c r="N9" s="287"/>
      <c r="Q9" s="837"/>
    </row>
    <row r="10" spans="1:17" s="278" customFormat="1" ht="12.75">
      <c r="A10" s="831" t="s">
        <v>337</v>
      </c>
      <c r="B10" s="287" t="s">
        <v>495</v>
      </c>
      <c r="C10" s="287"/>
      <c r="D10" s="492">
        <v>0</v>
      </c>
      <c r="E10" s="839"/>
      <c r="F10" s="839"/>
      <c r="G10" s="839"/>
      <c r="H10" s="839"/>
      <c r="I10" s="839"/>
      <c r="J10" s="839"/>
      <c r="K10" s="839"/>
      <c r="L10" s="830"/>
      <c r="M10" s="830"/>
      <c r="N10" s="287"/>
      <c r="P10" s="214" t="s">
        <v>98</v>
      </c>
      <c r="Q10" s="837"/>
    </row>
    <row r="11" spans="1:17" s="278" customFormat="1" ht="12">
      <c r="A11" s="287"/>
      <c r="B11" s="287"/>
      <c r="C11" s="287"/>
      <c r="D11" s="827"/>
      <c r="E11" s="830"/>
      <c r="F11" s="829"/>
      <c r="G11" s="829"/>
      <c r="H11" s="829"/>
      <c r="I11" s="829"/>
      <c r="J11" s="829"/>
      <c r="K11" s="830"/>
      <c r="L11" s="830"/>
      <c r="M11" s="830"/>
      <c r="N11" s="287"/>
      <c r="Q11" s="837"/>
    </row>
    <row r="12" spans="1:17" s="278" customFormat="1" ht="12">
      <c r="A12" s="831" t="s">
        <v>337</v>
      </c>
      <c r="B12" s="287" t="s">
        <v>496</v>
      </c>
      <c r="C12" s="287"/>
      <c r="D12" s="492" t="e">
        <f>D6+D8+D10</f>
        <v>#DIV/0!</v>
      </c>
      <c r="E12" s="839"/>
      <c r="F12" s="839"/>
      <c r="G12" s="839"/>
      <c r="H12" s="839"/>
      <c r="I12" s="839"/>
      <c r="J12" s="839"/>
      <c r="K12" s="839"/>
      <c r="L12" s="830"/>
      <c r="M12" s="830"/>
      <c r="N12" s="287"/>
      <c r="P12" s="500" t="e">
        <f>(D6+D8+D10)-D12</f>
        <v>#DIV/0!</v>
      </c>
      <c r="Q12" s="840" t="s">
        <v>100</v>
      </c>
    </row>
    <row r="13" spans="1:17" s="278" customFormat="1" ht="12">
      <c r="A13" s="831"/>
      <c r="B13" s="287"/>
      <c r="C13" s="287"/>
      <c r="D13" s="838"/>
      <c r="E13" s="830"/>
      <c r="F13" s="829"/>
      <c r="G13" s="829"/>
      <c r="H13" s="829"/>
      <c r="I13" s="829"/>
      <c r="J13" s="829"/>
      <c r="K13" s="830"/>
      <c r="L13" s="830"/>
      <c r="M13" s="830"/>
      <c r="N13" s="287"/>
      <c r="Q13" s="837"/>
    </row>
    <row r="14" spans="1:17" s="278" customFormat="1" ht="12">
      <c r="A14" s="831" t="s">
        <v>337</v>
      </c>
      <c r="B14" s="287" t="s">
        <v>338</v>
      </c>
      <c r="C14" s="287"/>
      <c r="D14" s="841">
        <f>+BREAKDOWN!Q73</f>
        <v>0.45</v>
      </c>
      <c r="E14" s="830"/>
      <c r="F14" s="829"/>
      <c r="G14" s="829"/>
      <c r="H14" s="829"/>
      <c r="I14" s="829"/>
      <c r="J14" s="829"/>
      <c r="K14" s="830"/>
      <c r="L14" s="830"/>
      <c r="M14" s="830"/>
      <c r="N14" s="287"/>
      <c r="Q14" s="837"/>
    </row>
    <row r="15" spans="1:17" s="278" customFormat="1" ht="12">
      <c r="A15" s="287"/>
      <c r="B15" s="287"/>
      <c r="C15" s="287"/>
      <c r="D15" s="827"/>
      <c r="E15" s="830"/>
      <c r="F15" s="829"/>
      <c r="G15" s="829"/>
      <c r="H15" s="829"/>
      <c r="I15" s="829"/>
      <c r="J15" s="829"/>
      <c r="K15" s="830"/>
      <c r="L15" s="830"/>
      <c r="M15" s="830"/>
      <c r="N15" s="287"/>
      <c r="Q15" s="837"/>
    </row>
    <row r="16" spans="1:17" s="278" customFormat="1" ht="12">
      <c r="A16" s="831" t="s">
        <v>337</v>
      </c>
      <c r="B16" s="287" t="s">
        <v>339</v>
      </c>
      <c r="C16" s="287"/>
      <c r="D16" s="495">
        <f>IF(BREAKDOWN!$AR$77=1,(BREAKDOWN!Q75/100),0)</f>
        <v>0</v>
      </c>
      <c r="E16" s="830"/>
      <c r="F16" s="842">
        <v>1</v>
      </c>
      <c r="G16" s="843"/>
      <c r="H16" s="844"/>
      <c r="I16" s="842">
        <f>IF(D16&gt;0,F16,0)</f>
        <v>0</v>
      </c>
      <c r="J16" s="845"/>
      <c r="K16" s="846"/>
      <c r="L16" s="830"/>
      <c r="M16" s="830"/>
      <c r="N16" s="287"/>
      <c r="Q16" s="837"/>
    </row>
    <row r="17" spans="1:17" s="278" customFormat="1" ht="12">
      <c r="A17" s="287"/>
      <c r="B17" s="287"/>
      <c r="C17" s="847" t="s">
        <v>326</v>
      </c>
      <c r="D17" s="827"/>
      <c r="E17" s="830"/>
      <c r="F17" s="829"/>
      <c r="G17" s="287"/>
      <c r="H17" s="829"/>
      <c r="I17" s="829"/>
      <c r="J17" s="829"/>
      <c r="K17" s="830"/>
      <c r="L17" s="830"/>
      <c r="M17" s="830"/>
      <c r="N17" s="287"/>
      <c r="Q17" s="837"/>
    </row>
    <row r="18" spans="1:17" s="278" customFormat="1" ht="12">
      <c r="A18" s="831" t="s">
        <v>337</v>
      </c>
      <c r="B18" s="287" t="s">
        <v>340</v>
      </c>
      <c r="C18" s="287"/>
      <c r="D18" s="492">
        <f>IF(BREAKDOWN!$AR$77=1,(BREAKDOWN!Q75/100),0)</f>
        <v>0</v>
      </c>
      <c r="E18" s="830"/>
      <c r="F18" s="497">
        <v>1</v>
      </c>
      <c r="G18" s="497"/>
      <c r="H18" s="497"/>
      <c r="I18" s="848">
        <f>IF(D18&gt;0,F18,0)</f>
        <v>0</v>
      </c>
      <c r="J18" s="829"/>
      <c r="K18" s="830"/>
      <c r="L18" s="830"/>
      <c r="M18" s="830"/>
      <c r="N18" s="287"/>
      <c r="Q18" s="837"/>
    </row>
    <row r="19" spans="1:17" s="278" customFormat="1" ht="11.45" customHeight="1">
      <c r="A19" s="287"/>
      <c r="B19" s="287"/>
      <c r="C19" s="287"/>
      <c r="D19" s="827"/>
      <c r="E19" s="287"/>
      <c r="F19" s="829"/>
      <c r="G19" s="829"/>
      <c r="H19" s="829"/>
      <c r="I19" s="829"/>
      <c r="J19" s="829"/>
      <c r="K19" s="830"/>
      <c r="L19" s="830"/>
      <c r="M19" s="830"/>
      <c r="N19" s="287"/>
      <c r="Q19" s="837"/>
    </row>
    <row r="20" spans="1:17" s="278" customFormat="1" ht="12" customHeight="1">
      <c r="A20" s="287"/>
      <c r="B20" s="287"/>
      <c r="C20" s="287"/>
      <c r="D20" s="827"/>
      <c r="E20" s="287"/>
      <c r="F20" s="829"/>
      <c r="G20" s="829"/>
      <c r="H20" s="829"/>
      <c r="I20" s="829"/>
      <c r="J20" s="829"/>
      <c r="K20" s="830"/>
      <c r="L20" s="830"/>
      <c r="M20" s="830"/>
      <c r="N20" s="287"/>
      <c r="Q20" s="837"/>
    </row>
    <row r="21" spans="1:17" s="278" customFormat="1" ht="12" customHeight="1">
      <c r="A21" s="287"/>
      <c r="B21" s="826" t="s">
        <v>497</v>
      </c>
      <c r="C21" s="287"/>
      <c r="D21" s="849" t="str">
        <f>IF(R84&lt;2,"","ONLY SELECT ONE FEE CATEGORY")</f>
        <v/>
      </c>
      <c r="E21" s="287"/>
      <c r="F21" s="829"/>
      <c r="G21" s="829"/>
      <c r="H21" s="829"/>
      <c r="I21" s="829"/>
      <c r="J21" s="829"/>
      <c r="K21" s="830"/>
      <c r="L21" s="830"/>
      <c r="M21" s="830"/>
      <c r="N21" s="287"/>
      <c r="Q21" s="837"/>
    </row>
    <row r="22" spans="1:17" s="278" customFormat="1" ht="12" customHeight="1">
      <c r="A22" s="287"/>
      <c r="B22" s="287"/>
      <c r="C22" s="287"/>
      <c r="D22" s="827"/>
      <c r="E22" s="287"/>
      <c r="F22" s="829"/>
      <c r="G22" s="829"/>
      <c r="H22" s="829"/>
      <c r="I22" s="829"/>
      <c r="J22" s="829"/>
      <c r="K22" s="830"/>
      <c r="L22" s="830"/>
      <c r="M22" s="830"/>
      <c r="N22" s="287"/>
      <c r="Q22" s="837"/>
    </row>
    <row r="23" spans="1:17" s="278" customFormat="1" ht="12" hidden="1" customHeight="1" outlineLevel="1">
      <c r="A23" s="287"/>
      <c r="B23" s="1711" t="s">
        <v>498</v>
      </c>
      <c r="C23" s="1711"/>
      <c r="D23" s="1711"/>
      <c r="E23" s="1711"/>
      <c r="F23" s="1711"/>
      <c r="G23" s="1711"/>
      <c r="H23" s="1711"/>
      <c r="I23" s="1711"/>
      <c r="J23" s="1711"/>
      <c r="K23" s="1711"/>
      <c r="L23" s="1712" t="s">
        <v>497</v>
      </c>
      <c r="M23" s="1712"/>
      <c r="N23" s="287"/>
      <c r="Q23" s="837"/>
    </row>
    <row r="24" spans="1:17" s="278" customFormat="1" ht="12" hidden="1" customHeight="1" outlineLevel="1">
      <c r="A24" s="287"/>
      <c r="B24" s="1713" t="s">
        <v>499</v>
      </c>
      <c r="C24" s="1714"/>
      <c r="D24" s="1714"/>
      <c r="E24" s="1714"/>
      <c r="F24" s="1714"/>
      <c r="G24" s="1714"/>
      <c r="H24" s="1714"/>
      <c r="I24" s="1714"/>
      <c r="J24" s="1714"/>
      <c r="K24" s="1714"/>
      <c r="L24" s="1715" t="s">
        <v>174</v>
      </c>
      <c r="M24" s="1716"/>
      <c r="N24" s="287"/>
      <c r="Q24" s="837"/>
    </row>
    <row r="25" spans="1:17" s="278" customFormat="1" ht="12" hidden="1" customHeight="1" outlineLevel="1">
      <c r="A25" s="287"/>
      <c r="B25" s="850" t="s">
        <v>500</v>
      </c>
      <c r="C25" s="851"/>
      <c r="D25" s="852"/>
      <c r="E25" s="851"/>
      <c r="F25" s="853"/>
      <c r="G25" s="853"/>
      <c r="H25" s="853"/>
      <c r="I25" s="853"/>
      <c r="J25" s="853"/>
      <c r="K25" s="854"/>
      <c r="L25" s="1703"/>
      <c r="M25" s="1704"/>
      <c r="N25" s="287"/>
      <c r="Q25" s="837"/>
    </row>
    <row r="26" spans="1:17" s="278" customFormat="1" ht="12" hidden="1" customHeight="1" outlineLevel="1">
      <c r="A26" s="287"/>
      <c r="B26" s="855" t="s">
        <v>501</v>
      </c>
      <c r="C26" s="851"/>
      <c r="D26" s="852"/>
      <c r="E26" s="851"/>
      <c r="F26" s="853"/>
      <c r="G26" s="853"/>
      <c r="H26" s="853"/>
      <c r="I26" s="853"/>
      <c r="J26" s="853"/>
      <c r="K26" s="854"/>
      <c r="L26" s="1703" t="s">
        <v>171</v>
      </c>
      <c r="M26" s="1704"/>
      <c r="N26" s="287"/>
      <c r="Q26" s="837"/>
    </row>
    <row r="27" spans="1:17" s="278" customFormat="1" ht="12" hidden="1" customHeight="1" outlineLevel="1">
      <c r="A27" s="287"/>
      <c r="B27" s="855" t="s">
        <v>502</v>
      </c>
      <c r="C27" s="851"/>
      <c r="D27" s="852"/>
      <c r="E27" s="851"/>
      <c r="F27" s="853"/>
      <c r="G27" s="853"/>
      <c r="H27" s="853"/>
      <c r="I27" s="853"/>
      <c r="J27" s="853"/>
      <c r="K27" s="854"/>
      <c r="L27" s="1703" t="s">
        <v>174</v>
      </c>
      <c r="M27" s="1704"/>
      <c r="N27" s="287"/>
      <c r="Q27" s="837"/>
    </row>
    <row r="28" spans="1:17" s="278" customFormat="1" ht="12" hidden="1" customHeight="1" outlineLevel="1">
      <c r="A28" s="287"/>
      <c r="B28" s="850" t="s">
        <v>503</v>
      </c>
      <c r="C28" s="851"/>
      <c r="D28" s="852"/>
      <c r="E28" s="851"/>
      <c r="F28" s="853"/>
      <c r="G28" s="853"/>
      <c r="H28" s="853"/>
      <c r="I28" s="853"/>
      <c r="J28" s="853"/>
      <c r="K28" s="854"/>
      <c r="L28" s="1703"/>
      <c r="M28" s="1704"/>
      <c r="N28" s="287"/>
      <c r="Q28" s="837"/>
    </row>
    <row r="29" spans="1:17" s="278" customFormat="1" ht="12" hidden="1" customHeight="1" outlineLevel="1">
      <c r="A29" s="287"/>
      <c r="B29" s="855" t="s">
        <v>504</v>
      </c>
      <c r="C29" s="851"/>
      <c r="D29" s="852"/>
      <c r="E29" s="851"/>
      <c r="F29" s="853"/>
      <c r="G29" s="853"/>
      <c r="H29" s="853"/>
      <c r="I29" s="853"/>
      <c r="J29" s="853"/>
      <c r="K29" s="854"/>
      <c r="L29" s="1703" t="s">
        <v>171</v>
      </c>
      <c r="M29" s="1704"/>
      <c r="N29" s="287"/>
      <c r="Q29" s="837"/>
    </row>
    <row r="30" spans="1:17" s="278" customFormat="1" ht="12" hidden="1" customHeight="1" outlineLevel="1">
      <c r="A30" s="287"/>
      <c r="B30" s="855" t="s">
        <v>505</v>
      </c>
      <c r="C30" s="851"/>
      <c r="D30" s="852"/>
      <c r="E30" s="851"/>
      <c r="F30" s="853"/>
      <c r="G30" s="853"/>
      <c r="H30" s="853"/>
      <c r="I30" s="853"/>
      <c r="J30" s="853"/>
      <c r="K30" s="854"/>
      <c r="L30" s="1703" t="s">
        <v>231</v>
      </c>
      <c r="M30" s="1704"/>
      <c r="N30" s="287"/>
      <c r="Q30" s="837"/>
    </row>
    <row r="31" spans="1:17" s="278" customFormat="1" ht="12" hidden="1" customHeight="1" outlineLevel="1">
      <c r="A31" s="287"/>
      <c r="B31" s="855" t="s">
        <v>506</v>
      </c>
      <c r="C31" s="851"/>
      <c r="D31" s="852"/>
      <c r="E31" s="851"/>
      <c r="F31" s="853"/>
      <c r="G31" s="853"/>
      <c r="H31" s="853"/>
      <c r="I31" s="853"/>
      <c r="J31" s="853"/>
      <c r="K31" s="854"/>
      <c r="L31" s="1703" t="s">
        <v>231</v>
      </c>
      <c r="M31" s="1704"/>
      <c r="N31" s="287"/>
      <c r="Q31" s="837"/>
    </row>
    <row r="32" spans="1:17" s="278" customFormat="1" ht="12" hidden="1" customHeight="1" outlineLevel="1">
      <c r="A32" s="287"/>
      <c r="B32" s="855" t="s">
        <v>507</v>
      </c>
      <c r="C32" s="851"/>
      <c r="D32" s="852"/>
      <c r="E32" s="851"/>
      <c r="F32" s="853"/>
      <c r="G32" s="853"/>
      <c r="H32" s="853"/>
      <c r="I32" s="853"/>
      <c r="J32" s="853"/>
      <c r="K32" s="854"/>
      <c r="L32" s="1703" t="s">
        <v>171</v>
      </c>
      <c r="M32" s="1704"/>
      <c r="N32" s="287"/>
      <c r="Q32" s="837"/>
    </row>
    <row r="33" spans="1:31" s="278" customFormat="1" ht="12" hidden="1" customHeight="1" outlineLevel="1">
      <c r="A33" s="287"/>
      <c r="B33" s="855" t="s">
        <v>508</v>
      </c>
      <c r="C33" s="851"/>
      <c r="D33" s="852"/>
      <c r="E33" s="851"/>
      <c r="F33" s="853"/>
      <c r="G33" s="853"/>
      <c r="H33" s="853"/>
      <c r="I33" s="853"/>
      <c r="J33" s="853"/>
      <c r="K33" s="854"/>
      <c r="L33" s="1703" t="s">
        <v>172</v>
      </c>
      <c r="M33" s="1704"/>
      <c r="N33" s="287"/>
      <c r="Q33" s="837"/>
    </row>
    <row r="34" spans="1:31" s="278" customFormat="1" ht="12" hidden="1" customHeight="1" outlineLevel="1">
      <c r="A34" s="287"/>
      <c r="B34" s="855" t="s">
        <v>509</v>
      </c>
      <c r="C34" s="851"/>
      <c r="D34" s="852"/>
      <c r="E34" s="851"/>
      <c r="F34" s="853"/>
      <c r="G34" s="853"/>
      <c r="H34" s="853"/>
      <c r="I34" s="853"/>
      <c r="J34" s="853"/>
      <c r="K34" s="854"/>
      <c r="L34" s="1703" t="s">
        <v>174</v>
      </c>
      <c r="M34" s="1704"/>
      <c r="N34" s="287"/>
      <c r="Q34" s="837"/>
    </row>
    <row r="35" spans="1:31" s="278" customFormat="1" ht="12" hidden="1" customHeight="1" outlineLevel="1">
      <c r="A35" s="287"/>
      <c r="B35" s="855" t="s">
        <v>510</v>
      </c>
      <c r="C35" s="851"/>
      <c r="D35" s="852"/>
      <c r="E35" s="851"/>
      <c r="F35" s="853"/>
      <c r="G35" s="853"/>
      <c r="H35" s="853"/>
      <c r="I35" s="853"/>
      <c r="J35" s="853"/>
      <c r="K35" s="854"/>
      <c r="L35" s="1703" t="s">
        <v>171</v>
      </c>
      <c r="M35" s="1704"/>
      <c r="N35" s="287"/>
      <c r="Q35" s="837"/>
    </row>
    <row r="36" spans="1:31" s="278" customFormat="1" ht="12" hidden="1" customHeight="1" outlineLevel="1">
      <c r="A36" s="287"/>
      <c r="B36" s="855" t="s">
        <v>511</v>
      </c>
      <c r="C36" s="851"/>
      <c r="D36" s="852"/>
      <c r="E36" s="851"/>
      <c r="F36" s="853"/>
      <c r="G36" s="853"/>
      <c r="H36" s="853"/>
      <c r="I36" s="853"/>
      <c r="J36" s="853"/>
      <c r="K36" s="854"/>
      <c r="L36" s="1703" t="s">
        <v>171</v>
      </c>
      <c r="M36" s="1704"/>
      <c r="N36" s="287"/>
      <c r="Q36" s="837"/>
    </row>
    <row r="37" spans="1:31" s="278" customFormat="1" ht="12" hidden="1" customHeight="1" outlineLevel="1">
      <c r="A37" s="287"/>
      <c r="B37" s="855" t="s">
        <v>512</v>
      </c>
      <c r="C37" s="851"/>
      <c r="D37" s="852"/>
      <c r="E37" s="851"/>
      <c r="F37" s="853"/>
      <c r="G37" s="853"/>
      <c r="H37" s="853"/>
      <c r="I37" s="853"/>
      <c r="J37" s="853"/>
      <c r="K37" s="854"/>
      <c r="L37" s="1703" t="s">
        <v>171</v>
      </c>
      <c r="M37" s="1704"/>
      <c r="N37" s="287"/>
      <c r="Q37" s="837"/>
    </row>
    <row r="38" spans="1:31" s="278" customFormat="1" ht="12" hidden="1" customHeight="1" outlineLevel="1">
      <c r="A38" s="287"/>
      <c r="B38" s="855" t="s">
        <v>513</v>
      </c>
      <c r="C38" s="851"/>
      <c r="D38" s="852"/>
      <c r="E38" s="851"/>
      <c r="F38" s="853"/>
      <c r="G38" s="853"/>
      <c r="H38" s="853"/>
      <c r="I38" s="853"/>
      <c r="J38" s="853"/>
      <c r="K38" s="854"/>
      <c r="L38" s="1703" t="s">
        <v>172</v>
      </c>
      <c r="M38" s="1704"/>
      <c r="N38" s="287"/>
      <c r="Q38" s="837"/>
    </row>
    <row r="39" spans="1:31" s="278" customFormat="1" ht="12" hidden="1" customHeight="1" outlineLevel="1">
      <c r="A39" s="287"/>
      <c r="B39" s="850" t="s">
        <v>501</v>
      </c>
      <c r="C39" s="851"/>
      <c r="D39" s="852"/>
      <c r="E39" s="851"/>
      <c r="F39" s="853"/>
      <c r="G39" s="853"/>
      <c r="H39" s="853"/>
      <c r="I39" s="853"/>
      <c r="J39" s="853"/>
      <c r="K39" s="854"/>
      <c r="L39" s="1703"/>
      <c r="M39" s="1704"/>
      <c r="N39" s="287"/>
      <c r="Q39" s="837"/>
    </row>
    <row r="40" spans="1:31" s="287" customFormat="1" ht="12" hidden="1" customHeight="1" outlineLevel="1">
      <c r="B40" s="855" t="s">
        <v>514</v>
      </c>
      <c r="C40" s="851"/>
      <c r="D40" s="852"/>
      <c r="E40" s="851"/>
      <c r="F40" s="853"/>
      <c r="G40" s="853"/>
      <c r="H40" s="853"/>
      <c r="I40" s="853"/>
      <c r="J40" s="853"/>
      <c r="K40" s="854"/>
      <c r="L40" s="1703" t="s">
        <v>172</v>
      </c>
      <c r="M40" s="1704"/>
      <c r="O40" s="278"/>
      <c r="P40" s="278"/>
      <c r="Q40" s="837"/>
      <c r="R40" s="278"/>
      <c r="S40" s="278"/>
      <c r="T40" s="278"/>
      <c r="U40" s="278"/>
      <c r="V40" s="278"/>
      <c r="W40" s="278"/>
      <c r="X40" s="278"/>
      <c r="Y40" s="278"/>
      <c r="Z40" s="278"/>
      <c r="AA40" s="278"/>
      <c r="AB40" s="278"/>
      <c r="AC40" s="278"/>
      <c r="AD40" s="278"/>
      <c r="AE40" s="278"/>
    </row>
    <row r="41" spans="1:31" s="287" customFormat="1" ht="12" hidden="1" customHeight="1" outlineLevel="1">
      <c r="B41" s="855" t="s">
        <v>515</v>
      </c>
      <c r="C41" s="851"/>
      <c r="D41" s="852"/>
      <c r="E41" s="851"/>
      <c r="F41" s="853"/>
      <c r="G41" s="853"/>
      <c r="H41" s="853"/>
      <c r="I41" s="853"/>
      <c r="J41" s="853"/>
      <c r="K41" s="854"/>
      <c r="L41" s="1703" t="s">
        <v>231</v>
      </c>
      <c r="M41" s="1704"/>
      <c r="O41" s="278"/>
      <c r="P41" s="278"/>
      <c r="Q41" s="837"/>
      <c r="R41" s="278"/>
      <c r="S41" s="278"/>
      <c r="T41" s="278"/>
      <c r="U41" s="278"/>
      <c r="V41" s="278"/>
      <c r="W41" s="278"/>
      <c r="X41" s="278"/>
      <c r="Y41" s="278"/>
      <c r="Z41" s="278"/>
      <c r="AA41" s="278"/>
      <c r="AB41" s="278"/>
      <c r="AC41" s="278"/>
      <c r="AD41" s="278"/>
      <c r="AE41" s="278"/>
    </row>
    <row r="42" spans="1:31" s="287" customFormat="1" ht="12" hidden="1" customHeight="1" outlineLevel="1">
      <c r="B42" s="855" t="s">
        <v>516</v>
      </c>
      <c r="C42" s="851"/>
      <c r="D42" s="852"/>
      <c r="E42" s="851"/>
      <c r="F42" s="853"/>
      <c r="G42" s="853"/>
      <c r="H42" s="853"/>
      <c r="I42" s="853"/>
      <c r="J42" s="853"/>
      <c r="K42" s="854"/>
      <c r="L42" s="1703" t="s">
        <v>174</v>
      </c>
      <c r="M42" s="1704"/>
      <c r="O42" s="278"/>
      <c r="P42" s="278"/>
      <c r="Q42" s="837"/>
      <c r="R42" s="278"/>
      <c r="S42" s="278"/>
      <c r="T42" s="278"/>
      <c r="U42" s="278"/>
      <c r="V42" s="278"/>
      <c r="W42" s="278"/>
      <c r="X42" s="278"/>
      <c r="Y42" s="278"/>
      <c r="Z42" s="278"/>
      <c r="AA42" s="278"/>
      <c r="AB42" s="278"/>
      <c r="AC42" s="278"/>
      <c r="AD42" s="278"/>
      <c r="AE42" s="278"/>
    </row>
    <row r="43" spans="1:31" s="287" customFormat="1" ht="12" hidden="1" customHeight="1" outlineLevel="1">
      <c r="B43" s="855" t="s">
        <v>517</v>
      </c>
      <c r="C43" s="851"/>
      <c r="D43" s="852"/>
      <c r="E43" s="851"/>
      <c r="F43" s="853"/>
      <c r="G43" s="853"/>
      <c r="H43" s="853"/>
      <c r="I43" s="853"/>
      <c r="J43" s="853"/>
      <c r="K43" s="854"/>
      <c r="L43" s="1703" t="s">
        <v>171</v>
      </c>
      <c r="M43" s="1704"/>
      <c r="O43" s="278"/>
      <c r="P43" s="278"/>
      <c r="Q43" s="837"/>
      <c r="R43" s="278"/>
      <c r="S43" s="278"/>
      <c r="T43" s="278"/>
      <c r="U43" s="278"/>
      <c r="V43" s="278"/>
      <c r="W43" s="278"/>
      <c r="X43" s="278"/>
      <c r="Y43" s="278"/>
      <c r="Z43" s="278"/>
      <c r="AA43" s="278"/>
      <c r="AB43" s="278"/>
      <c r="AC43" s="278"/>
      <c r="AD43" s="278"/>
      <c r="AE43" s="278"/>
    </row>
    <row r="44" spans="1:31" s="287" customFormat="1" ht="12" hidden="1" customHeight="1" outlineLevel="1">
      <c r="B44" s="855" t="s">
        <v>518</v>
      </c>
      <c r="C44" s="851"/>
      <c r="D44" s="852"/>
      <c r="E44" s="851"/>
      <c r="F44" s="853"/>
      <c r="G44" s="853"/>
      <c r="H44" s="853"/>
      <c r="I44" s="853"/>
      <c r="J44" s="853"/>
      <c r="K44" s="854"/>
      <c r="L44" s="1703" t="s">
        <v>172</v>
      </c>
      <c r="M44" s="1704"/>
      <c r="O44" s="278"/>
      <c r="P44" s="278"/>
      <c r="Q44" s="837"/>
      <c r="R44" s="278"/>
      <c r="S44" s="278"/>
      <c r="T44" s="278"/>
      <c r="U44" s="278"/>
      <c r="V44" s="278"/>
      <c r="W44" s="278"/>
      <c r="X44" s="278"/>
      <c r="Y44" s="278"/>
      <c r="Z44" s="278"/>
      <c r="AA44" s="278"/>
      <c r="AB44" s="278"/>
      <c r="AC44" s="278"/>
      <c r="AD44" s="278"/>
      <c r="AE44" s="278"/>
    </row>
    <row r="45" spans="1:31" s="287" customFormat="1" ht="12" hidden="1" customHeight="1" outlineLevel="1">
      <c r="B45" s="855" t="s">
        <v>519</v>
      </c>
      <c r="C45" s="851"/>
      <c r="D45" s="852"/>
      <c r="E45" s="851"/>
      <c r="F45" s="853"/>
      <c r="G45" s="853"/>
      <c r="H45" s="853"/>
      <c r="I45" s="853"/>
      <c r="J45" s="853"/>
      <c r="K45" s="854"/>
      <c r="L45" s="1703" t="s">
        <v>231</v>
      </c>
      <c r="M45" s="1704"/>
      <c r="O45" s="278"/>
      <c r="P45" s="278"/>
      <c r="Q45" s="837"/>
      <c r="R45" s="278"/>
      <c r="S45" s="278"/>
      <c r="T45" s="278"/>
      <c r="U45" s="278"/>
      <c r="V45" s="278"/>
      <c r="W45" s="278"/>
      <c r="X45" s="278"/>
      <c r="Y45" s="278"/>
      <c r="Z45" s="278"/>
      <c r="AA45" s="278"/>
      <c r="AB45" s="278"/>
      <c r="AC45" s="278"/>
      <c r="AD45" s="278"/>
      <c r="AE45" s="278"/>
    </row>
    <row r="46" spans="1:31" s="287" customFormat="1" ht="12" hidden="1" customHeight="1" outlineLevel="1">
      <c r="B46" s="855" t="s">
        <v>520</v>
      </c>
      <c r="C46" s="851"/>
      <c r="D46" s="852"/>
      <c r="E46" s="851"/>
      <c r="F46" s="853"/>
      <c r="G46" s="853"/>
      <c r="H46" s="853"/>
      <c r="I46" s="853"/>
      <c r="J46" s="853"/>
      <c r="K46" s="854"/>
      <c r="L46" s="1703" t="s">
        <v>174</v>
      </c>
      <c r="M46" s="1704"/>
      <c r="O46" s="278"/>
      <c r="P46" s="278"/>
      <c r="Q46" s="837"/>
      <c r="R46" s="278"/>
      <c r="S46" s="278"/>
      <c r="T46" s="278"/>
      <c r="U46" s="278"/>
      <c r="V46" s="278"/>
      <c r="W46" s="278"/>
      <c r="X46" s="278"/>
      <c r="Y46" s="278"/>
      <c r="Z46" s="278"/>
      <c r="AA46" s="278"/>
      <c r="AB46" s="278"/>
      <c r="AC46" s="278"/>
      <c r="AD46" s="278"/>
      <c r="AE46" s="278"/>
    </row>
    <row r="47" spans="1:31" s="287" customFormat="1" ht="12" hidden="1" customHeight="1" outlineLevel="1">
      <c r="B47" s="855" t="s">
        <v>521</v>
      </c>
      <c r="C47" s="851"/>
      <c r="D47" s="852"/>
      <c r="E47" s="851"/>
      <c r="F47" s="853"/>
      <c r="G47" s="853"/>
      <c r="H47" s="853"/>
      <c r="I47" s="853"/>
      <c r="J47" s="853"/>
      <c r="K47" s="854"/>
      <c r="L47" s="1703" t="s">
        <v>234</v>
      </c>
      <c r="M47" s="1704"/>
      <c r="O47" s="278"/>
      <c r="P47" s="278"/>
      <c r="Q47" s="837"/>
      <c r="R47" s="278"/>
      <c r="S47" s="278"/>
      <c r="T47" s="278"/>
      <c r="U47" s="278"/>
      <c r="V47" s="278"/>
      <c r="W47" s="278"/>
      <c r="X47" s="278"/>
      <c r="Y47" s="278"/>
      <c r="Z47" s="278"/>
      <c r="AA47" s="278"/>
      <c r="AB47" s="278"/>
      <c r="AC47" s="278"/>
      <c r="AD47" s="278"/>
      <c r="AE47" s="278"/>
    </row>
    <row r="48" spans="1:31" s="287" customFormat="1" ht="12" hidden="1" customHeight="1" outlineLevel="1">
      <c r="B48" s="850" t="s">
        <v>522</v>
      </c>
      <c r="C48" s="851"/>
      <c r="D48" s="852"/>
      <c r="E48" s="851"/>
      <c r="F48" s="853"/>
      <c r="G48" s="853"/>
      <c r="H48" s="853"/>
      <c r="I48" s="853"/>
      <c r="J48" s="853"/>
      <c r="K48" s="854"/>
      <c r="L48" s="1703"/>
      <c r="M48" s="1704"/>
      <c r="O48" s="278"/>
      <c r="P48" s="278"/>
      <c r="Q48" s="837"/>
      <c r="R48" s="278"/>
      <c r="S48" s="278"/>
      <c r="T48" s="278"/>
      <c r="U48" s="278"/>
      <c r="V48" s="278"/>
      <c r="W48" s="278"/>
      <c r="X48" s="278"/>
      <c r="Y48" s="278"/>
      <c r="Z48" s="278"/>
      <c r="AA48" s="278"/>
      <c r="AB48" s="278"/>
      <c r="AC48" s="278"/>
      <c r="AD48" s="278"/>
      <c r="AE48" s="278"/>
    </row>
    <row r="49" spans="2:31" s="287" customFormat="1" ht="12" hidden="1" customHeight="1" outlineLevel="1">
      <c r="B49" s="855" t="s">
        <v>523</v>
      </c>
      <c r="C49" s="851"/>
      <c r="D49" s="852"/>
      <c r="E49" s="851"/>
      <c r="F49" s="853"/>
      <c r="G49" s="853"/>
      <c r="H49" s="853"/>
      <c r="I49" s="853"/>
      <c r="J49" s="853"/>
      <c r="K49" s="854"/>
      <c r="L49" s="1703" t="s">
        <v>231</v>
      </c>
      <c r="M49" s="1704"/>
      <c r="O49" s="278"/>
      <c r="P49" s="278"/>
      <c r="Q49" s="837"/>
      <c r="R49" s="278"/>
      <c r="S49" s="278"/>
      <c r="T49" s="278"/>
      <c r="U49" s="278"/>
      <c r="V49" s="278"/>
      <c r="W49" s="278"/>
      <c r="X49" s="278"/>
      <c r="Y49" s="278"/>
      <c r="Z49" s="278"/>
      <c r="AA49" s="278"/>
      <c r="AB49" s="278"/>
      <c r="AC49" s="278"/>
      <c r="AD49" s="278"/>
      <c r="AE49" s="278"/>
    </row>
    <row r="50" spans="2:31" s="287" customFormat="1" ht="12" hidden="1" customHeight="1" outlineLevel="1">
      <c r="B50" s="855" t="s">
        <v>524</v>
      </c>
      <c r="C50" s="851"/>
      <c r="D50" s="852"/>
      <c r="E50" s="851"/>
      <c r="F50" s="853"/>
      <c r="G50" s="853"/>
      <c r="H50" s="853"/>
      <c r="I50" s="853"/>
      <c r="J50" s="853"/>
      <c r="K50" s="854"/>
      <c r="L50" s="1703" t="s">
        <v>231</v>
      </c>
      <c r="M50" s="1704"/>
      <c r="O50" s="278"/>
      <c r="P50" s="278"/>
      <c r="Q50" s="837"/>
      <c r="R50" s="278"/>
      <c r="S50" s="278"/>
      <c r="T50" s="278"/>
      <c r="U50" s="278"/>
      <c r="V50" s="278"/>
      <c r="W50" s="278"/>
      <c r="X50" s="278"/>
      <c r="Y50" s="278"/>
      <c r="Z50" s="278"/>
      <c r="AA50" s="278"/>
      <c r="AB50" s="278"/>
      <c r="AC50" s="278"/>
      <c r="AD50" s="278"/>
      <c r="AE50" s="278"/>
    </row>
    <row r="51" spans="2:31" s="287" customFormat="1" ht="12" hidden="1" customHeight="1" outlineLevel="1">
      <c r="B51" s="855" t="s">
        <v>525</v>
      </c>
      <c r="C51" s="851"/>
      <c r="D51" s="852"/>
      <c r="E51" s="851"/>
      <c r="F51" s="853"/>
      <c r="G51" s="853"/>
      <c r="H51" s="853"/>
      <c r="I51" s="853"/>
      <c r="J51" s="853"/>
      <c r="K51" s="854"/>
      <c r="L51" s="1703" t="s">
        <v>171</v>
      </c>
      <c r="M51" s="1704"/>
      <c r="O51" s="278"/>
      <c r="P51" s="278"/>
      <c r="Q51" s="837"/>
      <c r="R51" s="278"/>
      <c r="S51" s="278"/>
      <c r="T51" s="278"/>
      <c r="U51" s="278"/>
      <c r="V51" s="278"/>
      <c r="W51" s="278"/>
      <c r="X51" s="278"/>
      <c r="Y51" s="278"/>
      <c r="Z51" s="278"/>
      <c r="AA51" s="278"/>
      <c r="AB51" s="278"/>
      <c r="AC51" s="278"/>
      <c r="AD51" s="278"/>
      <c r="AE51" s="278"/>
    </row>
    <row r="52" spans="2:31" s="287" customFormat="1" ht="12" hidden="1" customHeight="1" outlineLevel="1">
      <c r="B52" s="855" t="s">
        <v>526</v>
      </c>
      <c r="C52" s="851"/>
      <c r="D52" s="852"/>
      <c r="E52" s="851"/>
      <c r="F52" s="853"/>
      <c r="G52" s="853"/>
      <c r="H52" s="853"/>
      <c r="I52" s="853"/>
      <c r="J52" s="853"/>
      <c r="K52" s="854"/>
      <c r="L52" s="1703" t="s">
        <v>176</v>
      </c>
      <c r="M52" s="1704"/>
      <c r="O52" s="278"/>
      <c r="P52" s="278"/>
      <c r="Q52" s="837"/>
      <c r="R52" s="278"/>
      <c r="S52" s="278"/>
      <c r="T52" s="278"/>
      <c r="U52" s="278"/>
      <c r="V52" s="278"/>
      <c r="W52" s="278"/>
      <c r="X52" s="278"/>
      <c r="Y52" s="278"/>
      <c r="Z52" s="278"/>
      <c r="AA52" s="278"/>
      <c r="AB52" s="278"/>
      <c r="AC52" s="278"/>
      <c r="AD52" s="278"/>
      <c r="AE52" s="278"/>
    </row>
    <row r="53" spans="2:31" s="287" customFormat="1" ht="12" hidden="1" customHeight="1" outlineLevel="1">
      <c r="B53" s="856" t="s">
        <v>527</v>
      </c>
      <c r="C53" s="851"/>
      <c r="D53" s="852"/>
      <c r="E53" s="851"/>
      <c r="F53" s="853"/>
      <c r="G53" s="853"/>
      <c r="H53" s="853"/>
      <c r="I53" s="853"/>
      <c r="J53" s="853"/>
      <c r="K53" s="854"/>
      <c r="L53" s="1703"/>
      <c r="M53" s="1704"/>
      <c r="O53" s="278"/>
      <c r="P53" s="278"/>
      <c r="Q53" s="837"/>
      <c r="R53" s="278"/>
      <c r="S53" s="278"/>
      <c r="T53" s="278"/>
      <c r="U53" s="278"/>
      <c r="V53" s="278"/>
      <c r="W53" s="278"/>
      <c r="X53" s="278"/>
      <c r="Y53" s="278"/>
      <c r="Z53" s="278"/>
      <c r="AA53" s="278"/>
      <c r="AB53" s="278"/>
      <c r="AC53" s="278"/>
      <c r="AD53" s="278"/>
      <c r="AE53" s="278"/>
    </row>
    <row r="54" spans="2:31" s="287" customFormat="1" ht="12" hidden="1" customHeight="1" outlineLevel="1">
      <c r="B54" s="855" t="s">
        <v>528</v>
      </c>
      <c r="C54" s="851"/>
      <c r="D54" s="852"/>
      <c r="E54" s="851"/>
      <c r="F54" s="853"/>
      <c r="G54" s="853"/>
      <c r="H54" s="853"/>
      <c r="I54" s="853"/>
      <c r="J54" s="853"/>
      <c r="K54" s="854"/>
      <c r="L54" s="1703" t="s">
        <v>171</v>
      </c>
      <c r="M54" s="1704"/>
      <c r="O54" s="278"/>
      <c r="P54" s="278"/>
      <c r="Q54" s="837"/>
      <c r="R54" s="278"/>
      <c r="S54" s="278"/>
      <c r="T54" s="278"/>
      <c r="U54" s="278"/>
      <c r="V54" s="278"/>
      <c r="W54" s="278"/>
      <c r="X54" s="278"/>
      <c r="Y54" s="278"/>
      <c r="Z54" s="278"/>
      <c r="AA54" s="278"/>
      <c r="AB54" s="278"/>
      <c r="AC54" s="278"/>
      <c r="AD54" s="278"/>
      <c r="AE54" s="278"/>
    </row>
    <row r="55" spans="2:31" s="287" customFormat="1" ht="12" hidden="1" customHeight="1" outlineLevel="1">
      <c r="B55" s="856" t="s">
        <v>529</v>
      </c>
      <c r="C55" s="851"/>
      <c r="D55" s="852"/>
      <c r="E55" s="851"/>
      <c r="F55" s="853"/>
      <c r="G55" s="853"/>
      <c r="H55" s="853"/>
      <c r="I55" s="853"/>
      <c r="J55" s="853"/>
      <c r="K55" s="854"/>
      <c r="L55" s="1703"/>
      <c r="M55" s="1704"/>
      <c r="O55" s="278"/>
      <c r="P55" s="278"/>
      <c r="Q55" s="837"/>
      <c r="R55" s="278"/>
      <c r="S55" s="278"/>
      <c r="T55" s="278"/>
      <c r="U55" s="278"/>
      <c r="V55" s="278"/>
      <c r="W55" s="278"/>
      <c r="X55" s="278"/>
      <c r="Y55" s="278"/>
      <c r="Z55" s="278"/>
      <c r="AA55" s="278"/>
      <c r="AB55" s="278"/>
      <c r="AC55" s="278"/>
      <c r="AD55" s="278"/>
      <c r="AE55" s="278"/>
    </row>
    <row r="56" spans="2:31" s="287" customFormat="1" ht="12" hidden="1" customHeight="1" outlineLevel="1">
      <c r="B56" s="855" t="s">
        <v>530</v>
      </c>
      <c r="C56" s="851"/>
      <c r="D56" s="852"/>
      <c r="E56" s="851"/>
      <c r="F56" s="853"/>
      <c r="G56" s="853"/>
      <c r="H56" s="853"/>
      <c r="I56" s="853"/>
      <c r="J56" s="853"/>
      <c r="K56" s="854"/>
      <c r="L56" s="1703" t="s">
        <v>176</v>
      </c>
      <c r="M56" s="1704"/>
      <c r="O56" s="278"/>
      <c r="P56" s="278"/>
      <c r="Q56" s="837"/>
      <c r="R56" s="278"/>
      <c r="S56" s="278"/>
      <c r="T56" s="278"/>
      <c r="U56" s="278"/>
      <c r="V56" s="278"/>
      <c r="W56" s="278"/>
      <c r="X56" s="278"/>
      <c r="Y56" s="278"/>
      <c r="Z56" s="278"/>
      <c r="AA56" s="278"/>
      <c r="AB56" s="278"/>
      <c r="AC56" s="278"/>
      <c r="AD56" s="278"/>
      <c r="AE56" s="278"/>
    </row>
    <row r="57" spans="2:31" s="287" customFormat="1" ht="12" hidden="1" customHeight="1" outlineLevel="1">
      <c r="B57" s="855" t="s">
        <v>531</v>
      </c>
      <c r="C57" s="851"/>
      <c r="D57" s="852"/>
      <c r="E57" s="851"/>
      <c r="F57" s="853"/>
      <c r="G57" s="853"/>
      <c r="H57" s="853"/>
      <c r="I57" s="853"/>
      <c r="J57" s="853"/>
      <c r="K57" s="854"/>
      <c r="L57" s="1703" t="s">
        <v>231</v>
      </c>
      <c r="M57" s="1704"/>
      <c r="O57" s="278"/>
      <c r="P57" s="278"/>
      <c r="Q57" s="837"/>
      <c r="R57" s="278"/>
      <c r="S57" s="278"/>
      <c r="T57" s="278"/>
      <c r="U57" s="278"/>
      <c r="V57" s="278"/>
      <c r="W57" s="278"/>
      <c r="X57" s="278"/>
      <c r="Y57" s="278"/>
      <c r="Z57" s="278"/>
      <c r="AA57" s="278"/>
      <c r="AB57" s="278"/>
      <c r="AC57" s="278"/>
      <c r="AD57" s="278"/>
      <c r="AE57" s="278"/>
    </row>
    <row r="58" spans="2:31" s="287" customFormat="1" ht="12" hidden="1" customHeight="1" outlineLevel="1">
      <c r="B58" s="855" t="s">
        <v>532</v>
      </c>
      <c r="C58" s="851"/>
      <c r="D58" s="852"/>
      <c r="E58" s="851"/>
      <c r="F58" s="853"/>
      <c r="G58" s="853"/>
      <c r="H58" s="853"/>
      <c r="I58" s="853"/>
      <c r="J58" s="853"/>
      <c r="K58" s="854"/>
      <c r="L58" s="1703" t="s">
        <v>234</v>
      </c>
      <c r="M58" s="1704"/>
      <c r="O58" s="278"/>
      <c r="P58" s="278"/>
      <c r="Q58" s="837"/>
      <c r="R58" s="278"/>
      <c r="S58" s="278"/>
      <c r="T58" s="278"/>
      <c r="U58" s="278"/>
      <c r="V58" s="278"/>
      <c r="W58" s="278"/>
      <c r="X58" s="278"/>
      <c r="Y58" s="278"/>
      <c r="Z58" s="278"/>
      <c r="AA58" s="278"/>
      <c r="AB58" s="278"/>
      <c r="AC58" s="278"/>
      <c r="AD58" s="278"/>
      <c r="AE58" s="278"/>
    </row>
    <row r="59" spans="2:31" s="287" customFormat="1" ht="12" hidden="1" customHeight="1" outlineLevel="1">
      <c r="B59" s="855" t="s">
        <v>533</v>
      </c>
      <c r="C59" s="851"/>
      <c r="D59" s="852"/>
      <c r="E59" s="851"/>
      <c r="F59" s="853"/>
      <c r="G59" s="853"/>
      <c r="H59" s="853"/>
      <c r="I59" s="853"/>
      <c r="J59" s="853"/>
      <c r="K59" s="854"/>
      <c r="L59" s="1703" t="s">
        <v>231</v>
      </c>
      <c r="M59" s="1704"/>
      <c r="O59" s="278"/>
      <c r="P59" s="278"/>
      <c r="Q59" s="837"/>
      <c r="R59" s="278"/>
      <c r="S59" s="278"/>
      <c r="T59" s="278"/>
      <c r="U59" s="278"/>
      <c r="V59" s="278"/>
      <c r="W59" s="278"/>
      <c r="X59" s="278"/>
      <c r="Y59" s="278"/>
      <c r="Z59" s="278"/>
      <c r="AA59" s="278"/>
      <c r="AB59" s="278"/>
      <c r="AC59" s="278"/>
      <c r="AD59" s="278"/>
      <c r="AE59" s="278"/>
    </row>
    <row r="60" spans="2:31" s="287" customFormat="1" ht="12" hidden="1" customHeight="1" outlineLevel="1">
      <c r="B60" s="855" t="s">
        <v>534</v>
      </c>
      <c r="C60" s="851"/>
      <c r="D60" s="852"/>
      <c r="E60" s="851"/>
      <c r="F60" s="853"/>
      <c r="G60" s="853"/>
      <c r="H60" s="853"/>
      <c r="I60" s="853"/>
      <c r="J60" s="853"/>
      <c r="K60" s="854"/>
      <c r="L60" s="1703" t="s">
        <v>176</v>
      </c>
      <c r="M60" s="1704"/>
      <c r="O60" s="278"/>
      <c r="P60" s="278"/>
      <c r="Q60" s="837"/>
      <c r="R60" s="278"/>
      <c r="S60" s="278"/>
      <c r="T60" s="278"/>
      <c r="U60" s="278"/>
      <c r="V60" s="278"/>
      <c r="W60" s="278"/>
      <c r="X60" s="278"/>
      <c r="Y60" s="278"/>
      <c r="Z60" s="278"/>
      <c r="AA60" s="278"/>
      <c r="AB60" s="278"/>
      <c r="AC60" s="278"/>
      <c r="AD60" s="278"/>
      <c r="AE60" s="278"/>
    </row>
    <row r="61" spans="2:31" s="287" customFormat="1" ht="12" hidden="1" customHeight="1" outlineLevel="1">
      <c r="B61" s="855" t="s">
        <v>535</v>
      </c>
      <c r="C61" s="851"/>
      <c r="D61" s="852"/>
      <c r="E61" s="851"/>
      <c r="F61" s="853"/>
      <c r="G61" s="853"/>
      <c r="H61" s="853"/>
      <c r="I61" s="853"/>
      <c r="J61" s="853"/>
      <c r="K61" s="854"/>
      <c r="L61" s="1703" t="s">
        <v>231</v>
      </c>
      <c r="M61" s="1704"/>
      <c r="O61" s="278"/>
      <c r="P61" s="278"/>
      <c r="Q61" s="837"/>
      <c r="R61" s="278"/>
      <c r="S61" s="278"/>
      <c r="T61" s="278"/>
      <c r="U61" s="278"/>
      <c r="V61" s="278"/>
      <c r="W61" s="278"/>
      <c r="X61" s="278"/>
      <c r="Y61" s="278"/>
      <c r="Z61" s="278"/>
      <c r="AA61" s="278"/>
      <c r="AB61" s="278"/>
      <c r="AC61" s="278"/>
      <c r="AD61" s="278"/>
      <c r="AE61" s="278"/>
    </row>
    <row r="62" spans="2:31" s="287" customFormat="1" ht="12" hidden="1" customHeight="1" outlineLevel="1">
      <c r="B62" s="855" t="s">
        <v>536</v>
      </c>
      <c r="C62" s="851"/>
      <c r="D62" s="852"/>
      <c r="E62" s="851"/>
      <c r="F62" s="853"/>
      <c r="G62" s="853"/>
      <c r="H62" s="853"/>
      <c r="I62" s="853"/>
      <c r="J62" s="853"/>
      <c r="K62" s="854"/>
      <c r="L62" s="1703" t="s">
        <v>234</v>
      </c>
      <c r="M62" s="1704"/>
      <c r="O62" s="278"/>
      <c r="P62" s="278"/>
      <c r="Q62" s="837"/>
      <c r="R62" s="278"/>
      <c r="S62" s="278"/>
      <c r="T62" s="278"/>
      <c r="U62" s="278"/>
      <c r="V62" s="278"/>
      <c r="W62" s="278"/>
      <c r="X62" s="278"/>
      <c r="Y62" s="278"/>
      <c r="Z62" s="278"/>
      <c r="AA62" s="278"/>
      <c r="AB62" s="278"/>
      <c r="AC62" s="278"/>
      <c r="AD62" s="278"/>
      <c r="AE62" s="278"/>
    </row>
    <row r="63" spans="2:31" s="287" customFormat="1" ht="12" hidden="1" customHeight="1" outlineLevel="1">
      <c r="B63" s="855" t="s">
        <v>537</v>
      </c>
      <c r="C63" s="851"/>
      <c r="D63" s="852"/>
      <c r="E63" s="851"/>
      <c r="F63" s="853"/>
      <c r="G63" s="853"/>
      <c r="H63" s="853"/>
      <c r="I63" s="853"/>
      <c r="J63" s="853"/>
      <c r="K63" s="854"/>
      <c r="L63" s="1703" t="s">
        <v>174</v>
      </c>
      <c r="M63" s="1704"/>
      <c r="O63" s="278"/>
      <c r="P63" s="278"/>
      <c r="Q63" s="837"/>
      <c r="R63" s="278"/>
      <c r="S63" s="278"/>
      <c r="T63" s="278"/>
      <c r="U63" s="278"/>
      <c r="V63" s="278"/>
      <c r="W63" s="278"/>
      <c r="X63" s="278"/>
      <c r="Y63" s="278"/>
      <c r="Z63" s="278"/>
      <c r="AA63" s="278"/>
      <c r="AB63" s="278"/>
      <c r="AC63" s="278"/>
      <c r="AD63" s="278"/>
      <c r="AE63" s="278"/>
    </row>
    <row r="64" spans="2:31" s="287" customFormat="1" ht="12" hidden="1" customHeight="1" outlineLevel="1">
      <c r="B64" s="855" t="s">
        <v>538</v>
      </c>
      <c r="C64" s="851"/>
      <c r="D64" s="852"/>
      <c r="E64" s="851"/>
      <c r="F64" s="853"/>
      <c r="G64" s="853"/>
      <c r="H64" s="853"/>
      <c r="I64" s="853"/>
      <c r="J64" s="853"/>
      <c r="K64" s="854"/>
      <c r="L64" s="1703" t="s">
        <v>234</v>
      </c>
      <c r="M64" s="1704"/>
      <c r="O64" s="278"/>
      <c r="P64" s="278"/>
      <c r="Q64" s="837"/>
      <c r="R64" s="278"/>
      <c r="S64" s="278"/>
      <c r="T64" s="278"/>
      <c r="U64" s="278"/>
      <c r="V64" s="278"/>
      <c r="W64" s="278"/>
      <c r="X64" s="278"/>
      <c r="Y64" s="278"/>
      <c r="Z64" s="278"/>
      <c r="AA64" s="278"/>
      <c r="AB64" s="278"/>
      <c r="AC64" s="278"/>
      <c r="AD64" s="278"/>
      <c r="AE64" s="278"/>
    </row>
    <row r="65" spans="1:31" s="287" customFormat="1" ht="12" hidden="1" customHeight="1" outlineLevel="1">
      <c r="B65" s="856" t="s">
        <v>539</v>
      </c>
      <c r="C65" s="851"/>
      <c r="D65" s="852"/>
      <c r="E65" s="851"/>
      <c r="F65" s="853"/>
      <c r="G65" s="853"/>
      <c r="H65" s="853"/>
      <c r="I65" s="853"/>
      <c r="J65" s="853"/>
      <c r="K65" s="854"/>
      <c r="L65" s="1703"/>
      <c r="M65" s="1704"/>
      <c r="O65" s="278"/>
      <c r="P65" s="278"/>
      <c r="Q65" s="837"/>
      <c r="R65" s="278"/>
      <c r="S65" s="278"/>
      <c r="T65" s="278"/>
      <c r="U65" s="278"/>
      <c r="V65" s="278"/>
      <c r="W65" s="278"/>
      <c r="X65" s="278"/>
      <c r="Y65" s="278"/>
      <c r="Z65" s="278"/>
      <c r="AA65" s="278"/>
      <c r="AB65" s="278"/>
      <c r="AC65" s="278"/>
      <c r="AD65" s="278"/>
      <c r="AE65" s="278"/>
    </row>
    <row r="66" spans="1:31" s="287" customFormat="1" ht="12" hidden="1" customHeight="1" outlineLevel="1">
      <c r="B66" s="855" t="s">
        <v>540</v>
      </c>
      <c r="C66" s="851"/>
      <c r="D66" s="852"/>
      <c r="E66" s="851"/>
      <c r="F66" s="853"/>
      <c r="G66" s="853"/>
      <c r="H66" s="853"/>
      <c r="I66" s="853"/>
      <c r="J66" s="853"/>
      <c r="K66" s="854"/>
      <c r="L66" s="1703" t="s">
        <v>253</v>
      </c>
      <c r="M66" s="1704"/>
      <c r="O66" s="278"/>
      <c r="P66" s="278"/>
      <c r="Q66" s="837"/>
      <c r="R66" s="278"/>
      <c r="S66" s="278"/>
      <c r="T66" s="278"/>
      <c r="U66" s="278"/>
      <c r="V66" s="278"/>
      <c r="W66" s="278"/>
      <c r="X66" s="278"/>
      <c r="Y66" s="278"/>
      <c r="Z66" s="278"/>
      <c r="AA66" s="278"/>
      <c r="AB66" s="278"/>
      <c r="AC66" s="278"/>
      <c r="AD66" s="278"/>
      <c r="AE66" s="278"/>
    </row>
    <row r="67" spans="1:31" s="287" customFormat="1" ht="12" hidden="1" customHeight="1" outlineLevel="1">
      <c r="B67" s="855" t="s">
        <v>541</v>
      </c>
      <c r="C67" s="851"/>
      <c r="D67" s="852"/>
      <c r="E67" s="851"/>
      <c r="F67" s="853"/>
      <c r="G67" s="853"/>
      <c r="H67" s="853"/>
      <c r="I67" s="853"/>
      <c r="J67" s="853"/>
      <c r="K67" s="854"/>
      <c r="L67" s="1703" t="s">
        <v>176</v>
      </c>
      <c r="M67" s="1704"/>
      <c r="O67" s="278"/>
      <c r="P67" s="278"/>
      <c r="Q67" s="837"/>
      <c r="R67" s="278"/>
      <c r="S67" s="278"/>
      <c r="T67" s="278"/>
      <c r="U67" s="278"/>
      <c r="V67" s="278"/>
      <c r="W67" s="278"/>
      <c r="X67" s="278"/>
      <c r="Y67" s="278"/>
      <c r="Z67" s="278"/>
      <c r="AA67" s="278"/>
      <c r="AB67" s="278"/>
      <c r="AC67" s="278"/>
      <c r="AD67" s="278"/>
      <c r="AE67" s="278"/>
    </row>
    <row r="68" spans="1:31" s="287" customFormat="1" ht="12" hidden="1" customHeight="1" outlineLevel="1">
      <c r="B68" s="855" t="s">
        <v>542</v>
      </c>
      <c r="C68" s="851"/>
      <c r="D68" s="852"/>
      <c r="E68" s="851"/>
      <c r="F68" s="853"/>
      <c r="G68" s="853"/>
      <c r="H68" s="853"/>
      <c r="I68" s="853"/>
      <c r="J68" s="853"/>
      <c r="K68" s="854"/>
      <c r="L68" s="1703" t="s">
        <v>234</v>
      </c>
      <c r="M68" s="1704"/>
      <c r="O68" s="278"/>
      <c r="P68" s="278"/>
      <c r="Q68" s="837"/>
      <c r="R68" s="278"/>
      <c r="S68" s="278"/>
      <c r="T68" s="278"/>
      <c r="U68" s="278"/>
      <c r="V68" s="278"/>
      <c r="W68" s="278"/>
      <c r="X68" s="278"/>
      <c r="Y68" s="278"/>
      <c r="Z68" s="278"/>
      <c r="AA68" s="278"/>
      <c r="AB68" s="278"/>
      <c r="AC68" s="278"/>
      <c r="AD68" s="278"/>
      <c r="AE68" s="278"/>
    </row>
    <row r="69" spans="1:31" s="278" customFormat="1" ht="12" hidden="1" customHeight="1" outlineLevel="1">
      <c r="A69" s="287"/>
      <c r="B69" s="857" t="s">
        <v>543</v>
      </c>
      <c r="C69" s="858"/>
      <c r="D69" s="859"/>
      <c r="E69" s="858"/>
      <c r="F69" s="860"/>
      <c r="G69" s="860"/>
      <c r="H69" s="860"/>
      <c r="I69" s="860"/>
      <c r="J69" s="860"/>
      <c r="K69" s="861"/>
      <c r="L69" s="1705" t="s">
        <v>174</v>
      </c>
      <c r="M69" s="1706"/>
      <c r="N69" s="287"/>
      <c r="Q69" s="837"/>
      <c r="R69" s="486"/>
    </row>
    <row r="70" spans="1:31" s="278" customFormat="1" ht="12" hidden="1" customHeight="1" outlineLevel="1">
      <c r="A70" s="287"/>
      <c r="B70" s="862"/>
      <c r="C70" s="863"/>
      <c r="D70" s="864"/>
      <c r="E70" s="863"/>
      <c r="F70" s="865"/>
      <c r="G70" s="865"/>
      <c r="H70" s="865"/>
      <c r="I70" s="865"/>
      <c r="J70" s="865"/>
      <c r="K70" s="866"/>
      <c r="L70" s="867"/>
      <c r="M70" s="867"/>
      <c r="N70" s="287"/>
      <c r="Q70" s="837"/>
      <c r="R70" s="486"/>
    </row>
    <row r="71" spans="1:31" s="287" customFormat="1" ht="12" customHeight="1" collapsed="1">
      <c r="B71" s="868"/>
      <c r="C71" s="863"/>
      <c r="D71" s="869"/>
      <c r="E71" s="863"/>
      <c r="F71" s="865"/>
      <c r="G71" s="865"/>
      <c r="H71" s="865"/>
      <c r="I71" s="865"/>
      <c r="J71" s="865"/>
      <c r="K71" s="870"/>
      <c r="L71" s="867"/>
      <c r="M71" s="871"/>
      <c r="O71" s="278"/>
      <c r="P71" s="278"/>
      <c r="Q71" s="837"/>
      <c r="R71" s="486"/>
      <c r="S71" s="278"/>
      <c r="T71" s="278"/>
      <c r="U71" s="278"/>
      <c r="V71" s="278"/>
      <c r="W71" s="278"/>
      <c r="X71" s="278"/>
      <c r="Y71" s="278"/>
      <c r="Z71" s="278"/>
      <c r="AA71" s="278"/>
      <c r="AB71" s="278"/>
      <c r="AC71" s="278"/>
      <c r="AD71" s="278"/>
      <c r="AE71" s="278"/>
    </row>
    <row r="72" spans="1:31" s="832" customFormat="1" ht="12" customHeight="1">
      <c r="B72" s="872"/>
      <c r="C72" s="833"/>
      <c r="D72" s="873"/>
      <c r="E72" s="833"/>
      <c r="F72" s="833"/>
      <c r="G72" s="835"/>
      <c r="H72" s="835"/>
      <c r="I72" s="835"/>
      <c r="J72" s="835"/>
      <c r="K72" s="872"/>
      <c r="M72" s="872"/>
      <c r="O72" s="824"/>
      <c r="P72" s="1707" t="s">
        <v>295</v>
      </c>
      <c r="Q72" s="1708"/>
      <c r="R72" s="1708"/>
      <c r="S72" s="1708"/>
      <c r="T72" s="1708"/>
      <c r="U72" s="1709"/>
      <c r="V72" s="824"/>
      <c r="W72" s="824"/>
      <c r="X72" s="824"/>
      <c r="Y72" s="824"/>
      <c r="Z72" s="824"/>
      <c r="AA72" s="824"/>
      <c r="AB72" s="824"/>
      <c r="AC72" s="824"/>
      <c r="AD72" s="824"/>
      <c r="AE72" s="824"/>
    </row>
    <row r="73" spans="1:31" s="832" customFormat="1" ht="12" customHeight="1">
      <c r="C73" s="833"/>
      <c r="D73" s="834"/>
      <c r="E73" s="833"/>
      <c r="F73" s="833"/>
      <c r="G73" s="835"/>
      <c r="H73" s="835"/>
      <c r="I73" s="835"/>
      <c r="J73" s="835"/>
      <c r="O73" s="824"/>
      <c r="P73" s="874"/>
      <c r="Q73" s="875"/>
      <c r="R73" s="876"/>
      <c r="S73" s="876"/>
      <c r="T73" s="824"/>
      <c r="U73" s="877"/>
      <c r="V73" s="824"/>
      <c r="W73" s="824"/>
      <c r="X73" s="824"/>
      <c r="Y73" s="824"/>
      <c r="Z73" s="824"/>
      <c r="AA73" s="824"/>
      <c r="AB73" s="824"/>
      <c r="AC73" s="824"/>
      <c r="AD73" s="824"/>
      <c r="AE73" s="824"/>
    </row>
    <row r="74" spans="1:31" ht="12" customHeight="1">
      <c r="A74" s="832"/>
      <c r="B74" s="872"/>
      <c r="C74" s="833"/>
      <c r="D74" s="873"/>
      <c r="E74" s="833"/>
      <c r="F74" s="833"/>
      <c r="G74" s="835"/>
      <c r="H74" s="835"/>
      <c r="I74" s="835"/>
      <c r="J74" s="835"/>
      <c r="K74" s="872"/>
      <c r="L74" s="832"/>
      <c r="M74" s="878"/>
      <c r="N74" s="832"/>
      <c r="P74" s="874"/>
      <c r="Q74" s="879" t="b">
        <v>0</v>
      </c>
      <c r="R74" s="880">
        <f t="shared" ref="R74:R80" si="0">-(Q74*-1)</f>
        <v>0</v>
      </c>
      <c r="S74" s="880">
        <f>IF(R74=1,1,0)</f>
        <v>0</v>
      </c>
      <c r="U74" s="877"/>
      <c r="W74" s="881"/>
      <c r="X74" s="881"/>
    </row>
    <row r="75" spans="1:31" ht="12" customHeight="1">
      <c r="A75" s="832"/>
      <c r="B75" s="832"/>
      <c r="C75" s="833"/>
      <c r="D75" s="834"/>
      <c r="E75" s="833"/>
      <c r="F75" s="833"/>
      <c r="G75" s="835"/>
      <c r="H75" s="835"/>
      <c r="I75" s="835"/>
      <c r="J75" s="835"/>
      <c r="K75" s="832"/>
      <c r="L75" s="832"/>
      <c r="M75" s="832"/>
      <c r="N75" s="832"/>
      <c r="P75" s="874"/>
      <c r="Q75" s="879" t="b">
        <v>0</v>
      </c>
      <c r="R75" s="880">
        <f t="shared" si="0"/>
        <v>0</v>
      </c>
      <c r="S75" s="880">
        <f>IF(R75=1,2,0)</f>
        <v>0</v>
      </c>
      <c r="U75" s="882"/>
      <c r="W75" s="883"/>
      <c r="X75" s="883"/>
    </row>
    <row r="76" spans="1:31" ht="12" customHeight="1">
      <c r="A76" s="832"/>
      <c r="B76" s="832"/>
      <c r="C76" s="833"/>
      <c r="D76" s="834"/>
      <c r="E76" s="833"/>
      <c r="F76" s="833"/>
      <c r="G76" s="835"/>
      <c r="H76" s="835"/>
      <c r="I76" s="835"/>
      <c r="J76" s="835"/>
      <c r="K76" s="832"/>
      <c r="L76" s="832"/>
      <c r="M76" s="832"/>
      <c r="N76" s="832"/>
      <c r="P76" s="874"/>
      <c r="Q76" s="879" t="b">
        <v>1</v>
      </c>
      <c r="R76" s="880">
        <f t="shared" si="0"/>
        <v>1</v>
      </c>
      <c r="S76" s="880">
        <f>IF(R76=1,3,0)</f>
        <v>3</v>
      </c>
      <c r="U76" s="877"/>
      <c r="W76" s="883"/>
      <c r="X76" s="883"/>
    </row>
    <row r="77" spans="1:31" ht="12" customHeight="1">
      <c r="A77" s="832"/>
      <c r="B77" s="1694" t="s">
        <v>544</v>
      </c>
      <c r="C77" s="1694"/>
      <c r="D77" s="884" t="str">
        <f>IF(R88&lt;2,"","ONLY SELECT ONE FEE RANGE")</f>
        <v/>
      </c>
      <c r="E77" s="833"/>
      <c r="F77" s="833"/>
      <c r="G77" s="835"/>
      <c r="H77" s="835"/>
      <c r="I77" s="835"/>
      <c r="J77" s="835"/>
      <c r="K77" s="832"/>
      <c r="L77" s="832"/>
      <c r="M77" s="832"/>
      <c r="N77" s="832"/>
      <c r="P77" s="874"/>
      <c r="Q77" s="879" t="b">
        <v>0</v>
      </c>
      <c r="R77" s="880">
        <f t="shared" si="0"/>
        <v>0</v>
      </c>
      <c r="S77" s="880">
        <f>IF(R77=1,4,0)</f>
        <v>0</v>
      </c>
      <c r="U77" s="877"/>
      <c r="W77" s="883"/>
      <c r="X77" s="883"/>
    </row>
    <row r="78" spans="1:31" ht="12" customHeight="1">
      <c r="A78" s="832"/>
      <c r="B78" s="832"/>
      <c r="C78" s="833"/>
      <c r="D78" s="834"/>
      <c r="E78" s="833"/>
      <c r="F78" s="833"/>
      <c r="G78" s="835"/>
      <c r="H78" s="835"/>
      <c r="I78" s="835"/>
      <c r="J78" s="835"/>
      <c r="K78" s="832"/>
      <c r="L78" s="832"/>
      <c r="M78" s="832"/>
      <c r="N78" s="832"/>
      <c r="P78" s="874"/>
      <c r="Q78" s="885" t="b">
        <v>0</v>
      </c>
      <c r="R78" s="880">
        <f t="shared" si="0"/>
        <v>0</v>
      </c>
      <c r="S78" s="880">
        <f>IF(R78=1,5,0)</f>
        <v>0</v>
      </c>
      <c r="U78" s="877"/>
      <c r="W78" s="881"/>
      <c r="X78" s="881"/>
    </row>
    <row r="79" spans="1:31" ht="12" customHeight="1">
      <c r="A79" s="832"/>
      <c r="B79" s="872"/>
      <c r="C79" s="833"/>
      <c r="D79" s="873"/>
      <c r="E79" s="833"/>
      <c r="F79" s="833"/>
      <c r="G79" s="835"/>
      <c r="H79" s="835"/>
      <c r="I79" s="835"/>
      <c r="J79" s="835"/>
      <c r="K79" s="886"/>
      <c r="L79" s="832"/>
      <c r="M79" s="832"/>
      <c r="N79" s="832"/>
      <c r="P79" s="874"/>
      <c r="Q79" s="885" t="b">
        <v>0</v>
      </c>
      <c r="R79" s="880">
        <f t="shared" si="0"/>
        <v>0</v>
      </c>
      <c r="S79" s="880">
        <f>IF(R79=1,6,0)</f>
        <v>0</v>
      </c>
      <c r="U79" s="877"/>
      <c r="W79" s="887"/>
      <c r="X79" s="887"/>
    </row>
    <row r="80" spans="1:31" ht="12" customHeight="1">
      <c r="A80" s="832"/>
      <c r="B80" s="832"/>
      <c r="C80" s="833"/>
      <c r="D80" s="834"/>
      <c r="E80" s="833"/>
      <c r="F80" s="833"/>
      <c r="G80" s="835"/>
      <c r="H80" s="835"/>
      <c r="I80" s="835"/>
      <c r="J80" s="835"/>
      <c r="K80" s="832"/>
      <c r="L80" s="832"/>
      <c r="M80" s="832"/>
      <c r="N80" s="832"/>
      <c r="P80" s="874"/>
      <c r="Q80" s="888" t="b">
        <v>0</v>
      </c>
      <c r="R80" s="889">
        <f t="shared" si="0"/>
        <v>0</v>
      </c>
      <c r="S80" s="889">
        <f>IF(R80=1,7,0)</f>
        <v>0</v>
      </c>
      <c r="U80" s="877"/>
      <c r="W80" s="890"/>
      <c r="X80" s="891"/>
    </row>
    <row r="81" spans="1:31" ht="12" customHeight="1">
      <c r="A81" s="832"/>
      <c r="B81" s="832"/>
      <c r="C81" s="833"/>
      <c r="D81" s="834"/>
      <c r="E81" s="833"/>
      <c r="F81" s="833"/>
      <c r="G81" s="835"/>
      <c r="H81" s="835"/>
      <c r="I81" s="835"/>
      <c r="J81" s="835"/>
      <c r="K81" s="832"/>
      <c r="L81" s="832"/>
      <c r="M81" s="832"/>
      <c r="N81" s="832"/>
      <c r="P81" s="874"/>
      <c r="Q81" s="892"/>
      <c r="R81" s="893"/>
      <c r="S81" s="894">
        <f>SUM(S74:S80)</f>
        <v>3</v>
      </c>
      <c r="U81" s="877"/>
      <c r="W81" s="887"/>
      <c r="X81" s="887"/>
    </row>
    <row r="82" spans="1:31" ht="12" customHeight="1">
      <c r="A82" s="832"/>
      <c r="B82" s="826" t="s">
        <v>348</v>
      </c>
      <c r="C82" s="833"/>
      <c r="D82" s="834"/>
      <c r="E82" s="833"/>
      <c r="F82" s="833"/>
      <c r="G82" s="835"/>
      <c r="H82" s="835"/>
      <c r="I82" s="835"/>
      <c r="J82" s="835"/>
      <c r="K82" s="832"/>
      <c r="L82" s="832"/>
      <c r="M82" s="832"/>
      <c r="N82" s="832"/>
      <c r="P82" s="874"/>
      <c r="Q82" s="892"/>
      <c r="R82" s="893"/>
      <c r="S82" s="893"/>
      <c r="U82" s="877"/>
      <c r="W82" s="890"/>
      <c r="X82" s="890"/>
    </row>
    <row r="83" spans="1:31" ht="12" customHeight="1">
      <c r="A83" s="832"/>
      <c r="B83" s="488"/>
      <c r="C83" s="833"/>
      <c r="D83" s="834"/>
      <c r="E83" s="833"/>
      <c r="F83" s="833"/>
      <c r="G83" s="835"/>
      <c r="H83" s="835"/>
      <c r="I83" s="835"/>
      <c r="J83" s="835"/>
      <c r="K83" s="832"/>
      <c r="L83" s="832"/>
      <c r="M83" s="832"/>
      <c r="N83" s="832"/>
      <c r="P83" s="874"/>
      <c r="Q83" s="892"/>
      <c r="R83" s="893"/>
      <c r="S83" s="893"/>
      <c r="U83" s="877"/>
      <c r="W83" s="895"/>
      <c r="X83" s="895"/>
    </row>
    <row r="84" spans="1:31" ht="12" customHeight="1">
      <c r="A84" s="832"/>
      <c r="B84" s="896" t="s">
        <v>545</v>
      </c>
      <c r="C84" s="897">
        <f>IF(AND(R84&lt;=1,R88&lt;=1),INDEX(C89:E95,S81,S88),"ERROR")</f>
        <v>0.09</v>
      </c>
      <c r="D84" s="832"/>
      <c r="E84" s="898"/>
      <c r="F84" s="833"/>
      <c r="G84" s="835"/>
      <c r="H84" s="835"/>
      <c r="I84" s="835"/>
      <c r="J84" s="835"/>
      <c r="K84" s="832"/>
      <c r="L84" s="832"/>
      <c r="M84" s="832"/>
      <c r="N84" s="832"/>
      <c r="P84" s="874"/>
      <c r="Q84" s="899"/>
      <c r="R84" s="900">
        <f>SUM(R74:R80)</f>
        <v>1</v>
      </c>
      <c r="S84" s="901"/>
      <c r="U84" s="877"/>
      <c r="W84" s="881"/>
      <c r="X84" s="881"/>
    </row>
    <row r="85" spans="1:31" ht="12" customHeight="1">
      <c r="A85" s="832"/>
      <c r="B85" s="836" t="s">
        <v>546</v>
      </c>
      <c r="C85" s="897" t="e">
        <f>SUM(T90:T93)</f>
        <v>#DIV/0!</v>
      </c>
      <c r="D85" s="834"/>
      <c r="E85" s="833"/>
      <c r="F85" s="833"/>
      <c r="G85" s="835"/>
      <c r="H85" s="835"/>
      <c r="I85" s="835"/>
      <c r="J85" s="835"/>
      <c r="K85" s="832"/>
      <c r="L85" s="832"/>
      <c r="M85" s="832"/>
      <c r="N85" s="832"/>
      <c r="P85" s="874"/>
      <c r="Q85" s="902" t="b">
        <v>0</v>
      </c>
      <c r="R85" s="903">
        <f>-(Q85*-1)</f>
        <v>0</v>
      </c>
      <c r="S85" s="903">
        <f>IF(R85=1,1,0)</f>
        <v>0</v>
      </c>
      <c r="U85" s="877"/>
    </row>
    <row r="86" spans="1:31" s="832" customFormat="1" ht="12" customHeight="1">
      <c r="C86" s="904"/>
      <c r="D86" s="905"/>
      <c r="J86" s="904"/>
      <c r="L86" s="904"/>
      <c r="M86" s="906"/>
      <c r="O86" s="907"/>
      <c r="P86" s="908"/>
      <c r="Q86" s="879" t="b">
        <v>0</v>
      </c>
      <c r="R86" s="880">
        <f>-(Q86*-1)</f>
        <v>0</v>
      </c>
      <c r="S86" s="880">
        <f>IF(R86=1,2,0)</f>
        <v>0</v>
      </c>
      <c r="T86" s="824"/>
      <c r="U86" s="877"/>
      <c r="V86" s="824"/>
      <c r="W86" s="824"/>
      <c r="X86" s="824"/>
      <c r="Y86" s="824"/>
      <c r="Z86" s="824"/>
      <c r="AA86" s="824"/>
      <c r="AB86" s="824"/>
      <c r="AC86" s="824"/>
      <c r="AD86" s="824"/>
      <c r="AE86" s="824"/>
    </row>
    <row r="87" spans="1:31" ht="12" customHeight="1">
      <c r="A87" s="832"/>
      <c r="B87" s="909" t="s">
        <v>497</v>
      </c>
      <c r="C87" s="909" t="s">
        <v>547</v>
      </c>
      <c r="D87" s="909" t="s">
        <v>548</v>
      </c>
      <c r="E87" s="910" t="s">
        <v>549</v>
      </c>
      <c r="F87" s="911"/>
      <c r="G87" s="911"/>
      <c r="H87" s="911"/>
      <c r="I87" s="911"/>
      <c r="J87" s="1695" t="s">
        <v>550</v>
      </c>
      <c r="K87" s="1696"/>
      <c r="L87" s="912"/>
      <c r="M87" s="912"/>
      <c r="N87" s="832"/>
      <c r="P87" s="908"/>
      <c r="Q87" s="913" t="b">
        <v>1</v>
      </c>
      <c r="R87" s="889">
        <f>-(Q87*-1)</f>
        <v>1</v>
      </c>
      <c r="S87" s="889">
        <f>IF(R87=1,3,0)</f>
        <v>3</v>
      </c>
      <c r="U87" s="877"/>
    </row>
    <row r="88" spans="1:31" ht="22.15" customHeight="1">
      <c r="A88" s="832"/>
      <c r="B88" s="914"/>
      <c r="C88" s="914"/>
      <c r="D88" s="914"/>
      <c r="E88" s="915"/>
      <c r="F88" s="911"/>
      <c r="G88" s="911"/>
      <c r="H88" s="911"/>
      <c r="I88" s="911"/>
      <c r="J88" s="1697" t="s">
        <v>551</v>
      </c>
      <c r="K88" s="1698"/>
      <c r="L88" s="916"/>
      <c r="M88" s="917"/>
      <c r="N88" s="918"/>
      <c r="P88" s="874"/>
      <c r="Q88" s="919"/>
      <c r="R88" s="900">
        <f>SUM(R85:R87)</f>
        <v>1</v>
      </c>
      <c r="S88" s="920">
        <f>SUM(S85:S87)</f>
        <v>3</v>
      </c>
      <c r="U88" s="877"/>
    </row>
    <row r="89" spans="1:31" ht="12" customHeight="1">
      <c r="A89" s="832"/>
      <c r="B89" s="921" t="s">
        <v>171</v>
      </c>
      <c r="C89" s="922">
        <v>0.06</v>
      </c>
      <c r="D89" s="922">
        <v>0.08</v>
      </c>
      <c r="E89" s="923">
        <f t="shared" ref="E89:E95" si="1">AVERAGE(C89:D89)</f>
        <v>7.0000000000000007E-2</v>
      </c>
      <c r="F89" s="911"/>
      <c r="G89" s="911"/>
      <c r="H89" s="911"/>
      <c r="I89" s="911"/>
      <c r="J89" s="1699">
        <v>0.06</v>
      </c>
      <c r="K89" s="1700"/>
      <c r="L89" s="924"/>
      <c r="M89" s="924"/>
      <c r="N89" s="832"/>
      <c r="P89" s="874"/>
      <c r="Q89" s="919"/>
      <c r="U89" s="877"/>
    </row>
    <row r="90" spans="1:31" ht="12" customHeight="1">
      <c r="A90" s="832"/>
      <c r="B90" s="925" t="s">
        <v>172</v>
      </c>
      <c r="C90" s="922">
        <v>7.0000000000000007E-2</v>
      </c>
      <c r="D90" s="922">
        <v>0.09</v>
      </c>
      <c r="E90" s="923">
        <f t="shared" si="1"/>
        <v>0.08</v>
      </c>
      <c r="F90" s="911"/>
      <c r="G90" s="911"/>
      <c r="H90" s="911"/>
      <c r="I90" s="911"/>
      <c r="J90" s="1680">
        <v>7.0000000000000007E-2</v>
      </c>
      <c r="K90" s="1681"/>
      <c r="L90" s="924"/>
      <c r="M90" s="924"/>
      <c r="N90" s="832"/>
      <c r="P90" s="1701" t="s">
        <v>552</v>
      </c>
      <c r="Q90" s="1702"/>
      <c r="R90" s="926" t="e">
        <f>AND(0&lt;$D$12,$D$12&lt;=1000000)</f>
        <v>#DIV/0!</v>
      </c>
      <c r="S90" s="903" t="e">
        <f>-(R90*-1)</f>
        <v>#DIV/0!</v>
      </c>
      <c r="T90" s="927" t="e">
        <f>IF(S90=1,MAX(0.04,-0.01*LN($D$12/1000000)+0.023+$C$84),0)</f>
        <v>#DIV/0!</v>
      </c>
      <c r="U90" s="928"/>
    </row>
    <row r="91" spans="1:31" ht="12" customHeight="1">
      <c r="A91" s="832"/>
      <c r="B91" s="925" t="s">
        <v>231</v>
      </c>
      <c r="C91" s="922">
        <v>0.08</v>
      </c>
      <c r="D91" s="922">
        <v>0.1</v>
      </c>
      <c r="E91" s="923">
        <f t="shared" si="1"/>
        <v>0.09</v>
      </c>
      <c r="F91" s="911"/>
      <c r="G91" s="911"/>
      <c r="H91" s="911"/>
      <c r="I91" s="911"/>
      <c r="J91" s="1680">
        <v>0.08</v>
      </c>
      <c r="K91" s="1681"/>
      <c r="L91" s="924"/>
      <c r="M91" s="924"/>
      <c r="N91" s="832"/>
      <c r="P91" s="1688" t="s">
        <v>551</v>
      </c>
      <c r="Q91" s="1689"/>
      <c r="R91" s="929" t="e">
        <f>AND(1000001&lt;=$D$12,$D$12&lt;=10000000)</f>
        <v>#DIV/0!</v>
      </c>
      <c r="S91" s="880" t="e">
        <f>-(R91*-1)</f>
        <v>#DIV/0!</v>
      </c>
      <c r="T91" s="930" t="e">
        <f>IF(S91=1,MAX(0.04,-0.01*LN($D$12/1000000)+0.023+$C$84),0)</f>
        <v>#DIV/0!</v>
      </c>
      <c r="U91" s="931"/>
    </row>
    <row r="92" spans="1:31" ht="12" customHeight="1">
      <c r="A92" s="832"/>
      <c r="B92" s="925" t="s">
        <v>174</v>
      </c>
      <c r="C92" s="922">
        <v>0.09</v>
      </c>
      <c r="D92" s="922">
        <v>0.11</v>
      </c>
      <c r="E92" s="923">
        <f t="shared" si="1"/>
        <v>0.1</v>
      </c>
      <c r="F92" s="911"/>
      <c r="G92" s="911"/>
      <c r="H92" s="911"/>
      <c r="I92" s="911"/>
      <c r="J92" s="1680">
        <v>0.09</v>
      </c>
      <c r="K92" s="1681"/>
      <c r="L92" s="924"/>
      <c r="M92" s="924"/>
      <c r="N92" s="832"/>
      <c r="P92" s="1690" t="s">
        <v>553</v>
      </c>
      <c r="Q92" s="1691"/>
      <c r="R92" s="929" t="e">
        <f>AND(10000001&lt;=$D$12,$D$12&lt;=100000000)</f>
        <v>#DIV/0!</v>
      </c>
      <c r="S92" s="880" t="e">
        <f>-(R92*-1)</f>
        <v>#DIV/0!</v>
      </c>
      <c r="T92" s="930" t="e">
        <f>IF(S92=1,MAX(0.04,-0.01*LN($D$12/1000000)+0.023+$C$84),0)</f>
        <v>#DIV/0!</v>
      </c>
      <c r="U92" s="931"/>
      <c r="V92" s="932"/>
    </row>
    <row r="93" spans="1:31" ht="12" customHeight="1">
      <c r="A93" s="832"/>
      <c r="B93" s="925" t="s">
        <v>234</v>
      </c>
      <c r="C93" s="922">
        <v>0.1</v>
      </c>
      <c r="D93" s="922">
        <v>0.13</v>
      </c>
      <c r="E93" s="923">
        <f>AVERAGE(C93:D93)</f>
        <v>0.115</v>
      </c>
      <c r="F93" s="911"/>
      <c r="G93" s="911"/>
      <c r="H93" s="911"/>
      <c r="I93" s="911"/>
      <c r="J93" s="1680">
        <v>0.1</v>
      </c>
      <c r="K93" s="1681"/>
      <c r="L93" s="924"/>
      <c r="M93" s="924"/>
      <c r="N93" s="832"/>
      <c r="P93" s="1692" t="s">
        <v>554</v>
      </c>
      <c r="Q93" s="1693"/>
      <c r="R93" s="933" t="e">
        <f>AND(100000001&lt;=$D$12,$D$12&lt;=1000000000)</f>
        <v>#DIV/0!</v>
      </c>
      <c r="S93" s="889" t="e">
        <f>-(R93*-1)</f>
        <v>#DIV/0!</v>
      </c>
      <c r="T93" s="934" t="e">
        <f>IF(S93=1,MAX(0.04,-0.01*LN($D$12/1000000)+0.023+$C$84),0)</f>
        <v>#DIV/0!</v>
      </c>
      <c r="U93" s="935"/>
      <c r="V93" s="932"/>
    </row>
    <row r="94" spans="1:31" ht="12" customHeight="1">
      <c r="A94" s="832"/>
      <c r="B94" s="925" t="s">
        <v>176</v>
      </c>
      <c r="C94" s="922">
        <v>0.11</v>
      </c>
      <c r="D94" s="922">
        <v>0.14000000000000001</v>
      </c>
      <c r="E94" s="923">
        <f t="shared" si="1"/>
        <v>0.125</v>
      </c>
      <c r="F94" s="911"/>
      <c r="G94" s="911"/>
      <c r="H94" s="911"/>
      <c r="I94" s="911"/>
      <c r="J94" s="1680">
        <v>0.11</v>
      </c>
      <c r="K94" s="1681"/>
      <c r="L94" s="924"/>
      <c r="M94" s="924"/>
      <c r="N94" s="832"/>
      <c r="Q94" s="919"/>
    </row>
    <row r="95" spans="1:31" ht="12" customHeight="1">
      <c r="A95" s="832"/>
      <c r="B95" s="936" t="s">
        <v>253</v>
      </c>
      <c r="C95" s="937">
        <v>0.12</v>
      </c>
      <c r="D95" s="937">
        <v>0.15</v>
      </c>
      <c r="E95" s="938">
        <f t="shared" si="1"/>
        <v>0.13500000000000001</v>
      </c>
      <c r="F95" s="832"/>
      <c r="G95" s="832"/>
      <c r="H95" s="832"/>
      <c r="I95" s="832"/>
      <c r="J95" s="1682">
        <v>0.12</v>
      </c>
      <c r="K95" s="1683"/>
      <c r="L95" s="939"/>
      <c r="M95" s="939"/>
      <c r="N95" s="832"/>
      <c r="P95" s="1684" t="e">
        <f>SUM(T90:T93)-C85</f>
        <v>#DIV/0!</v>
      </c>
      <c r="Q95" s="1685"/>
      <c r="U95" s="940"/>
    </row>
    <row r="96" spans="1:31" ht="12" customHeight="1">
      <c r="A96" s="832"/>
      <c r="B96" s="832"/>
      <c r="C96" s="833"/>
      <c r="D96" s="834"/>
      <c r="E96" s="833"/>
      <c r="F96" s="833"/>
      <c r="G96" s="835"/>
      <c r="H96" s="835"/>
      <c r="I96" s="835"/>
      <c r="J96" s="835"/>
      <c r="K96" s="832"/>
      <c r="L96" s="832"/>
      <c r="M96" s="832"/>
      <c r="N96" s="832"/>
      <c r="P96" s="1686" t="s">
        <v>100</v>
      </c>
      <c r="Q96" s="1686"/>
      <c r="R96" s="941"/>
      <c r="S96" s="942"/>
      <c r="T96" s="942"/>
      <c r="U96" s="943"/>
      <c r="V96" s="944"/>
    </row>
    <row r="97" spans="1:22" ht="12" customHeight="1">
      <c r="A97" s="832"/>
      <c r="B97" s="287" t="s">
        <v>555</v>
      </c>
      <c r="C97" s="945"/>
      <c r="D97" s="946" t="e">
        <f>ROUND(D12*C85,0)</f>
        <v>#DIV/0!</v>
      </c>
      <c r="E97" s="833"/>
      <c r="F97" s="833"/>
      <c r="G97" s="835"/>
      <c r="H97" s="835"/>
      <c r="I97" s="835"/>
      <c r="J97" s="835"/>
      <c r="K97" s="832"/>
      <c r="L97" s="832"/>
      <c r="M97" s="832"/>
      <c r="N97" s="832"/>
      <c r="P97" s="1686"/>
      <c r="Q97" s="1686"/>
      <c r="R97" s="941"/>
      <c r="T97" s="942"/>
      <c r="U97" s="947"/>
      <c r="V97" s="948"/>
    </row>
    <row r="98" spans="1:22" ht="12" customHeight="1">
      <c r="A98" s="832"/>
      <c r="B98" s="832" t="s">
        <v>324</v>
      </c>
      <c r="C98" s="945"/>
      <c r="D98" s="949" t="e">
        <f>ROUND(-$D$97*$D$14,0)</f>
        <v>#DIV/0!</v>
      </c>
      <c r="E98" s="833"/>
      <c r="F98" s="833"/>
      <c r="G98" s="835"/>
      <c r="H98" s="835"/>
      <c r="I98" s="835"/>
      <c r="J98" s="835"/>
      <c r="K98" s="832"/>
      <c r="L98" s="832"/>
      <c r="M98" s="832"/>
      <c r="N98" s="832"/>
      <c r="P98" s="1687"/>
      <c r="Q98" s="1687"/>
      <c r="S98" s="942"/>
    </row>
    <row r="99" spans="1:22" ht="12" customHeight="1">
      <c r="A99" s="832"/>
      <c r="B99" s="950" t="s">
        <v>351</v>
      </c>
      <c r="C99" s="951"/>
      <c r="D99" s="952" t="e">
        <f>SUM(D97:D98)</f>
        <v>#DIV/0!</v>
      </c>
      <c r="E99" s="833"/>
      <c r="F99" s="833"/>
      <c r="G99" s="835"/>
      <c r="H99" s="835"/>
      <c r="I99" s="835"/>
      <c r="J99" s="835"/>
      <c r="K99" s="832"/>
      <c r="L99" s="832"/>
      <c r="M99" s="832"/>
      <c r="N99" s="832"/>
      <c r="Q99" s="919"/>
    </row>
    <row r="100" spans="1:22" ht="4.1500000000000004" customHeight="1">
      <c r="A100" s="832"/>
      <c r="B100" s="950"/>
      <c r="C100" s="951"/>
      <c r="D100" s="951"/>
      <c r="E100" s="833"/>
      <c r="F100" s="833"/>
      <c r="G100" s="835"/>
      <c r="H100" s="835"/>
      <c r="I100" s="835"/>
      <c r="J100" s="835"/>
      <c r="K100" s="832"/>
      <c r="L100" s="832"/>
      <c r="M100" s="832"/>
      <c r="N100" s="832"/>
      <c r="Q100" s="919"/>
    </row>
    <row r="101" spans="1:22" ht="12" customHeight="1">
      <c r="A101" s="832"/>
      <c r="B101" s="287" t="s">
        <v>325</v>
      </c>
      <c r="C101" s="953"/>
      <c r="D101" s="953" t="e">
        <f>+'SUMMARY (2)'!N22</f>
        <v>#DIV/0!</v>
      </c>
      <c r="E101" s="833"/>
      <c r="F101" s="833"/>
      <c r="G101" s="835"/>
      <c r="H101" s="835"/>
      <c r="I101" s="835"/>
      <c r="J101" s="835"/>
      <c r="K101" s="832"/>
      <c r="L101" s="832"/>
      <c r="M101" s="832"/>
      <c r="N101" s="832"/>
      <c r="Q101" s="919"/>
    </row>
    <row r="102" spans="1:22" ht="4.1500000000000004" customHeight="1">
      <c r="A102" s="832"/>
      <c r="B102" s="287"/>
      <c r="C102" s="953"/>
      <c r="D102" s="953"/>
      <c r="E102" s="833"/>
      <c r="F102" s="833"/>
      <c r="G102" s="835"/>
      <c r="H102" s="835"/>
      <c r="I102" s="835"/>
      <c r="J102" s="835"/>
      <c r="K102" s="832"/>
      <c r="L102" s="832"/>
      <c r="M102" s="832"/>
      <c r="N102" s="832"/>
      <c r="Q102" s="919"/>
    </row>
    <row r="103" spans="1:22" ht="12" customHeight="1" thickBot="1">
      <c r="A103" s="832"/>
      <c r="B103" s="954" t="s">
        <v>556</v>
      </c>
      <c r="C103" s="951"/>
      <c r="D103" s="955" t="e">
        <f>SUM(D99:D101)</f>
        <v>#DIV/0!</v>
      </c>
      <c r="E103" s="547" t="s">
        <v>99</v>
      </c>
      <c r="F103" s="833"/>
      <c r="G103" s="835"/>
      <c r="H103" s="835"/>
      <c r="I103" s="835"/>
      <c r="J103" s="835"/>
      <c r="K103" s="832"/>
      <c r="L103" s="832"/>
      <c r="M103" s="832"/>
      <c r="N103" s="832"/>
      <c r="Q103" s="919"/>
    </row>
    <row r="104" spans="1:22" ht="12" customHeight="1" thickTop="1">
      <c r="A104" s="832"/>
      <c r="B104" s="950"/>
      <c r="C104" s="951"/>
      <c r="D104" s="834"/>
      <c r="E104" s="833"/>
      <c r="F104" s="833"/>
      <c r="G104" s="835"/>
      <c r="H104" s="835"/>
      <c r="I104" s="835"/>
      <c r="J104" s="835"/>
      <c r="K104" s="832"/>
      <c r="L104" s="832"/>
      <c r="M104" s="832"/>
      <c r="N104" s="832"/>
      <c r="Q104" s="919"/>
    </row>
    <row r="105" spans="1:22" ht="12" customHeight="1">
      <c r="A105" s="832"/>
      <c r="B105" s="950"/>
      <c r="C105" s="951"/>
      <c r="D105" s="834"/>
      <c r="E105" s="833"/>
      <c r="F105" s="833"/>
      <c r="G105" s="835"/>
      <c r="H105" s="835"/>
      <c r="I105" s="835"/>
      <c r="J105" s="835"/>
      <c r="K105" s="832"/>
      <c r="L105" s="832"/>
      <c r="M105" s="832"/>
      <c r="N105" s="832"/>
      <c r="Q105" s="919"/>
    </row>
    <row r="106" spans="1:22" ht="12" customHeight="1">
      <c r="A106" s="832"/>
      <c r="B106" s="488" t="s">
        <v>557</v>
      </c>
      <c r="C106" s="951"/>
      <c r="D106" s="834"/>
      <c r="E106" s="833"/>
      <c r="F106" s="833"/>
      <c r="G106" s="835"/>
      <c r="H106" s="835"/>
      <c r="I106" s="835"/>
      <c r="J106" s="835"/>
      <c r="K106" s="832"/>
      <c r="L106" s="832"/>
      <c r="M106" s="832"/>
      <c r="N106" s="832"/>
      <c r="Q106" s="919"/>
    </row>
    <row r="107" spans="1:22" ht="12" customHeight="1">
      <c r="A107" s="832"/>
      <c r="B107" s="950"/>
      <c r="C107" s="951"/>
      <c r="D107" s="834"/>
      <c r="E107" s="833"/>
      <c r="F107" s="833"/>
      <c r="G107" s="835"/>
      <c r="H107" s="835"/>
      <c r="I107" s="835"/>
      <c r="J107" s="835"/>
      <c r="K107" s="832"/>
      <c r="L107" s="832"/>
      <c r="M107" s="832"/>
      <c r="N107" s="832"/>
      <c r="Q107" s="919"/>
    </row>
    <row r="108" spans="1:22" ht="12" hidden="1" customHeight="1" outlineLevel="1">
      <c r="A108" s="832"/>
      <c r="B108" s="1670" t="s">
        <v>558</v>
      </c>
      <c r="C108" s="1671"/>
      <c r="D108" s="1672"/>
      <c r="E108" s="833"/>
      <c r="F108" s="833"/>
      <c r="G108" s="835"/>
      <c r="H108" s="835"/>
      <c r="I108" s="835"/>
      <c r="J108" s="1673" t="s">
        <v>559</v>
      </c>
      <c r="K108" s="1674"/>
      <c r="L108" s="1675"/>
      <c r="M108" s="832"/>
      <c r="N108" s="832"/>
      <c r="Q108" s="919"/>
    </row>
    <row r="109" spans="1:22" ht="12" hidden="1" customHeight="1" outlineLevel="1">
      <c r="A109" s="832"/>
      <c r="B109" s="1676" t="s">
        <v>560</v>
      </c>
      <c r="C109" s="1677"/>
      <c r="D109" s="956" t="s">
        <v>561</v>
      </c>
      <c r="E109" s="833"/>
      <c r="F109" s="833"/>
      <c r="G109" s="835"/>
      <c r="H109" s="835"/>
      <c r="I109" s="835"/>
      <c r="J109" s="1678" t="s">
        <v>560</v>
      </c>
      <c r="K109" s="1679"/>
      <c r="L109" s="957" t="s">
        <v>561</v>
      </c>
      <c r="M109" s="832"/>
      <c r="N109" s="832"/>
      <c r="Q109" s="919"/>
    </row>
    <row r="110" spans="1:22" ht="12" hidden="1" customHeight="1" outlineLevel="1">
      <c r="A110" s="832"/>
      <c r="B110" s="958" t="s">
        <v>143</v>
      </c>
      <c r="C110" s="959"/>
      <c r="D110" s="960">
        <v>0.05</v>
      </c>
      <c r="E110" s="833"/>
      <c r="F110" s="833"/>
      <c r="G110" s="835"/>
      <c r="H110" s="835"/>
      <c r="I110" s="835"/>
      <c r="J110" s="961" t="s">
        <v>143</v>
      </c>
      <c r="K110" s="962"/>
      <c r="L110" s="963">
        <v>0.05</v>
      </c>
      <c r="M110" s="832"/>
      <c r="N110" s="832"/>
      <c r="Q110" s="919"/>
    </row>
    <row r="111" spans="1:22" ht="12" hidden="1" customHeight="1" outlineLevel="1">
      <c r="A111" s="832"/>
      <c r="B111" s="964" t="s">
        <v>562</v>
      </c>
      <c r="C111" s="965"/>
      <c r="D111" s="966">
        <v>0.25</v>
      </c>
      <c r="E111" s="833"/>
      <c r="F111" s="833"/>
      <c r="G111" s="835"/>
      <c r="H111" s="835"/>
      <c r="I111" s="835"/>
      <c r="J111" s="967" t="s">
        <v>562</v>
      </c>
      <c r="K111" s="968"/>
      <c r="L111" s="969">
        <v>0.2</v>
      </c>
      <c r="M111" s="832"/>
      <c r="N111" s="832"/>
      <c r="Q111" s="919"/>
    </row>
    <row r="112" spans="1:22" ht="12" hidden="1" customHeight="1" outlineLevel="1">
      <c r="A112" s="832"/>
      <c r="B112" s="970" t="s">
        <v>383</v>
      </c>
      <c r="C112" s="965"/>
      <c r="D112" s="966">
        <v>0.3</v>
      </c>
      <c r="E112" s="833"/>
      <c r="F112" s="833"/>
      <c r="G112" s="835"/>
      <c r="H112" s="835"/>
      <c r="I112" s="835"/>
      <c r="J112" s="967" t="s">
        <v>383</v>
      </c>
      <c r="K112" s="968"/>
      <c r="L112" s="969">
        <v>0.3</v>
      </c>
      <c r="M112" s="832"/>
      <c r="N112" s="832"/>
      <c r="Q112" s="919"/>
    </row>
    <row r="113" spans="1:31" ht="12" hidden="1" customHeight="1" outlineLevel="1">
      <c r="A113" s="832"/>
      <c r="B113" s="970" t="s">
        <v>469</v>
      </c>
      <c r="C113" s="965"/>
      <c r="D113" s="966">
        <v>0.1</v>
      </c>
      <c r="E113" s="833"/>
      <c r="F113" s="833"/>
      <c r="G113" s="835"/>
      <c r="H113" s="835"/>
      <c r="I113" s="835"/>
      <c r="J113" s="967" t="s">
        <v>469</v>
      </c>
      <c r="K113" s="968"/>
      <c r="L113" s="969">
        <v>0.15</v>
      </c>
      <c r="M113" s="832"/>
      <c r="N113" s="832"/>
      <c r="Q113" s="919"/>
    </row>
    <row r="114" spans="1:31" ht="12" hidden="1" customHeight="1" outlineLevel="1">
      <c r="A114" s="832"/>
      <c r="B114" s="970" t="s">
        <v>563</v>
      </c>
      <c r="C114" s="965"/>
      <c r="D114" s="966">
        <v>0.25</v>
      </c>
      <c r="E114" s="833"/>
      <c r="F114" s="833"/>
      <c r="G114" s="835"/>
      <c r="H114" s="835"/>
      <c r="I114" s="835"/>
      <c r="J114" s="967" t="s">
        <v>563</v>
      </c>
      <c r="K114" s="968"/>
      <c r="L114" s="969">
        <v>0.25</v>
      </c>
      <c r="M114" s="832"/>
      <c r="N114" s="832"/>
      <c r="Q114" s="919"/>
    </row>
    <row r="115" spans="1:31" ht="12" hidden="1" customHeight="1" outlineLevel="1">
      <c r="A115" s="832"/>
      <c r="B115" s="971" t="s">
        <v>470</v>
      </c>
      <c r="C115" s="972"/>
      <c r="D115" s="973">
        <v>0.05</v>
      </c>
      <c r="E115" s="833"/>
      <c r="F115" s="833"/>
      <c r="G115" s="835"/>
      <c r="H115" s="835"/>
      <c r="I115" s="835"/>
      <c r="J115" s="974" t="s">
        <v>470</v>
      </c>
      <c r="K115" s="975"/>
      <c r="L115" s="976">
        <v>0.05</v>
      </c>
      <c r="M115" s="832"/>
      <c r="N115" s="832"/>
      <c r="Q115" s="919"/>
    </row>
    <row r="116" spans="1:31" ht="12" hidden="1" customHeight="1" outlineLevel="1">
      <c r="A116" s="832"/>
      <c r="B116" s="977"/>
      <c r="C116" s="951"/>
      <c r="D116" s="834"/>
      <c r="E116" s="833"/>
      <c r="F116" s="833"/>
      <c r="G116" s="835"/>
      <c r="H116" s="835"/>
      <c r="I116" s="835"/>
      <c r="J116" s="978"/>
      <c r="K116" s="911"/>
      <c r="L116" s="911"/>
      <c r="M116" s="832"/>
      <c r="N116" s="832"/>
      <c r="Q116" s="919"/>
    </row>
    <row r="117" spans="1:31" ht="12" customHeight="1" collapsed="1">
      <c r="A117" s="832"/>
      <c r="B117" s="977"/>
      <c r="C117" s="951"/>
      <c r="D117" s="834"/>
      <c r="E117" s="833"/>
      <c r="F117" s="833"/>
      <c r="G117" s="835"/>
      <c r="H117" s="835"/>
      <c r="I117" s="835"/>
      <c r="J117" s="978"/>
      <c r="K117" s="911"/>
      <c r="L117" s="911"/>
      <c r="M117" s="832"/>
      <c r="N117" s="832"/>
      <c r="Q117" s="919"/>
    </row>
    <row r="118" spans="1:31" ht="12" customHeight="1">
      <c r="A118" s="832"/>
      <c r="B118" s="287" t="s">
        <v>142</v>
      </c>
      <c r="C118" s="979" t="s">
        <v>143</v>
      </c>
      <c r="D118" s="979"/>
      <c r="E118" s="980" t="e">
        <f t="shared" ref="E118:E123" si="2">ROUND($D$103*K118%,2)</f>
        <v>#DIV/0!</v>
      </c>
      <c r="F118" s="829"/>
      <c r="G118" s="829"/>
      <c r="H118" s="829"/>
      <c r="I118" s="829"/>
      <c r="J118" s="829"/>
      <c r="K118" s="981">
        <v>5</v>
      </c>
      <c r="L118" s="830" t="s">
        <v>293</v>
      </c>
      <c r="M118" s="832"/>
      <c r="N118" s="832"/>
      <c r="Q118" s="919"/>
    </row>
    <row r="119" spans="1:31" ht="12" customHeight="1">
      <c r="A119" s="832"/>
      <c r="B119" s="287" t="s">
        <v>144</v>
      </c>
      <c r="C119" s="979" t="s">
        <v>481</v>
      </c>
      <c r="D119" s="979"/>
      <c r="E119" s="980" t="e">
        <f>ROUND($D$103*K119%,2)</f>
        <v>#DIV/0!</v>
      </c>
      <c r="F119" s="829"/>
      <c r="G119" s="829"/>
      <c r="H119" s="829"/>
      <c r="I119" s="829"/>
      <c r="J119" s="829"/>
      <c r="K119" s="981">
        <v>20</v>
      </c>
      <c r="L119" s="830" t="s">
        <v>293</v>
      </c>
      <c r="M119" s="832"/>
      <c r="N119" s="832"/>
      <c r="Q119" s="919"/>
    </row>
    <row r="120" spans="1:31" ht="12" customHeight="1">
      <c r="A120" s="832"/>
      <c r="B120" s="287" t="s">
        <v>146</v>
      </c>
      <c r="C120" s="979" t="s">
        <v>383</v>
      </c>
      <c r="D120" s="979"/>
      <c r="E120" s="982" t="e">
        <f t="shared" si="2"/>
        <v>#DIV/0!</v>
      </c>
      <c r="F120" s="829"/>
      <c r="G120" s="829"/>
      <c r="H120" s="829"/>
      <c r="I120" s="829"/>
      <c r="J120" s="829"/>
      <c r="K120" s="981">
        <v>30</v>
      </c>
      <c r="L120" s="830" t="s">
        <v>293</v>
      </c>
      <c r="M120" s="832"/>
      <c r="N120" s="832"/>
      <c r="Q120" s="919"/>
    </row>
    <row r="121" spans="1:31" ht="12" customHeight="1">
      <c r="A121" s="832"/>
      <c r="B121" s="287" t="s">
        <v>148</v>
      </c>
      <c r="C121" s="979" t="s">
        <v>482</v>
      </c>
      <c r="D121" s="979"/>
      <c r="E121" s="982" t="e">
        <f t="shared" si="2"/>
        <v>#DIV/0!</v>
      </c>
      <c r="F121" s="829"/>
      <c r="G121" s="829"/>
      <c r="H121" s="829"/>
      <c r="I121" s="829"/>
      <c r="J121" s="829"/>
      <c r="K121" s="981">
        <v>15</v>
      </c>
      <c r="L121" s="830" t="s">
        <v>293</v>
      </c>
      <c r="M121" s="832"/>
      <c r="N121" s="832"/>
      <c r="Q121" s="919"/>
    </row>
    <row r="122" spans="1:31" ht="12" customHeight="1">
      <c r="A122" s="832"/>
      <c r="B122" s="287" t="s">
        <v>150</v>
      </c>
      <c r="C122" s="979" t="s">
        <v>151</v>
      </c>
      <c r="D122" s="979"/>
      <c r="E122" s="982" t="e">
        <f t="shared" si="2"/>
        <v>#DIV/0!</v>
      </c>
      <c r="F122" s="829"/>
      <c r="G122" s="829"/>
      <c r="H122" s="829"/>
      <c r="I122" s="829"/>
      <c r="J122" s="829"/>
      <c r="K122" s="981">
        <v>25</v>
      </c>
      <c r="L122" s="830" t="s">
        <v>293</v>
      </c>
      <c r="M122" s="832"/>
      <c r="N122" s="832"/>
      <c r="Q122" s="919"/>
    </row>
    <row r="123" spans="1:31" ht="12" customHeight="1">
      <c r="A123" s="832"/>
      <c r="B123" s="287" t="s">
        <v>152</v>
      </c>
      <c r="C123" s="979" t="s">
        <v>483</v>
      </c>
      <c r="D123" s="979"/>
      <c r="E123" s="982" t="e">
        <f t="shared" si="2"/>
        <v>#DIV/0!</v>
      </c>
      <c r="F123" s="829"/>
      <c r="G123" s="829"/>
      <c r="H123" s="829"/>
      <c r="I123" s="829"/>
      <c r="J123" s="829"/>
      <c r="K123" s="981">
        <v>5</v>
      </c>
      <c r="L123" s="830" t="s">
        <v>293</v>
      </c>
      <c r="M123" s="832"/>
      <c r="N123" s="832"/>
      <c r="Q123" s="919"/>
    </row>
    <row r="124" spans="1:31" ht="12" customHeight="1" thickBot="1">
      <c r="A124" s="832"/>
      <c r="B124" s="287"/>
      <c r="C124" s="287"/>
      <c r="D124" s="827"/>
      <c r="E124" s="983" t="e">
        <f>SUM(E118:E123)</f>
        <v>#DIV/0!</v>
      </c>
      <c r="F124" s="984"/>
      <c r="G124" s="984"/>
      <c r="H124" s="984"/>
      <c r="I124" s="984"/>
      <c r="J124" s="984"/>
      <c r="K124" s="985">
        <f>SUM(K118:K123)</f>
        <v>100</v>
      </c>
      <c r="L124" s="830" t="s">
        <v>293</v>
      </c>
      <c r="M124" s="832"/>
      <c r="N124" s="832"/>
      <c r="O124" s="986"/>
      <c r="P124" s="986" t="e">
        <f>D103-E124</f>
        <v>#DIV/0!</v>
      </c>
      <c r="Q124" s="986" t="s">
        <v>100</v>
      </c>
    </row>
    <row r="125" spans="1:31" ht="12" customHeight="1" thickTop="1">
      <c r="A125" s="832"/>
      <c r="B125" s="832"/>
      <c r="C125" s="833"/>
      <c r="D125" s="834"/>
      <c r="E125" s="833"/>
      <c r="F125" s="833"/>
      <c r="G125" s="835"/>
      <c r="H125" s="835"/>
      <c r="I125" s="835"/>
      <c r="J125" s="835"/>
      <c r="K125" s="832"/>
      <c r="L125" s="832"/>
      <c r="M125" s="832"/>
      <c r="N125" s="832"/>
      <c r="Q125" s="919"/>
    </row>
    <row r="126" spans="1:31" ht="12" customHeight="1">
      <c r="A126" s="832"/>
      <c r="B126" s="832"/>
      <c r="C126" s="833"/>
      <c r="D126" s="834"/>
      <c r="E126" s="833"/>
      <c r="F126" s="833"/>
      <c r="G126" s="835"/>
      <c r="H126" s="835"/>
      <c r="I126" s="835"/>
      <c r="J126" s="835"/>
      <c r="K126" s="832"/>
      <c r="L126" s="832"/>
      <c r="M126" s="832"/>
      <c r="N126" s="832"/>
      <c r="Q126" s="919"/>
    </row>
    <row r="127" spans="1:31" ht="12" customHeight="1">
      <c r="A127" s="832"/>
      <c r="B127" s="488" t="s">
        <v>355</v>
      </c>
      <c r="C127" s="833"/>
      <c r="D127" s="834"/>
      <c r="E127" s="833"/>
      <c r="F127" s="833"/>
      <c r="G127" s="835"/>
      <c r="H127" s="835"/>
      <c r="I127" s="835"/>
      <c r="J127" s="835"/>
      <c r="K127" s="832"/>
      <c r="L127" s="832"/>
      <c r="M127" s="832"/>
      <c r="N127" s="832"/>
      <c r="Q127" s="919"/>
    </row>
    <row r="128" spans="1:31" s="832" customFormat="1" ht="12" customHeight="1">
      <c r="A128" s="832" t="s">
        <v>356</v>
      </c>
      <c r="B128" s="832" t="s">
        <v>564</v>
      </c>
      <c r="C128" s="833"/>
      <c r="D128" s="834"/>
      <c r="E128" s="833"/>
      <c r="F128" s="833"/>
      <c r="G128" s="835"/>
      <c r="H128" s="835"/>
      <c r="I128" s="835"/>
      <c r="J128" s="835"/>
      <c r="O128" s="824"/>
      <c r="P128" s="824"/>
      <c r="Q128" s="919"/>
      <c r="R128" s="824"/>
      <c r="S128" s="824"/>
      <c r="T128" s="824"/>
      <c r="U128" s="824"/>
      <c r="V128" s="824"/>
      <c r="W128" s="824"/>
      <c r="X128" s="824"/>
      <c r="Y128" s="824"/>
      <c r="Z128" s="824"/>
      <c r="AA128" s="824"/>
      <c r="AB128" s="824"/>
      <c r="AC128" s="824"/>
      <c r="AD128" s="824"/>
      <c r="AE128" s="824"/>
    </row>
    <row r="129" spans="1:31" s="832" customFormat="1" ht="12" customHeight="1">
      <c r="A129" s="832" t="s">
        <v>356</v>
      </c>
      <c r="B129" s="832" t="s">
        <v>565</v>
      </c>
      <c r="C129" s="987"/>
      <c r="D129" s="987"/>
      <c r="E129" s="987"/>
      <c r="F129" s="987"/>
      <c r="G129" s="987"/>
      <c r="H129" s="987"/>
      <c r="I129" s="987"/>
      <c r="J129" s="987"/>
      <c r="O129" s="824"/>
      <c r="P129" s="824"/>
      <c r="Q129" s="825"/>
      <c r="R129" s="824"/>
      <c r="S129" s="824"/>
      <c r="T129" s="824"/>
      <c r="U129" s="824"/>
      <c r="V129" s="824"/>
      <c r="W129" s="824"/>
      <c r="X129" s="824"/>
      <c r="Y129" s="824"/>
      <c r="Z129" s="824"/>
      <c r="AA129" s="824"/>
      <c r="AB129" s="824"/>
      <c r="AC129" s="824"/>
      <c r="AD129" s="824"/>
      <c r="AE129" s="824"/>
    </row>
    <row r="130" spans="1:31" s="832" customFormat="1" ht="12" customHeight="1">
      <c r="A130" s="832" t="s">
        <v>356</v>
      </c>
      <c r="B130" s="832" t="s">
        <v>566</v>
      </c>
      <c r="C130" s="987"/>
      <c r="D130" s="987"/>
      <c r="E130" s="987"/>
      <c r="F130" s="987"/>
      <c r="G130" s="987"/>
      <c r="H130" s="987"/>
      <c r="I130" s="987"/>
      <c r="J130" s="987"/>
      <c r="O130" s="824"/>
      <c r="P130" s="824"/>
      <c r="Q130" s="825"/>
      <c r="R130" s="824"/>
      <c r="S130" s="824"/>
      <c r="T130" s="824"/>
      <c r="U130" s="824"/>
      <c r="V130" s="824"/>
      <c r="W130" s="824"/>
      <c r="X130" s="824"/>
      <c r="Y130" s="824"/>
      <c r="Z130" s="824"/>
      <c r="AA130" s="824"/>
      <c r="AB130" s="824"/>
      <c r="AC130" s="824"/>
      <c r="AD130" s="824"/>
      <c r="AE130" s="824"/>
    </row>
    <row r="131" spans="1:31" s="832" customFormat="1" ht="12" customHeight="1">
      <c r="A131" s="832" t="s">
        <v>356</v>
      </c>
      <c r="B131" s="832" t="s">
        <v>567</v>
      </c>
      <c r="C131" s="987"/>
      <c r="D131" s="987"/>
      <c r="E131" s="987"/>
      <c r="F131" s="987"/>
      <c r="G131" s="987"/>
      <c r="H131" s="987"/>
      <c r="I131" s="987"/>
      <c r="J131" s="987"/>
      <c r="O131" s="824"/>
      <c r="P131" s="824"/>
      <c r="Q131" s="825"/>
      <c r="R131" s="824"/>
      <c r="S131" s="824"/>
      <c r="T131" s="824"/>
      <c r="U131" s="824"/>
      <c r="V131" s="824"/>
      <c r="W131" s="824"/>
      <c r="X131" s="824"/>
      <c r="Y131" s="824"/>
      <c r="Z131" s="824"/>
      <c r="AA131" s="824"/>
      <c r="AB131" s="824"/>
      <c r="AC131" s="824"/>
      <c r="AD131" s="824"/>
      <c r="AE131" s="824"/>
    </row>
    <row r="132" spans="1:31" s="832" customFormat="1" ht="12" customHeight="1">
      <c r="A132" s="832" t="s">
        <v>356</v>
      </c>
      <c r="B132" s="832" t="s">
        <v>568</v>
      </c>
      <c r="C132" s="987"/>
      <c r="D132" s="987"/>
      <c r="E132" s="987"/>
      <c r="F132" s="987"/>
      <c r="G132" s="987"/>
      <c r="H132" s="987"/>
      <c r="I132" s="987"/>
      <c r="J132" s="987"/>
      <c r="O132" s="824"/>
      <c r="P132" s="824"/>
      <c r="Q132" s="825"/>
      <c r="R132" s="824"/>
      <c r="S132" s="824"/>
      <c r="T132" s="824"/>
      <c r="U132" s="824"/>
      <c r="V132" s="824"/>
      <c r="W132" s="824"/>
      <c r="X132" s="824"/>
      <c r="Y132" s="824"/>
      <c r="Z132" s="824"/>
      <c r="AA132" s="824"/>
      <c r="AB132" s="824"/>
      <c r="AC132" s="824"/>
      <c r="AD132" s="824"/>
      <c r="AE132" s="824"/>
    </row>
    <row r="133" spans="1:31" s="832" customFormat="1" ht="12" customHeight="1">
      <c r="A133" s="832" t="s">
        <v>356</v>
      </c>
      <c r="B133" s="832" t="s">
        <v>569</v>
      </c>
      <c r="C133" s="987"/>
      <c r="D133" s="987"/>
      <c r="E133" s="987"/>
      <c r="F133" s="987"/>
      <c r="G133" s="987"/>
      <c r="H133" s="987"/>
      <c r="I133" s="987"/>
      <c r="J133" s="987"/>
      <c r="O133" s="824"/>
      <c r="P133" s="824"/>
      <c r="Q133" s="825"/>
      <c r="R133" s="824"/>
      <c r="S133" s="824"/>
      <c r="T133" s="824"/>
      <c r="U133" s="824"/>
      <c r="V133" s="824"/>
      <c r="W133" s="824"/>
      <c r="X133" s="824"/>
      <c r="Y133" s="824"/>
      <c r="Z133" s="824"/>
      <c r="AA133" s="824"/>
      <c r="AB133" s="824"/>
      <c r="AC133" s="824"/>
      <c r="AD133" s="824"/>
      <c r="AE133" s="824"/>
    </row>
    <row r="134" spans="1:31" s="832" customFormat="1" ht="12" customHeight="1">
      <c r="C134" s="987"/>
      <c r="D134" s="987"/>
      <c r="E134" s="987"/>
      <c r="F134" s="987"/>
      <c r="G134" s="987"/>
      <c r="H134" s="987"/>
      <c r="I134" s="987"/>
      <c r="J134" s="987"/>
      <c r="O134" s="824"/>
      <c r="P134" s="824"/>
      <c r="Q134" s="825"/>
      <c r="R134" s="824"/>
      <c r="S134" s="824"/>
      <c r="T134" s="824"/>
      <c r="U134" s="824"/>
      <c r="V134" s="824"/>
      <c r="W134" s="824"/>
      <c r="X134" s="824"/>
      <c r="Y134" s="824"/>
      <c r="Z134" s="824"/>
      <c r="AA134" s="824"/>
      <c r="AB134" s="824"/>
      <c r="AC134" s="824"/>
      <c r="AD134" s="824"/>
      <c r="AE134" s="824"/>
    </row>
    <row r="135" spans="1:31" s="832" customFormat="1" ht="12" customHeight="1">
      <c r="C135" s="987"/>
      <c r="D135" s="987"/>
      <c r="E135" s="987"/>
      <c r="F135" s="987"/>
      <c r="G135" s="987"/>
      <c r="H135" s="987"/>
      <c r="I135" s="987"/>
      <c r="J135" s="987"/>
      <c r="O135" s="824"/>
      <c r="P135" s="824"/>
      <c r="Q135" s="825"/>
      <c r="R135" s="824"/>
      <c r="S135" s="824"/>
      <c r="T135" s="824"/>
      <c r="U135" s="824"/>
      <c r="V135" s="824"/>
      <c r="W135" s="824"/>
      <c r="X135" s="824"/>
      <c r="Y135" s="824"/>
      <c r="Z135" s="824"/>
      <c r="AA135" s="824"/>
      <c r="AB135" s="824"/>
      <c r="AC135" s="824"/>
      <c r="AD135" s="824"/>
      <c r="AE135" s="824"/>
    </row>
    <row r="136" spans="1:31" ht="15" customHeight="1">
      <c r="C136" s="988"/>
      <c r="D136" s="988"/>
      <c r="E136" s="988"/>
      <c r="F136" s="988"/>
      <c r="G136" s="988"/>
      <c r="H136" s="988"/>
      <c r="I136" s="988"/>
      <c r="J136" s="988"/>
    </row>
    <row r="137" spans="1:31" ht="15" customHeight="1">
      <c r="C137" s="988"/>
      <c r="D137" s="988"/>
      <c r="E137" s="988"/>
      <c r="F137" s="988"/>
      <c r="G137" s="988"/>
      <c r="H137" s="988"/>
      <c r="I137" s="988"/>
      <c r="J137" s="988"/>
    </row>
    <row r="138" spans="1:31" ht="15" customHeight="1">
      <c r="C138" s="988"/>
      <c r="D138" s="988"/>
      <c r="E138" s="988"/>
      <c r="F138" s="988"/>
      <c r="G138" s="988"/>
      <c r="H138" s="988"/>
      <c r="I138" s="988"/>
      <c r="J138" s="988"/>
    </row>
    <row r="139" spans="1:31" ht="15" customHeight="1">
      <c r="C139" s="988"/>
      <c r="D139" s="988"/>
      <c r="E139" s="988"/>
      <c r="F139" s="988"/>
      <c r="G139" s="988"/>
      <c r="H139" s="988"/>
      <c r="I139" s="988"/>
      <c r="J139" s="988"/>
    </row>
    <row r="140" spans="1:31" ht="15" customHeight="1">
      <c r="C140" s="988"/>
      <c r="D140" s="988"/>
      <c r="E140" s="988"/>
      <c r="F140" s="988"/>
      <c r="G140" s="988"/>
      <c r="H140" s="988"/>
      <c r="I140" s="988"/>
      <c r="J140" s="988"/>
    </row>
    <row r="141" spans="1:31" ht="15" customHeight="1">
      <c r="C141" s="988"/>
      <c r="D141" s="988"/>
      <c r="E141" s="988"/>
      <c r="F141" s="988"/>
      <c r="G141" s="988"/>
      <c r="H141" s="988"/>
      <c r="I141" s="988"/>
      <c r="J141" s="988"/>
    </row>
    <row r="142" spans="1:31" ht="15" customHeight="1">
      <c r="C142" s="988"/>
      <c r="D142" s="988"/>
      <c r="E142" s="988"/>
      <c r="F142" s="988"/>
      <c r="G142" s="988"/>
      <c r="H142" s="988"/>
      <c r="I142" s="988"/>
      <c r="J142" s="988"/>
    </row>
    <row r="143" spans="1:31" ht="15" customHeight="1">
      <c r="C143" s="988"/>
      <c r="D143" s="988"/>
      <c r="E143" s="988"/>
      <c r="F143" s="988"/>
      <c r="G143" s="988"/>
      <c r="H143" s="988"/>
      <c r="I143" s="988"/>
      <c r="J143" s="988"/>
    </row>
    <row r="144" spans="1:31" ht="15" customHeight="1">
      <c r="C144" s="988"/>
      <c r="D144" s="988"/>
      <c r="E144" s="988"/>
      <c r="F144" s="988"/>
      <c r="G144" s="988"/>
      <c r="H144" s="988"/>
      <c r="I144" s="988"/>
      <c r="J144" s="988"/>
    </row>
    <row r="145" spans="3:10" ht="15" customHeight="1">
      <c r="C145" s="988"/>
      <c r="D145" s="988"/>
      <c r="E145" s="988"/>
      <c r="F145" s="988"/>
      <c r="G145" s="988"/>
      <c r="H145" s="988"/>
      <c r="I145" s="988"/>
      <c r="J145" s="988"/>
    </row>
    <row r="146" spans="3:10" ht="15" customHeight="1">
      <c r="C146" s="988"/>
      <c r="D146" s="988"/>
      <c r="E146" s="988"/>
      <c r="F146" s="988"/>
      <c r="G146" s="988"/>
      <c r="H146" s="988"/>
      <c r="I146" s="988"/>
      <c r="J146" s="988"/>
    </row>
    <row r="147" spans="3:10" ht="15" customHeight="1">
      <c r="C147" s="988"/>
      <c r="D147" s="988"/>
      <c r="E147" s="988"/>
      <c r="F147" s="988"/>
      <c r="G147" s="988"/>
      <c r="H147" s="988"/>
      <c r="I147" s="988"/>
      <c r="J147" s="988"/>
    </row>
    <row r="148" spans="3:10" ht="15" customHeight="1">
      <c r="C148" s="988"/>
      <c r="D148" s="988"/>
      <c r="E148" s="988"/>
      <c r="F148" s="988"/>
      <c r="G148" s="988"/>
      <c r="H148" s="988"/>
      <c r="I148" s="988"/>
      <c r="J148" s="988"/>
    </row>
    <row r="149" spans="3:10" ht="15" customHeight="1">
      <c r="C149" s="988"/>
      <c r="D149" s="988"/>
      <c r="E149" s="988"/>
      <c r="F149" s="988"/>
      <c r="G149" s="988"/>
      <c r="H149" s="988"/>
      <c r="I149" s="988"/>
      <c r="J149" s="988"/>
    </row>
    <row r="150" spans="3:10" ht="15" customHeight="1">
      <c r="C150" s="988"/>
      <c r="D150" s="988"/>
      <c r="E150" s="988"/>
      <c r="F150" s="988"/>
      <c r="G150" s="988"/>
      <c r="H150" s="988"/>
      <c r="I150" s="988"/>
      <c r="J150" s="988"/>
    </row>
    <row r="151" spans="3:10" ht="15" customHeight="1">
      <c r="C151" s="988"/>
      <c r="D151" s="988"/>
      <c r="E151" s="988"/>
      <c r="F151" s="988"/>
      <c r="G151" s="988"/>
      <c r="H151" s="988"/>
      <c r="I151" s="988"/>
      <c r="J151" s="988"/>
    </row>
    <row r="152" spans="3:10" ht="15" customHeight="1">
      <c r="C152" s="988"/>
      <c r="D152" s="988"/>
      <c r="E152" s="988"/>
      <c r="F152" s="988"/>
      <c r="G152" s="988"/>
      <c r="H152" s="988"/>
      <c r="I152" s="988"/>
      <c r="J152" s="988"/>
    </row>
    <row r="153" spans="3:10" ht="15" customHeight="1">
      <c r="C153" s="988"/>
      <c r="D153" s="988"/>
      <c r="E153" s="988"/>
      <c r="F153" s="988"/>
      <c r="G153" s="988"/>
      <c r="H153" s="988"/>
      <c r="I153" s="988"/>
      <c r="J153" s="988"/>
    </row>
    <row r="154" spans="3:10" ht="15" customHeight="1">
      <c r="C154" s="988"/>
      <c r="D154" s="988"/>
      <c r="E154" s="988"/>
      <c r="F154" s="988"/>
      <c r="G154" s="988"/>
      <c r="H154" s="988"/>
      <c r="I154" s="988"/>
      <c r="J154" s="988"/>
    </row>
    <row r="155" spans="3:10" ht="15" customHeight="1">
      <c r="C155" s="988"/>
      <c r="D155" s="988"/>
      <c r="E155" s="988"/>
      <c r="F155" s="988"/>
      <c r="G155" s="988"/>
      <c r="H155" s="988"/>
      <c r="I155" s="988"/>
      <c r="J155" s="988"/>
    </row>
    <row r="156" spans="3:10" ht="15" customHeight="1">
      <c r="C156" s="988"/>
      <c r="D156" s="988"/>
      <c r="E156" s="988"/>
      <c r="F156" s="988"/>
      <c r="G156" s="988"/>
      <c r="H156" s="988"/>
      <c r="I156" s="988"/>
      <c r="J156" s="988"/>
    </row>
    <row r="157" spans="3:10" ht="15" customHeight="1">
      <c r="C157" s="988"/>
      <c r="D157" s="988"/>
      <c r="E157" s="988"/>
      <c r="F157" s="988"/>
      <c r="G157" s="988"/>
      <c r="H157" s="988"/>
      <c r="I157" s="988"/>
      <c r="J157" s="988"/>
    </row>
    <row r="158" spans="3:10" ht="15" customHeight="1">
      <c r="C158" s="988"/>
      <c r="D158" s="988"/>
      <c r="E158" s="988"/>
      <c r="F158" s="988"/>
      <c r="G158" s="988"/>
      <c r="H158" s="988"/>
      <c r="I158" s="988"/>
      <c r="J158" s="988"/>
    </row>
    <row r="159" spans="3:10" ht="15" customHeight="1">
      <c r="C159" s="988"/>
      <c r="D159" s="988"/>
      <c r="E159" s="988"/>
      <c r="F159" s="988"/>
      <c r="G159" s="988"/>
      <c r="H159" s="988"/>
      <c r="I159" s="988"/>
      <c r="J159" s="988"/>
    </row>
    <row r="160" spans="3:10" ht="15" customHeight="1">
      <c r="C160" s="988"/>
      <c r="D160" s="988"/>
      <c r="E160" s="988"/>
      <c r="F160" s="988"/>
      <c r="G160" s="988"/>
      <c r="H160" s="988"/>
      <c r="I160" s="988"/>
      <c r="J160" s="988"/>
    </row>
    <row r="161" spans="3:10" ht="15" customHeight="1">
      <c r="C161" s="988"/>
      <c r="D161" s="988"/>
      <c r="E161" s="988"/>
      <c r="F161" s="988"/>
      <c r="G161" s="988"/>
      <c r="H161" s="988"/>
      <c r="I161" s="988"/>
      <c r="J161" s="988"/>
    </row>
    <row r="162" spans="3:10" ht="15" customHeight="1">
      <c r="C162" s="988"/>
      <c r="D162" s="988"/>
      <c r="E162" s="988"/>
      <c r="F162" s="988"/>
      <c r="G162" s="988"/>
      <c r="H162" s="988"/>
      <c r="I162" s="988"/>
      <c r="J162" s="988"/>
    </row>
    <row r="163" spans="3:10" ht="15" customHeight="1">
      <c r="C163" s="988"/>
      <c r="D163" s="988"/>
      <c r="E163" s="988"/>
      <c r="F163" s="988"/>
      <c r="G163" s="988"/>
      <c r="H163" s="988"/>
      <c r="I163" s="988"/>
      <c r="J163" s="988"/>
    </row>
    <row r="164" spans="3:10" ht="15" customHeight="1">
      <c r="C164" s="988"/>
      <c r="D164" s="988"/>
      <c r="E164" s="988"/>
      <c r="F164" s="988"/>
      <c r="G164" s="988"/>
      <c r="H164" s="988"/>
      <c r="I164" s="988"/>
      <c r="J164" s="988"/>
    </row>
    <row r="165" spans="3:10" ht="15" customHeight="1">
      <c r="C165" s="988"/>
      <c r="D165" s="988"/>
      <c r="E165" s="988"/>
      <c r="F165" s="988"/>
      <c r="G165" s="988"/>
      <c r="H165" s="988"/>
      <c r="I165" s="988"/>
      <c r="J165" s="988"/>
    </row>
    <row r="166" spans="3:10" ht="15" customHeight="1">
      <c r="C166" s="988"/>
      <c r="D166" s="988"/>
      <c r="E166" s="988"/>
      <c r="F166" s="988"/>
      <c r="G166" s="988"/>
      <c r="H166" s="988"/>
      <c r="I166" s="988"/>
      <c r="J166" s="988"/>
    </row>
    <row r="167" spans="3:10" ht="15" customHeight="1">
      <c r="C167" s="988"/>
      <c r="D167" s="988"/>
      <c r="E167" s="988"/>
      <c r="F167" s="988"/>
      <c r="G167" s="988"/>
      <c r="H167" s="988"/>
      <c r="I167" s="988"/>
      <c r="J167" s="988"/>
    </row>
    <row r="168" spans="3:10" ht="15" customHeight="1">
      <c r="C168" s="988"/>
      <c r="D168" s="988"/>
      <c r="E168" s="988"/>
      <c r="F168" s="988"/>
      <c r="G168" s="988"/>
      <c r="H168" s="988"/>
      <c r="I168" s="988"/>
      <c r="J168" s="988"/>
    </row>
    <row r="169" spans="3:10" ht="15" customHeight="1">
      <c r="C169" s="988"/>
      <c r="D169" s="988"/>
      <c r="E169" s="988"/>
      <c r="F169" s="988"/>
      <c r="G169" s="988"/>
      <c r="H169" s="988"/>
      <c r="I169" s="988"/>
      <c r="J169" s="988"/>
    </row>
    <row r="170" spans="3:10" ht="15" customHeight="1">
      <c r="C170" s="988"/>
      <c r="D170" s="988"/>
      <c r="E170" s="988"/>
      <c r="F170" s="988"/>
      <c r="G170" s="988"/>
      <c r="H170" s="988"/>
      <c r="I170" s="988"/>
      <c r="J170" s="988"/>
    </row>
    <row r="171" spans="3:10" ht="15" customHeight="1">
      <c r="C171" s="988"/>
      <c r="D171" s="988"/>
      <c r="E171" s="988"/>
      <c r="F171" s="988"/>
      <c r="G171" s="988"/>
      <c r="H171" s="988"/>
      <c r="I171" s="988"/>
      <c r="J171" s="988"/>
    </row>
    <row r="172" spans="3:10" ht="15" customHeight="1">
      <c r="C172" s="988"/>
      <c r="D172" s="988"/>
      <c r="E172" s="988"/>
      <c r="F172" s="988"/>
      <c r="G172" s="988"/>
      <c r="H172" s="988"/>
      <c r="I172" s="988"/>
      <c r="J172" s="988"/>
    </row>
    <row r="173" spans="3:10" ht="15" customHeight="1">
      <c r="C173" s="988"/>
      <c r="D173" s="988"/>
      <c r="E173" s="988"/>
      <c r="F173" s="988"/>
      <c r="G173" s="988"/>
      <c r="H173" s="988"/>
      <c r="I173" s="988"/>
      <c r="J173" s="988"/>
    </row>
    <row r="174" spans="3:10" ht="15" customHeight="1">
      <c r="C174" s="988"/>
      <c r="D174" s="988"/>
      <c r="E174" s="988"/>
      <c r="F174" s="988"/>
      <c r="G174" s="988"/>
      <c r="H174" s="988"/>
      <c r="I174" s="988"/>
      <c r="J174" s="988"/>
    </row>
    <row r="175" spans="3:10" ht="15" customHeight="1">
      <c r="C175" s="988"/>
      <c r="D175" s="988"/>
      <c r="E175" s="988"/>
      <c r="F175" s="988"/>
      <c r="G175" s="988"/>
      <c r="H175" s="988"/>
      <c r="I175" s="988"/>
      <c r="J175" s="988"/>
    </row>
    <row r="176" spans="3:10" ht="15" customHeight="1">
      <c r="C176" s="988"/>
      <c r="D176" s="988"/>
      <c r="E176" s="988"/>
      <c r="F176" s="988"/>
      <c r="G176" s="988"/>
      <c r="H176" s="988"/>
      <c r="I176" s="988"/>
      <c r="J176" s="988"/>
    </row>
    <row r="177" spans="3:10" ht="15" customHeight="1">
      <c r="C177" s="988"/>
      <c r="D177" s="988"/>
      <c r="E177" s="988"/>
      <c r="F177" s="988"/>
      <c r="G177" s="988"/>
      <c r="H177" s="988"/>
      <c r="I177" s="988"/>
      <c r="J177" s="988"/>
    </row>
    <row r="178" spans="3:10" ht="15" customHeight="1">
      <c r="C178" s="988"/>
      <c r="D178" s="988"/>
      <c r="E178" s="988"/>
      <c r="F178" s="988"/>
      <c r="G178" s="988"/>
      <c r="H178" s="988"/>
      <c r="I178" s="988"/>
      <c r="J178" s="988"/>
    </row>
    <row r="179" spans="3:10" ht="15" customHeight="1">
      <c r="C179" s="988"/>
      <c r="D179" s="988"/>
      <c r="E179" s="988"/>
      <c r="F179" s="988"/>
      <c r="G179" s="988"/>
      <c r="H179" s="988"/>
      <c r="I179" s="988"/>
      <c r="J179" s="988"/>
    </row>
    <row r="180" spans="3:10" ht="15" customHeight="1">
      <c r="C180" s="988"/>
      <c r="D180" s="988"/>
      <c r="E180" s="988"/>
      <c r="F180" s="988"/>
      <c r="G180" s="988"/>
      <c r="H180" s="988"/>
      <c r="I180" s="988"/>
      <c r="J180" s="988"/>
    </row>
    <row r="181" spans="3:10" ht="15" customHeight="1">
      <c r="C181" s="988"/>
      <c r="D181" s="988"/>
      <c r="E181" s="988"/>
      <c r="F181" s="988"/>
      <c r="G181" s="988"/>
      <c r="H181" s="988"/>
      <c r="I181" s="988"/>
      <c r="J181" s="988"/>
    </row>
    <row r="182" spans="3:10" ht="15" customHeight="1">
      <c r="C182" s="988"/>
      <c r="D182" s="988"/>
      <c r="E182" s="988"/>
      <c r="F182" s="988"/>
      <c r="G182" s="988"/>
      <c r="H182" s="988"/>
      <c r="I182" s="988"/>
      <c r="J182" s="988"/>
    </row>
    <row r="183" spans="3:10" ht="15" customHeight="1">
      <c r="C183" s="988"/>
      <c r="D183" s="988"/>
      <c r="E183" s="988"/>
      <c r="F183" s="988"/>
      <c r="G183" s="988"/>
      <c r="H183" s="988"/>
      <c r="I183" s="988"/>
      <c r="J183" s="988"/>
    </row>
    <row r="184" spans="3:10" ht="15" customHeight="1">
      <c r="C184" s="988"/>
      <c r="D184" s="988"/>
      <c r="E184" s="988"/>
      <c r="F184" s="988"/>
      <c r="G184" s="988"/>
      <c r="H184" s="988"/>
      <c r="I184" s="988"/>
      <c r="J184" s="988"/>
    </row>
    <row r="185" spans="3:10" ht="15" customHeight="1">
      <c r="C185" s="988"/>
      <c r="D185" s="988"/>
      <c r="E185" s="988"/>
      <c r="F185" s="988"/>
      <c r="G185" s="988"/>
      <c r="H185" s="988"/>
      <c r="I185" s="988"/>
      <c r="J185" s="988"/>
    </row>
    <row r="186" spans="3:10" ht="15" customHeight="1">
      <c r="C186" s="988"/>
      <c r="D186" s="988"/>
      <c r="E186" s="988"/>
      <c r="F186" s="988"/>
      <c r="G186" s="988"/>
      <c r="H186" s="988"/>
      <c r="I186" s="988"/>
      <c r="J186" s="988"/>
    </row>
    <row r="187" spans="3:10" ht="15" customHeight="1">
      <c r="C187" s="988"/>
      <c r="D187" s="988"/>
      <c r="E187" s="988"/>
      <c r="F187" s="988"/>
      <c r="G187" s="988"/>
      <c r="H187" s="988"/>
      <c r="I187" s="988"/>
      <c r="J187" s="988"/>
    </row>
    <row r="188" spans="3:10" ht="15" customHeight="1">
      <c r="C188" s="988"/>
      <c r="D188" s="988"/>
      <c r="E188" s="988"/>
      <c r="F188" s="988"/>
      <c r="G188" s="988"/>
      <c r="H188" s="988"/>
      <c r="I188" s="988"/>
      <c r="J188" s="988"/>
    </row>
    <row r="189" spans="3:10" ht="15" customHeight="1">
      <c r="C189" s="988"/>
      <c r="D189" s="988"/>
      <c r="E189" s="988"/>
      <c r="F189" s="988"/>
      <c r="G189" s="988"/>
      <c r="H189" s="988"/>
      <c r="I189" s="988"/>
      <c r="J189" s="988"/>
    </row>
    <row r="190" spans="3:10" ht="15" customHeight="1">
      <c r="C190" s="988"/>
      <c r="D190" s="988"/>
      <c r="E190" s="988"/>
      <c r="F190" s="988"/>
      <c r="G190" s="988"/>
      <c r="H190" s="988"/>
      <c r="I190" s="988"/>
      <c r="J190" s="988"/>
    </row>
    <row r="191" spans="3:10" ht="15" customHeight="1">
      <c r="C191" s="988"/>
      <c r="D191" s="988"/>
      <c r="E191" s="988"/>
      <c r="F191" s="988"/>
      <c r="G191" s="988"/>
      <c r="H191" s="988"/>
      <c r="I191" s="988"/>
      <c r="J191" s="988"/>
    </row>
    <row r="192" spans="3:10" ht="15" customHeight="1">
      <c r="C192" s="988"/>
      <c r="D192" s="988"/>
      <c r="E192" s="988"/>
      <c r="F192" s="988"/>
      <c r="G192" s="988"/>
      <c r="H192" s="988"/>
      <c r="I192" s="988"/>
      <c r="J192" s="988"/>
    </row>
    <row r="193" spans="3:10" ht="15" customHeight="1">
      <c r="C193" s="988"/>
      <c r="D193" s="988"/>
      <c r="E193" s="988"/>
      <c r="F193" s="988"/>
      <c r="G193" s="988"/>
      <c r="H193" s="988"/>
      <c r="I193" s="988"/>
      <c r="J193" s="988"/>
    </row>
    <row r="194" spans="3:10" ht="15" customHeight="1">
      <c r="C194" s="988"/>
      <c r="D194" s="988"/>
      <c r="E194" s="988"/>
      <c r="F194" s="988"/>
      <c r="G194" s="988"/>
      <c r="H194" s="988"/>
      <c r="I194" s="988"/>
      <c r="J194" s="988"/>
    </row>
    <row r="195" spans="3:10" ht="15" customHeight="1">
      <c r="C195" s="988"/>
      <c r="D195" s="988"/>
      <c r="E195" s="988"/>
      <c r="F195" s="988"/>
      <c r="G195" s="988"/>
      <c r="H195" s="988"/>
      <c r="I195" s="988"/>
      <c r="J195" s="988"/>
    </row>
    <row r="196" spans="3:10" ht="15" customHeight="1">
      <c r="C196" s="988"/>
      <c r="D196" s="988"/>
      <c r="E196" s="988"/>
      <c r="F196" s="988"/>
      <c r="G196" s="988"/>
      <c r="H196" s="988"/>
      <c r="I196" s="988"/>
      <c r="J196" s="988"/>
    </row>
    <row r="197" spans="3:10" ht="15" customHeight="1">
      <c r="C197" s="988"/>
      <c r="D197" s="988"/>
      <c r="E197" s="988"/>
      <c r="F197" s="988"/>
      <c r="G197" s="988"/>
      <c r="H197" s="988"/>
      <c r="I197" s="988"/>
      <c r="J197" s="988"/>
    </row>
    <row r="198" spans="3:10" ht="15" customHeight="1">
      <c r="C198" s="988"/>
      <c r="D198" s="988"/>
      <c r="E198" s="988"/>
      <c r="F198" s="988"/>
      <c r="G198" s="988"/>
      <c r="H198" s="988"/>
      <c r="I198" s="988"/>
      <c r="J198" s="988"/>
    </row>
    <row r="199" spans="3:10" ht="15" customHeight="1">
      <c r="C199" s="988"/>
      <c r="D199" s="988"/>
      <c r="E199" s="988"/>
      <c r="F199" s="988"/>
      <c r="G199" s="988"/>
      <c r="H199" s="988"/>
      <c r="I199" s="988"/>
      <c r="J199" s="988"/>
    </row>
    <row r="200" spans="3:10" ht="15" customHeight="1">
      <c r="C200" s="988"/>
      <c r="D200" s="988"/>
      <c r="E200" s="988"/>
      <c r="F200" s="988"/>
      <c r="G200" s="988"/>
      <c r="H200" s="988"/>
      <c r="I200" s="988"/>
      <c r="J200" s="988"/>
    </row>
    <row r="201" spans="3:10" ht="15" customHeight="1">
      <c r="C201" s="988"/>
      <c r="D201" s="988"/>
      <c r="E201" s="988"/>
      <c r="F201" s="988"/>
      <c r="G201" s="988"/>
      <c r="H201" s="988"/>
      <c r="I201" s="988"/>
      <c r="J201" s="988"/>
    </row>
    <row r="202" spans="3:10" ht="15" customHeight="1">
      <c r="C202" s="988"/>
      <c r="D202" s="988"/>
      <c r="E202" s="988"/>
      <c r="F202" s="988"/>
      <c r="G202" s="988"/>
      <c r="H202" s="988"/>
      <c r="I202" s="988"/>
      <c r="J202" s="988"/>
    </row>
    <row r="203" spans="3:10" ht="15" customHeight="1">
      <c r="C203" s="988"/>
      <c r="D203" s="988"/>
      <c r="E203" s="988"/>
      <c r="F203" s="988"/>
      <c r="G203" s="988"/>
      <c r="H203" s="988"/>
      <c r="I203" s="988"/>
      <c r="J203" s="988"/>
    </row>
    <row r="204" spans="3:10" ht="15" customHeight="1">
      <c r="C204" s="988"/>
      <c r="D204" s="988"/>
      <c r="E204" s="988"/>
      <c r="F204" s="988"/>
      <c r="G204" s="988"/>
      <c r="H204" s="988"/>
      <c r="I204" s="988"/>
      <c r="J204" s="988"/>
    </row>
    <row r="205" spans="3:10" ht="15" customHeight="1">
      <c r="C205" s="988"/>
      <c r="D205" s="988"/>
      <c r="E205" s="988"/>
      <c r="F205" s="988"/>
      <c r="G205" s="988"/>
      <c r="H205" s="988"/>
      <c r="I205" s="988"/>
      <c r="J205" s="988"/>
    </row>
    <row r="206" spans="3:10" ht="15" customHeight="1">
      <c r="C206" s="988"/>
      <c r="D206" s="988"/>
      <c r="E206" s="988"/>
      <c r="F206" s="988"/>
      <c r="G206" s="988"/>
      <c r="H206" s="988"/>
      <c r="I206" s="988"/>
      <c r="J206" s="988"/>
    </row>
    <row r="207" spans="3:10" ht="15" customHeight="1">
      <c r="C207" s="988"/>
      <c r="D207" s="988"/>
      <c r="E207" s="988"/>
      <c r="F207" s="988"/>
      <c r="G207" s="988"/>
      <c r="H207" s="988"/>
      <c r="I207" s="988"/>
      <c r="J207" s="988"/>
    </row>
    <row r="208" spans="3:10" ht="15" customHeight="1">
      <c r="C208" s="988"/>
      <c r="D208" s="988"/>
      <c r="E208" s="988"/>
      <c r="F208" s="988"/>
      <c r="G208" s="988"/>
      <c r="H208" s="988"/>
      <c r="I208" s="988"/>
      <c r="J208" s="988"/>
    </row>
    <row r="209" spans="3:10" ht="15" customHeight="1">
      <c r="C209" s="988"/>
      <c r="D209" s="988"/>
      <c r="E209" s="988"/>
      <c r="F209" s="988"/>
      <c r="G209" s="988"/>
      <c r="H209" s="988"/>
      <c r="I209" s="988"/>
      <c r="J209" s="988"/>
    </row>
    <row r="210" spans="3:10" ht="15" customHeight="1">
      <c r="C210" s="988"/>
      <c r="D210" s="988"/>
      <c r="E210" s="988"/>
      <c r="F210" s="988"/>
      <c r="G210" s="988"/>
      <c r="H210" s="988"/>
      <c r="I210" s="988"/>
      <c r="J210" s="988"/>
    </row>
    <row r="211" spans="3:10" ht="15" customHeight="1">
      <c r="C211" s="988"/>
      <c r="D211" s="988"/>
      <c r="E211" s="988"/>
      <c r="F211" s="988"/>
      <c r="G211" s="988"/>
      <c r="H211" s="988"/>
      <c r="I211" s="988"/>
      <c r="J211" s="988"/>
    </row>
    <row r="212" spans="3:10" ht="15" customHeight="1">
      <c r="C212" s="988"/>
      <c r="D212" s="988"/>
      <c r="E212" s="988"/>
      <c r="F212" s="988"/>
      <c r="G212" s="988"/>
      <c r="H212" s="988"/>
      <c r="I212" s="988"/>
      <c r="J212" s="988"/>
    </row>
    <row r="213" spans="3:10" ht="15" customHeight="1">
      <c r="C213" s="988"/>
      <c r="D213" s="988"/>
      <c r="E213" s="988"/>
      <c r="F213" s="988"/>
      <c r="G213" s="988"/>
      <c r="H213" s="988"/>
      <c r="I213" s="988"/>
      <c r="J213" s="988"/>
    </row>
    <row r="214" spans="3:10" ht="15" customHeight="1">
      <c r="C214" s="988"/>
      <c r="D214" s="988"/>
      <c r="E214" s="988"/>
      <c r="F214" s="988"/>
      <c r="G214" s="988"/>
      <c r="H214" s="988"/>
      <c r="I214" s="988"/>
      <c r="J214" s="988"/>
    </row>
    <row r="215" spans="3:10" ht="15" customHeight="1">
      <c r="C215" s="988"/>
      <c r="D215" s="988"/>
      <c r="E215" s="988"/>
      <c r="F215" s="988"/>
      <c r="G215" s="988"/>
      <c r="H215" s="988"/>
      <c r="I215" s="988"/>
      <c r="J215" s="988"/>
    </row>
    <row r="216" spans="3:10" ht="15" customHeight="1">
      <c r="C216" s="988"/>
      <c r="D216" s="988"/>
      <c r="E216" s="988"/>
      <c r="F216" s="988"/>
      <c r="G216" s="988"/>
      <c r="H216" s="988"/>
      <c r="I216" s="988"/>
      <c r="J216" s="988"/>
    </row>
    <row r="217" spans="3:10" ht="15" customHeight="1">
      <c r="C217" s="988"/>
      <c r="D217" s="988"/>
      <c r="E217" s="988"/>
      <c r="F217" s="988"/>
      <c r="G217" s="988"/>
      <c r="H217" s="988"/>
      <c r="I217" s="988"/>
      <c r="J217" s="988"/>
    </row>
    <row r="218" spans="3:10" ht="15" customHeight="1">
      <c r="C218" s="988"/>
      <c r="D218" s="988"/>
      <c r="E218" s="988"/>
      <c r="F218" s="988"/>
      <c r="G218" s="988"/>
      <c r="H218" s="988"/>
      <c r="I218" s="988"/>
      <c r="J218" s="988"/>
    </row>
    <row r="219" spans="3:10" ht="15" customHeight="1">
      <c r="C219" s="988"/>
      <c r="D219" s="988"/>
      <c r="E219" s="988"/>
      <c r="F219" s="988"/>
      <c r="G219" s="988"/>
      <c r="H219" s="988"/>
      <c r="I219" s="988"/>
      <c r="J219" s="988"/>
    </row>
    <row r="220" spans="3:10" ht="15" customHeight="1">
      <c r="C220" s="988"/>
      <c r="D220" s="988"/>
      <c r="E220" s="988"/>
      <c r="F220" s="988"/>
      <c r="G220" s="988"/>
      <c r="H220" s="988"/>
      <c r="I220" s="988"/>
      <c r="J220" s="988"/>
    </row>
    <row r="221" spans="3:10" ht="15" customHeight="1">
      <c r="C221" s="988"/>
      <c r="D221" s="988"/>
      <c r="E221" s="988"/>
      <c r="F221" s="988"/>
      <c r="G221" s="988"/>
      <c r="H221" s="988"/>
      <c r="I221" s="988"/>
      <c r="J221" s="988"/>
    </row>
    <row r="222" spans="3:10" ht="15" customHeight="1">
      <c r="C222" s="988"/>
      <c r="D222" s="988"/>
      <c r="E222" s="988"/>
      <c r="F222" s="988"/>
      <c r="G222" s="988"/>
      <c r="H222" s="988"/>
      <c r="I222" s="988"/>
      <c r="J222" s="988"/>
    </row>
    <row r="223" spans="3:10" ht="15" customHeight="1">
      <c r="C223" s="988"/>
      <c r="D223" s="988"/>
      <c r="E223" s="988"/>
      <c r="F223" s="988"/>
      <c r="G223" s="988"/>
      <c r="H223" s="988"/>
      <c r="I223" s="988"/>
      <c r="J223" s="988"/>
    </row>
    <row r="224" spans="3:10" ht="15" customHeight="1">
      <c r="C224" s="988"/>
      <c r="D224" s="988"/>
      <c r="E224" s="988"/>
      <c r="F224" s="988"/>
      <c r="G224" s="988"/>
      <c r="H224" s="988"/>
      <c r="I224" s="988"/>
      <c r="J224" s="988"/>
    </row>
    <row r="225" spans="3:10" ht="15" customHeight="1">
      <c r="C225" s="988"/>
      <c r="D225" s="988"/>
      <c r="E225" s="988"/>
      <c r="F225" s="988"/>
      <c r="G225" s="988"/>
      <c r="H225" s="988"/>
      <c r="I225" s="988"/>
      <c r="J225" s="988"/>
    </row>
    <row r="226" spans="3:10" ht="15" customHeight="1">
      <c r="C226" s="988"/>
      <c r="D226" s="988"/>
      <c r="E226" s="988"/>
      <c r="F226" s="988"/>
      <c r="G226" s="988"/>
      <c r="H226" s="988"/>
      <c r="I226" s="988"/>
      <c r="J226" s="988"/>
    </row>
    <row r="227" spans="3:10" ht="15" customHeight="1">
      <c r="C227" s="988"/>
      <c r="D227" s="988"/>
      <c r="E227" s="988"/>
      <c r="F227" s="988"/>
      <c r="G227" s="988"/>
      <c r="H227" s="988"/>
      <c r="I227" s="988"/>
      <c r="J227" s="988"/>
    </row>
    <row r="228" spans="3:10" ht="15" customHeight="1">
      <c r="C228" s="988"/>
      <c r="D228" s="988"/>
      <c r="E228" s="988"/>
      <c r="F228" s="988"/>
      <c r="G228" s="988"/>
      <c r="H228" s="988"/>
      <c r="I228" s="988"/>
      <c r="J228" s="988"/>
    </row>
    <row r="229" spans="3:10" ht="15" customHeight="1">
      <c r="C229" s="988"/>
      <c r="D229" s="988"/>
      <c r="E229" s="988"/>
      <c r="F229" s="988"/>
      <c r="G229" s="988"/>
      <c r="H229" s="988"/>
      <c r="I229" s="988"/>
      <c r="J229" s="988"/>
    </row>
    <row r="230" spans="3:10" ht="15" customHeight="1">
      <c r="C230" s="988"/>
      <c r="D230" s="988"/>
      <c r="E230" s="988"/>
      <c r="F230" s="988"/>
      <c r="G230" s="988"/>
      <c r="H230" s="988"/>
      <c r="I230" s="988"/>
      <c r="J230" s="988"/>
    </row>
    <row r="231" spans="3:10" ht="15" customHeight="1">
      <c r="C231" s="988"/>
      <c r="D231" s="988"/>
      <c r="E231" s="988"/>
      <c r="F231" s="988"/>
      <c r="G231" s="988"/>
      <c r="H231" s="988"/>
      <c r="I231" s="988"/>
      <c r="J231" s="988"/>
    </row>
    <row r="232" spans="3:10" ht="15" customHeight="1">
      <c r="C232" s="988"/>
      <c r="D232" s="988"/>
      <c r="E232" s="988"/>
      <c r="F232" s="988"/>
      <c r="G232" s="988"/>
      <c r="H232" s="988"/>
      <c r="I232" s="988"/>
      <c r="J232" s="988"/>
    </row>
    <row r="233" spans="3:10" ht="15" customHeight="1">
      <c r="C233" s="988"/>
      <c r="D233" s="988"/>
      <c r="E233" s="988"/>
      <c r="F233" s="988"/>
      <c r="G233" s="988"/>
      <c r="H233" s="988"/>
      <c r="I233" s="988"/>
      <c r="J233" s="988"/>
    </row>
    <row r="234" spans="3:10" ht="15" customHeight="1">
      <c r="C234" s="988"/>
      <c r="D234" s="988"/>
      <c r="E234" s="988"/>
      <c r="F234" s="988"/>
      <c r="G234" s="988"/>
      <c r="H234" s="988"/>
      <c r="I234" s="988"/>
      <c r="J234" s="988"/>
    </row>
    <row r="235" spans="3:10" ht="15" customHeight="1">
      <c r="C235" s="988"/>
      <c r="D235" s="988"/>
      <c r="E235" s="988"/>
      <c r="F235" s="988"/>
      <c r="G235" s="988"/>
      <c r="H235" s="988"/>
      <c r="I235" s="988"/>
      <c r="J235" s="988"/>
    </row>
    <row r="236" spans="3:10" ht="15" customHeight="1">
      <c r="C236" s="988"/>
      <c r="D236" s="988"/>
      <c r="E236" s="988"/>
      <c r="F236" s="988"/>
      <c r="G236" s="988"/>
      <c r="H236" s="988"/>
      <c r="I236" s="988"/>
      <c r="J236" s="988"/>
    </row>
    <row r="237" spans="3:10" ht="15" customHeight="1">
      <c r="C237" s="988"/>
      <c r="D237" s="988"/>
      <c r="E237" s="988"/>
      <c r="F237" s="988"/>
      <c r="G237" s="988"/>
      <c r="H237" s="988"/>
      <c r="I237" s="988"/>
      <c r="J237" s="988"/>
    </row>
    <row r="238" spans="3:10" ht="15" customHeight="1">
      <c r="C238" s="988"/>
      <c r="D238" s="988"/>
      <c r="E238" s="988"/>
      <c r="F238" s="988"/>
      <c r="G238" s="988"/>
      <c r="H238" s="988"/>
      <c r="I238" s="988"/>
      <c r="J238" s="988"/>
    </row>
    <row r="239" spans="3:10" ht="15" customHeight="1">
      <c r="C239" s="988"/>
      <c r="D239" s="988"/>
      <c r="E239" s="988"/>
      <c r="F239" s="988"/>
      <c r="G239" s="988"/>
      <c r="H239" s="988"/>
      <c r="I239" s="988"/>
      <c r="J239" s="988"/>
    </row>
    <row r="240" spans="3:10" ht="15" customHeight="1">
      <c r="C240" s="988"/>
      <c r="D240" s="988"/>
      <c r="E240" s="988"/>
      <c r="F240" s="988"/>
      <c r="G240" s="988"/>
      <c r="H240" s="988"/>
      <c r="I240" s="988"/>
      <c r="J240" s="988"/>
    </row>
    <row r="241" spans="3:10" ht="15" customHeight="1">
      <c r="C241" s="988"/>
      <c r="D241" s="988"/>
      <c r="E241" s="988"/>
      <c r="F241" s="988"/>
      <c r="G241" s="988"/>
      <c r="H241" s="988"/>
      <c r="I241" s="988"/>
      <c r="J241" s="988"/>
    </row>
    <row r="242" spans="3:10" ht="15" customHeight="1">
      <c r="C242" s="988"/>
      <c r="D242" s="988"/>
      <c r="E242" s="988"/>
      <c r="F242" s="988"/>
      <c r="G242" s="988"/>
      <c r="H242" s="988"/>
      <c r="I242" s="988"/>
      <c r="J242" s="988"/>
    </row>
    <row r="243" spans="3:10" ht="15" customHeight="1">
      <c r="C243" s="988"/>
      <c r="D243" s="988"/>
      <c r="E243" s="988"/>
      <c r="F243" s="988"/>
      <c r="G243" s="988"/>
      <c r="H243" s="988"/>
      <c r="I243" s="988"/>
      <c r="J243" s="988"/>
    </row>
    <row r="244" spans="3:10" ht="15" customHeight="1">
      <c r="C244" s="988"/>
      <c r="D244" s="988"/>
      <c r="E244" s="988"/>
      <c r="F244" s="988"/>
      <c r="G244" s="988"/>
      <c r="H244" s="988"/>
      <c r="I244" s="988"/>
      <c r="J244" s="988"/>
    </row>
    <row r="245" spans="3:10" ht="15" customHeight="1">
      <c r="C245" s="988"/>
      <c r="D245" s="988"/>
      <c r="E245" s="988"/>
      <c r="F245" s="988"/>
      <c r="G245" s="988"/>
      <c r="H245" s="988"/>
      <c r="I245" s="988"/>
      <c r="J245" s="988"/>
    </row>
    <row r="246" spans="3:10" ht="15" customHeight="1">
      <c r="C246" s="988"/>
      <c r="D246" s="988"/>
      <c r="E246" s="988"/>
      <c r="F246" s="988"/>
      <c r="G246" s="988"/>
      <c r="H246" s="988"/>
      <c r="I246" s="988"/>
      <c r="J246" s="988"/>
    </row>
    <row r="247" spans="3:10" ht="15" customHeight="1">
      <c r="C247" s="988"/>
      <c r="D247" s="988"/>
      <c r="E247" s="988"/>
      <c r="F247" s="988"/>
      <c r="G247" s="988"/>
      <c r="H247" s="988"/>
      <c r="I247" s="988"/>
      <c r="J247" s="988"/>
    </row>
    <row r="248" spans="3:10" ht="15" customHeight="1">
      <c r="C248" s="988"/>
      <c r="D248" s="988"/>
      <c r="E248" s="988"/>
      <c r="F248" s="988"/>
      <c r="G248" s="988"/>
      <c r="H248" s="988"/>
      <c r="I248" s="988"/>
      <c r="J248" s="988"/>
    </row>
    <row r="249" spans="3:10" ht="15" customHeight="1">
      <c r="C249" s="988"/>
      <c r="D249" s="988"/>
      <c r="E249" s="988"/>
      <c r="F249" s="988"/>
      <c r="G249" s="988"/>
      <c r="H249" s="988"/>
      <c r="I249" s="988"/>
      <c r="J249" s="988"/>
    </row>
    <row r="250" spans="3:10" ht="15" customHeight="1">
      <c r="C250" s="988"/>
      <c r="D250" s="988"/>
      <c r="E250" s="988"/>
      <c r="F250" s="988"/>
      <c r="G250" s="988"/>
      <c r="H250" s="988"/>
      <c r="I250" s="988"/>
      <c r="J250" s="988"/>
    </row>
    <row r="251" spans="3:10" ht="15" customHeight="1">
      <c r="C251" s="988"/>
      <c r="D251" s="988"/>
      <c r="E251" s="988"/>
      <c r="F251" s="988"/>
      <c r="G251" s="988"/>
      <c r="H251" s="988"/>
      <c r="I251" s="988"/>
      <c r="J251" s="988"/>
    </row>
    <row r="252" spans="3:10" ht="15" customHeight="1">
      <c r="C252" s="988"/>
      <c r="D252" s="988"/>
      <c r="E252" s="988"/>
      <c r="F252" s="988"/>
      <c r="G252" s="988"/>
      <c r="H252" s="988"/>
      <c r="I252" s="988"/>
      <c r="J252" s="988"/>
    </row>
    <row r="253" spans="3:10" ht="15" customHeight="1">
      <c r="C253" s="988"/>
      <c r="D253" s="988"/>
      <c r="E253" s="988"/>
      <c r="F253" s="988"/>
      <c r="G253" s="988"/>
      <c r="H253" s="988"/>
      <c r="I253" s="988"/>
      <c r="J253" s="988"/>
    </row>
    <row r="254" spans="3:10" ht="15" customHeight="1">
      <c r="C254" s="988"/>
      <c r="D254" s="988"/>
      <c r="E254" s="988"/>
      <c r="F254" s="988"/>
      <c r="G254" s="988"/>
      <c r="H254" s="988"/>
      <c r="I254" s="988"/>
      <c r="J254" s="988"/>
    </row>
    <row r="255" spans="3:10" ht="15" customHeight="1">
      <c r="C255" s="988"/>
      <c r="D255" s="988"/>
      <c r="E255" s="988"/>
      <c r="F255" s="988"/>
      <c r="G255" s="988"/>
      <c r="H255" s="988"/>
      <c r="I255" s="988"/>
      <c r="J255" s="988"/>
    </row>
    <row r="256" spans="3:10" ht="15" customHeight="1">
      <c r="C256" s="988"/>
      <c r="D256" s="988"/>
      <c r="E256" s="988"/>
      <c r="F256" s="988"/>
      <c r="G256" s="988"/>
      <c r="H256" s="988"/>
      <c r="I256" s="988"/>
      <c r="J256" s="988"/>
    </row>
    <row r="257" spans="3:10" ht="15" customHeight="1">
      <c r="C257" s="988"/>
      <c r="D257" s="988"/>
      <c r="E257" s="988"/>
      <c r="F257" s="988"/>
      <c r="G257" s="988"/>
      <c r="H257" s="988"/>
      <c r="I257" s="988"/>
      <c r="J257" s="988"/>
    </row>
    <row r="258" spans="3:10" ht="15" customHeight="1">
      <c r="C258" s="988"/>
      <c r="D258" s="988"/>
      <c r="E258" s="988"/>
      <c r="F258" s="988"/>
      <c r="G258" s="988"/>
      <c r="H258" s="988"/>
      <c r="I258" s="988"/>
      <c r="J258" s="988"/>
    </row>
    <row r="259" spans="3:10" ht="15" customHeight="1">
      <c r="C259" s="988"/>
      <c r="D259" s="988"/>
      <c r="E259" s="988"/>
      <c r="F259" s="988"/>
      <c r="G259" s="988"/>
      <c r="H259" s="988"/>
      <c r="I259" s="988"/>
      <c r="J259" s="988"/>
    </row>
    <row r="260" spans="3:10" ht="15" customHeight="1">
      <c r="C260" s="988"/>
      <c r="D260" s="988"/>
      <c r="E260" s="988"/>
      <c r="F260" s="988"/>
      <c r="G260" s="988"/>
      <c r="H260" s="988"/>
      <c r="I260" s="988"/>
      <c r="J260" s="988"/>
    </row>
    <row r="261" spans="3:10" ht="15" customHeight="1">
      <c r="C261" s="988"/>
      <c r="D261" s="988"/>
      <c r="E261" s="988"/>
      <c r="F261" s="988"/>
      <c r="G261" s="988"/>
      <c r="H261" s="988"/>
      <c r="I261" s="988"/>
      <c r="J261" s="988"/>
    </row>
    <row r="262" spans="3:10" ht="15" customHeight="1">
      <c r="C262" s="988"/>
      <c r="D262" s="988"/>
      <c r="E262" s="988"/>
      <c r="F262" s="988"/>
      <c r="G262" s="988"/>
      <c r="H262" s="988"/>
      <c r="I262" s="988"/>
      <c r="J262" s="988"/>
    </row>
    <row r="263" spans="3:10" ht="15" customHeight="1">
      <c r="C263" s="988"/>
      <c r="D263" s="988"/>
      <c r="E263" s="988"/>
      <c r="F263" s="988"/>
      <c r="G263" s="988"/>
      <c r="H263" s="988"/>
      <c r="I263" s="988"/>
      <c r="J263" s="988"/>
    </row>
    <row r="264" spans="3:10" ht="15" customHeight="1">
      <c r="C264" s="988"/>
      <c r="D264" s="988"/>
      <c r="E264" s="988"/>
      <c r="F264" s="988"/>
      <c r="G264" s="988"/>
      <c r="H264" s="988"/>
      <c r="I264" s="988"/>
      <c r="J264" s="988"/>
    </row>
    <row r="265" spans="3:10" ht="15" customHeight="1">
      <c r="C265" s="988"/>
      <c r="D265" s="988"/>
      <c r="E265" s="988"/>
      <c r="F265" s="988"/>
      <c r="G265" s="988"/>
      <c r="H265" s="988"/>
      <c r="I265" s="988"/>
      <c r="J265" s="988"/>
    </row>
    <row r="266" spans="3:10" ht="15" customHeight="1">
      <c r="C266" s="988"/>
      <c r="D266" s="988"/>
      <c r="E266" s="988"/>
      <c r="F266" s="988"/>
      <c r="G266" s="988"/>
      <c r="H266" s="988"/>
      <c r="I266" s="988"/>
      <c r="J266" s="988"/>
    </row>
    <row r="267" spans="3:10" ht="15" customHeight="1">
      <c r="C267" s="988"/>
      <c r="D267" s="988"/>
      <c r="E267" s="988"/>
      <c r="F267" s="988"/>
      <c r="G267" s="988"/>
      <c r="H267" s="988"/>
      <c r="I267" s="988"/>
      <c r="J267" s="988"/>
    </row>
    <row r="268" spans="3:10" ht="15" customHeight="1">
      <c r="C268" s="988"/>
      <c r="D268" s="988"/>
      <c r="E268" s="988"/>
      <c r="F268" s="988"/>
      <c r="G268" s="988"/>
      <c r="H268" s="988"/>
      <c r="I268" s="988"/>
      <c r="J268" s="988"/>
    </row>
    <row r="269" spans="3:10" ht="15" customHeight="1">
      <c r="C269" s="988"/>
      <c r="D269" s="988"/>
      <c r="E269" s="988"/>
      <c r="F269" s="988"/>
      <c r="G269" s="988"/>
      <c r="H269" s="988"/>
      <c r="I269" s="988"/>
      <c r="J269" s="988"/>
    </row>
    <row r="270" spans="3:10" ht="15" customHeight="1">
      <c r="C270" s="988"/>
      <c r="D270" s="988"/>
      <c r="E270" s="988"/>
      <c r="F270" s="988"/>
      <c r="G270" s="988"/>
      <c r="H270" s="988"/>
      <c r="I270" s="988"/>
      <c r="J270" s="988"/>
    </row>
    <row r="271" spans="3:10" ht="15" customHeight="1">
      <c r="C271" s="988"/>
      <c r="D271" s="988"/>
      <c r="E271" s="988"/>
      <c r="F271" s="988"/>
      <c r="G271" s="988"/>
      <c r="H271" s="988"/>
      <c r="I271" s="988"/>
      <c r="J271" s="988"/>
    </row>
    <row r="272" spans="3:10" ht="15" customHeight="1">
      <c r="C272" s="988"/>
      <c r="D272" s="988"/>
      <c r="E272" s="988"/>
      <c r="F272" s="988"/>
      <c r="G272" s="988"/>
      <c r="H272" s="988"/>
      <c r="I272" s="988"/>
      <c r="J272" s="988"/>
    </row>
    <row r="273" spans="3:10" ht="15" customHeight="1">
      <c r="C273" s="988"/>
      <c r="D273" s="988"/>
      <c r="E273" s="988"/>
      <c r="F273" s="988"/>
      <c r="G273" s="988"/>
      <c r="H273" s="988"/>
      <c r="I273" s="988"/>
      <c r="J273" s="988"/>
    </row>
    <row r="274" spans="3:10" ht="15" customHeight="1">
      <c r="C274" s="988"/>
      <c r="D274" s="988"/>
      <c r="E274" s="988"/>
      <c r="F274" s="988"/>
      <c r="G274" s="988"/>
      <c r="H274" s="988"/>
      <c r="I274" s="988"/>
      <c r="J274" s="988"/>
    </row>
    <row r="275" spans="3:10" ht="15" customHeight="1">
      <c r="C275" s="988"/>
      <c r="D275" s="988"/>
      <c r="E275" s="988"/>
      <c r="F275" s="988"/>
      <c r="G275" s="988"/>
      <c r="H275" s="988"/>
      <c r="I275" s="988"/>
      <c r="J275" s="988"/>
    </row>
    <row r="276" spans="3:10" ht="15" customHeight="1">
      <c r="C276" s="988"/>
      <c r="D276" s="988"/>
      <c r="E276" s="988"/>
      <c r="F276" s="988"/>
      <c r="G276" s="988"/>
      <c r="H276" s="988"/>
      <c r="I276" s="988"/>
      <c r="J276" s="988"/>
    </row>
    <row r="277" spans="3:10" ht="15" customHeight="1">
      <c r="C277" s="988"/>
      <c r="D277" s="988"/>
      <c r="E277" s="988"/>
      <c r="F277" s="988"/>
      <c r="G277" s="988"/>
      <c r="H277" s="988"/>
      <c r="I277" s="988"/>
      <c r="J277" s="988"/>
    </row>
    <row r="278" spans="3:10" ht="15" customHeight="1">
      <c r="C278" s="988"/>
      <c r="D278" s="988"/>
      <c r="E278" s="988"/>
      <c r="F278" s="988"/>
      <c r="G278" s="988"/>
      <c r="H278" s="988"/>
      <c r="I278" s="988"/>
      <c r="J278" s="988"/>
    </row>
    <row r="279" spans="3:10" ht="15" customHeight="1">
      <c r="C279" s="988"/>
      <c r="D279" s="988"/>
      <c r="E279" s="988"/>
      <c r="F279" s="988"/>
      <c r="G279" s="988"/>
      <c r="H279" s="988"/>
      <c r="I279" s="988"/>
      <c r="J279" s="988"/>
    </row>
    <row r="280" spans="3:10" ht="15" customHeight="1">
      <c r="C280" s="988"/>
      <c r="D280" s="988"/>
      <c r="E280" s="988"/>
      <c r="F280" s="988"/>
      <c r="G280" s="988"/>
      <c r="H280" s="988"/>
      <c r="I280" s="988"/>
      <c r="J280" s="988"/>
    </row>
    <row r="281" spans="3:10" ht="15" customHeight="1">
      <c r="C281" s="988"/>
      <c r="D281" s="988"/>
      <c r="E281" s="988"/>
      <c r="F281" s="988"/>
      <c r="G281" s="988"/>
      <c r="H281" s="988"/>
      <c r="I281" s="988"/>
      <c r="J281" s="988"/>
    </row>
    <row r="282" spans="3:10" ht="15" customHeight="1">
      <c r="C282" s="988"/>
      <c r="D282" s="988"/>
      <c r="E282" s="988"/>
      <c r="F282" s="988"/>
      <c r="G282" s="988"/>
      <c r="H282" s="988"/>
      <c r="I282" s="988"/>
      <c r="J282" s="988"/>
    </row>
    <row r="283" spans="3:10" ht="15" customHeight="1">
      <c r="C283" s="988"/>
      <c r="D283" s="988"/>
      <c r="E283" s="988"/>
      <c r="F283" s="988"/>
      <c r="G283" s="988"/>
      <c r="H283" s="988"/>
      <c r="I283" s="988"/>
      <c r="J283" s="988"/>
    </row>
    <row r="284" spans="3:10" ht="15" customHeight="1">
      <c r="C284" s="988"/>
      <c r="D284" s="988"/>
      <c r="E284" s="988"/>
      <c r="F284" s="988"/>
      <c r="G284" s="988"/>
      <c r="H284" s="988"/>
      <c r="I284" s="988"/>
      <c r="J284" s="988"/>
    </row>
    <row r="285" spans="3:10" ht="15" customHeight="1">
      <c r="C285" s="988"/>
      <c r="D285" s="988"/>
      <c r="E285" s="988"/>
      <c r="F285" s="988"/>
      <c r="G285" s="988"/>
      <c r="H285" s="988"/>
      <c r="I285" s="988"/>
      <c r="J285" s="988"/>
    </row>
    <row r="286" spans="3:10" ht="15" customHeight="1">
      <c r="C286" s="988"/>
      <c r="D286" s="988"/>
      <c r="E286" s="988"/>
      <c r="F286" s="988"/>
      <c r="G286" s="988"/>
      <c r="H286" s="988"/>
      <c r="I286" s="988"/>
      <c r="J286" s="988"/>
    </row>
    <row r="287" spans="3:10" ht="15" customHeight="1">
      <c r="C287" s="988"/>
      <c r="D287" s="988"/>
      <c r="E287" s="988"/>
      <c r="F287" s="988"/>
      <c r="G287" s="988"/>
      <c r="H287" s="988"/>
      <c r="I287" s="988"/>
      <c r="J287" s="988"/>
    </row>
    <row r="288" spans="3:10" ht="15" customHeight="1">
      <c r="C288" s="988"/>
      <c r="D288" s="988"/>
      <c r="E288" s="988"/>
      <c r="F288" s="988"/>
      <c r="G288" s="988"/>
      <c r="H288" s="988"/>
      <c r="I288" s="988"/>
      <c r="J288" s="988"/>
    </row>
    <row r="289" spans="3:10" ht="15" customHeight="1">
      <c r="C289" s="988"/>
      <c r="D289" s="988"/>
      <c r="E289" s="988"/>
      <c r="F289" s="988"/>
      <c r="G289" s="988"/>
      <c r="H289" s="988"/>
      <c r="I289" s="988"/>
      <c r="J289" s="988"/>
    </row>
    <row r="290" spans="3:10" ht="15" customHeight="1">
      <c r="C290" s="988"/>
      <c r="D290" s="988"/>
      <c r="E290" s="988"/>
      <c r="F290" s="988"/>
      <c r="G290" s="988"/>
      <c r="H290" s="988"/>
      <c r="I290" s="988"/>
      <c r="J290" s="988"/>
    </row>
    <row r="291" spans="3:10" ht="15" customHeight="1">
      <c r="C291" s="988"/>
      <c r="D291" s="988"/>
      <c r="E291" s="988"/>
      <c r="F291" s="988"/>
      <c r="G291" s="988"/>
      <c r="H291" s="988"/>
      <c r="I291" s="988"/>
      <c r="J291" s="988"/>
    </row>
    <row r="292" spans="3:10" ht="15" customHeight="1">
      <c r="C292" s="988"/>
      <c r="D292" s="988"/>
      <c r="E292" s="988"/>
      <c r="F292" s="988"/>
      <c r="G292" s="988"/>
      <c r="H292" s="988"/>
      <c r="I292" s="988"/>
      <c r="J292" s="988"/>
    </row>
    <row r="293" spans="3:10" ht="15" customHeight="1">
      <c r="C293" s="988"/>
      <c r="D293" s="988"/>
      <c r="E293" s="988"/>
      <c r="F293" s="988"/>
      <c r="G293" s="988"/>
      <c r="H293" s="988"/>
      <c r="I293" s="988"/>
      <c r="J293" s="988"/>
    </row>
    <row r="294" spans="3:10" ht="15" customHeight="1">
      <c r="C294" s="988"/>
      <c r="D294" s="988"/>
      <c r="E294" s="988"/>
      <c r="F294" s="988"/>
      <c r="G294" s="988"/>
      <c r="H294" s="988"/>
      <c r="I294" s="988"/>
      <c r="J294" s="988"/>
    </row>
    <row r="295" spans="3:10" ht="15" customHeight="1">
      <c r="C295" s="988"/>
      <c r="D295" s="988"/>
      <c r="E295" s="988"/>
      <c r="F295" s="988"/>
      <c r="G295" s="988"/>
      <c r="H295" s="988"/>
      <c r="I295" s="988"/>
      <c r="J295" s="988"/>
    </row>
    <row r="296" spans="3:10" ht="15" customHeight="1">
      <c r="C296" s="988"/>
      <c r="D296" s="988"/>
      <c r="E296" s="988"/>
      <c r="F296" s="988"/>
      <c r="G296" s="988"/>
      <c r="H296" s="988"/>
      <c r="I296" s="988"/>
      <c r="J296" s="988"/>
    </row>
    <row r="297" spans="3:10" ht="15" customHeight="1">
      <c r="C297" s="988"/>
      <c r="D297" s="988"/>
      <c r="E297" s="988"/>
      <c r="F297" s="988"/>
      <c r="G297" s="988"/>
      <c r="H297" s="988"/>
      <c r="I297" s="988"/>
      <c r="J297" s="988"/>
    </row>
    <row r="298" spans="3:10" ht="15" customHeight="1">
      <c r="C298" s="988"/>
      <c r="D298" s="988"/>
      <c r="E298" s="988"/>
      <c r="F298" s="988"/>
      <c r="G298" s="988"/>
      <c r="H298" s="988"/>
      <c r="I298" s="988"/>
      <c r="J298" s="988"/>
    </row>
    <row r="299" spans="3:10" ht="15" customHeight="1">
      <c r="C299" s="988"/>
      <c r="D299" s="988"/>
      <c r="E299" s="988"/>
      <c r="F299" s="988"/>
      <c r="G299" s="988"/>
      <c r="H299" s="988"/>
      <c r="I299" s="988"/>
      <c r="J299" s="988"/>
    </row>
    <row r="300" spans="3:10" ht="15" customHeight="1">
      <c r="C300" s="988"/>
      <c r="D300" s="988"/>
      <c r="E300" s="988"/>
      <c r="F300" s="988"/>
      <c r="G300" s="988"/>
      <c r="H300" s="988"/>
      <c r="I300" s="988"/>
      <c r="J300" s="988"/>
    </row>
    <row r="301" spans="3:10" ht="15" customHeight="1">
      <c r="C301" s="988"/>
      <c r="D301" s="988"/>
      <c r="E301" s="988"/>
      <c r="F301" s="988"/>
      <c r="G301" s="988"/>
      <c r="H301" s="988"/>
      <c r="I301" s="988"/>
      <c r="J301" s="988"/>
    </row>
    <row r="302" spans="3:10" ht="15" customHeight="1">
      <c r="C302" s="988"/>
      <c r="D302" s="988"/>
      <c r="E302" s="988"/>
      <c r="F302" s="988"/>
      <c r="G302" s="988"/>
      <c r="H302" s="988"/>
      <c r="I302" s="988"/>
      <c r="J302" s="988"/>
    </row>
    <row r="303" spans="3:10" ht="15" customHeight="1">
      <c r="C303" s="988"/>
      <c r="D303" s="988"/>
      <c r="E303" s="988"/>
      <c r="F303" s="988"/>
      <c r="G303" s="988"/>
      <c r="H303" s="988"/>
      <c r="I303" s="988"/>
      <c r="J303" s="988"/>
    </row>
    <row r="304" spans="3:10" ht="15" customHeight="1">
      <c r="C304" s="988"/>
      <c r="D304" s="988"/>
      <c r="E304" s="988"/>
      <c r="F304" s="988"/>
      <c r="G304" s="988"/>
      <c r="H304" s="988"/>
      <c r="I304" s="988"/>
      <c r="J304" s="988"/>
    </row>
    <row r="305" spans="3:10" ht="15" customHeight="1">
      <c r="C305" s="988"/>
      <c r="D305" s="988"/>
      <c r="E305" s="988"/>
      <c r="F305" s="988"/>
      <c r="G305" s="988"/>
      <c r="H305" s="988"/>
      <c r="I305" s="988"/>
      <c r="J305" s="988"/>
    </row>
    <row r="306" spans="3:10" ht="15" customHeight="1">
      <c r="C306" s="988"/>
      <c r="D306" s="988"/>
      <c r="E306" s="988"/>
      <c r="F306" s="988"/>
      <c r="G306" s="988"/>
      <c r="H306" s="988"/>
      <c r="I306" s="988"/>
      <c r="J306" s="988"/>
    </row>
    <row r="307" spans="3:10" ht="15" customHeight="1">
      <c r="C307" s="988"/>
      <c r="D307" s="988"/>
      <c r="E307" s="988"/>
      <c r="F307" s="988"/>
      <c r="G307" s="988"/>
      <c r="H307" s="988"/>
      <c r="I307" s="988"/>
      <c r="J307" s="988"/>
    </row>
    <row r="308" spans="3:10" ht="15" customHeight="1">
      <c r="C308" s="988"/>
      <c r="D308" s="988"/>
      <c r="E308" s="988"/>
      <c r="F308" s="988"/>
      <c r="G308" s="988"/>
      <c r="H308" s="988"/>
      <c r="I308" s="988"/>
      <c r="J308" s="988"/>
    </row>
    <row r="309" spans="3:10" ht="15" customHeight="1">
      <c r="C309" s="988"/>
      <c r="D309" s="988"/>
      <c r="E309" s="988"/>
      <c r="F309" s="988"/>
      <c r="G309" s="988"/>
      <c r="H309" s="988"/>
      <c r="I309" s="988"/>
      <c r="J309" s="988"/>
    </row>
    <row r="310" spans="3:10" ht="15" customHeight="1">
      <c r="C310" s="988"/>
      <c r="D310" s="988"/>
      <c r="E310" s="988"/>
      <c r="F310" s="988"/>
      <c r="G310" s="988"/>
      <c r="H310" s="988"/>
      <c r="I310" s="988"/>
      <c r="J310" s="988"/>
    </row>
    <row r="311" spans="3:10" ht="15" customHeight="1">
      <c r="C311" s="988"/>
      <c r="D311" s="988"/>
      <c r="E311" s="988"/>
      <c r="F311" s="988"/>
      <c r="G311" s="988"/>
      <c r="H311" s="988"/>
      <c r="I311" s="988"/>
      <c r="J311" s="988"/>
    </row>
    <row r="312" spans="3:10" ht="15" customHeight="1">
      <c r="C312" s="988"/>
      <c r="D312" s="988"/>
      <c r="E312" s="988"/>
      <c r="F312" s="988"/>
      <c r="G312" s="988"/>
      <c r="H312" s="988"/>
      <c r="I312" s="988"/>
      <c r="J312" s="988"/>
    </row>
    <row r="313" spans="3:10" ht="15" customHeight="1">
      <c r="C313" s="988"/>
      <c r="D313" s="988"/>
      <c r="E313" s="988"/>
      <c r="F313" s="988"/>
      <c r="G313" s="988"/>
      <c r="H313" s="988"/>
      <c r="I313" s="988"/>
      <c r="J313" s="988"/>
    </row>
    <row r="314" spans="3:10" ht="15" customHeight="1">
      <c r="C314" s="988"/>
      <c r="D314" s="988"/>
      <c r="E314" s="988"/>
      <c r="F314" s="988"/>
      <c r="G314" s="988"/>
      <c r="H314" s="988"/>
      <c r="I314" s="988"/>
      <c r="J314" s="988"/>
    </row>
    <row r="315" spans="3:10" ht="15" customHeight="1">
      <c r="C315" s="988"/>
      <c r="D315" s="988"/>
      <c r="E315" s="988"/>
      <c r="F315" s="988"/>
      <c r="G315" s="988"/>
      <c r="H315" s="988"/>
      <c r="I315" s="988"/>
      <c r="J315" s="988"/>
    </row>
    <row r="316" spans="3:10" ht="15" customHeight="1">
      <c r="C316" s="988"/>
      <c r="D316" s="988"/>
      <c r="E316" s="988"/>
      <c r="F316" s="988"/>
      <c r="G316" s="988"/>
      <c r="H316" s="988"/>
      <c r="I316" s="988"/>
      <c r="J316" s="988"/>
    </row>
    <row r="317" spans="3:10" ht="15" customHeight="1">
      <c r="C317" s="988"/>
      <c r="D317" s="988"/>
      <c r="E317" s="988"/>
      <c r="F317" s="988"/>
      <c r="G317" s="988"/>
      <c r="H317" s="988"/>
      <c r="I317" s="988"/>
      <c r="J317" s="988"/>
    </row>
    <row r="318" spans="3:10" ht="15" customHeight="1">
      <c r="C318" s="988"/>
      <c r="D318" s="988"/>
      <c r="E318" s="988"/>
      <c r="F318" s="988"/>
      <c r="G318" s="988"/>
      <c r="H318" s="988"/>
      <c r="I318" s="988"/>
      <c r="J318" s="988"/>
    </row>
    <row r="319" spans="3:10" ht="15" customHeight="1">
      <c r="C319" s="988"/>
      <c r="D319" s="988"/>
      <c r="E319" s="988"/>
      <c r="F319" s="988"/>
      <c r="G319" s="988"/>
      <c r="H319" s="988"/>
      <c r="I319" s="988"/>
      <c r="J319" s="988"/>
    </row>
    <row r="320" spans="3:10" ht="15" customHeight="1">
      <c r="C320" s="988"/>
      <c r="D320" s="988"/>
      <c r="E320" s="988"/>
      <c r="F320" s="988"/>
      <c r="G320" s="988"/>
      <c r="H320" s="988"/>
      <c r="I320" s="988"/>
      <c r="J320" s="988"/>
    </row>
    <row r="321" spans="3:10" ht="15" customHeight="1">
      <c r="C321" s="988"/>
      <c r="D321" s="988"/>
      <c r="E321" s="988"/>
      <c r="F321" s="988"/>
      <c r="G321" s="988"/>
      <c r="H321" s="988"/>
      <c r="I321" s="988"/>
      <c r="J321" s="988"/>
    </row>
    <row r="322" spans="3:10" ht="15" customHeight="1">
      <c r="C322" s="988"/>
      <c r="D322" s="988"/>
      <c r="E322" s="988"/>
      <c r="F322" s="988"/>
      <c r="G322" s="988"/>
      <c r="H322" s="988"/>
      <c r="I322" s="988"/>
      <c r="J322" s="988"/>
    </row>
    <row r="323" spans="3:10" ht="15" customHeight="1">
      <c r="C323" s="988"/>
      <c r="D323" s="988"/>
      <c r="E323" s="988"/>
      <c r="F323" s="988"/>
      <c r="G323" s="988"/>
      <c r="H323" s="988"/>
      <c r="I323" s="988"/>
      <c r="J323" s="988"/>
    </row>
    <row r="324" spans="3:10" ht="15" customHeight="1">
      <c r="C324" s="988"/>
      <c r="D324" s="988"/>
      <c r="E324" s="988"/>
      <c r="F324" s="988"/>
      <c r="G324" s="988"/>
      <c r="H324" s="988"/>
      <c r="I324" s="988"/>
      <c r="J324" s="988"/>
    </row>
    <row r="325" spans="3:10" ht="15" customHeight="1">
      <c r="C325" s="988"/>
      <c r="D325" s="988"/>
      <c r="E325" s="988"/>
      <c r="F325" s="988"/>
      <c r="G325" s="988"/>
      <c r="H325" s="988"/>
      <c r="I325" s="988"/>
      <c r="J325" s="988"/>
    </row>
    <row r="326" spans="3:10" ht="15" customHeight="1">
      <c r="C326" s="988"/>
      <c r="D326" s="988"/>
      <c r="E326" s="988"/>
      <c r="F326" s="988"/>
      <c r="G326" s="988"/>
      <c r="H326" s="988"/>
      <c r="I326" s="988"/>
      <c r="J326" s="988"/>
    </row>
    <row r="327" spans="3:10" ht="15" customHeight="1">
      <c r="C327" s="988"/>
      <c r="D327" s="988"/>
      <c r="E327" s="988"/>
      <c r="F327" s="988"/>
      <c r="G327" s="988"/>
      <c r="H327" s="988"/>
      <c r="I327" s="988"/>
      <c r="J327" s="988"/>
    </row>
    <row r="328" spans="3:10" ht="15" customHeight="1">
      <c r="C328" s="988"/>
      <c r="D328" s="988"/>
      <c r="E328" s="988"/>
      <c r="F328" s="988"/>
      <c r="G328" s="988"/>
      <c r="H328" s="988"/>
      <c r="I328" s="988"/>
      <c r="J328" s="988"/>
    </row>
    <row r="329" spans="3:10" ht="15" customHeight="1">
      <c r="C329" s="988"/>
      <c r="D329" s="988"/>
      <c r="E329" s="988"/>
      <c r="F329" s="988"/>
      <c r="G329" s="988"/>
      <c r="H329" s="988"/>
      <c r="I329" s="988"/>
      <c r="J329" s="988"/>
    </row>
    <row r="330" spans="3:10" ht="15" customHeight="1">
      <c r="C330" s="988"/>
      <c r="D330" s="988"/>
      <c r="E330" s="988"/>
      <c r="F330" s="988"/>
      <c r="G330" s="988"/>
      <c r="H330" s="988"/>
      <c r="I330" s="988"/>
      <c r="J330" s="988"/>
    </row>
    <row r="331" spans="3:10" ht="15" customHeight="1">
      <c r="C331" s="988"/>
      <c r="D331" s="988"/>
      <c r="E331" s="988"/>
      <c r="F331" s="988"/>
      <c r="G331" s="988"/>
      <c r="H331" s="988"/>
      <c r="I331" s="988"/>
      <c r="J331" s="988"/>
    </row>
    <row r="332" spans="3:10" ht="15" customHeight="1">
      <c r="C332" s="988"/>
      <c r="D332" s="988"/>
      <c r="E332" s="988"/>
      <c r="F332" s="988"/>
      <c r="G332" s="988"/>
      <c r="H332" s="988"/>
      <c r="I332" s="988"/>
      <c r="J332" s="988"/>
    </row>
    <row r="333" spans="3:10" ht="15" customHeight="1">
      <c r="C333" s="988"/>
      <c r="D333" s="988"/>
      <c r="E333" s="988"/>
      <c r="F333" s="988"/>
      <c r="G333" s="988"/>
      <c r="H333" s="988"/>
      <c r="I333" s="988"/>
      <c r="J333" s="988"/>
    </row>
    <row r="334" spans="3:10" ht="15" customHeight="1">
      <c r="C334" s="988"/>
      <c r="D334" s="988"/>
      <c r="E334" s="988"/>
      <c r="F334" s="988"/>
      <c r="G334" s="988"/>
      <c r="H334" s="988"/>
      <c r="I334" s="988"/>
      <c r="J334" s="988"/>
    </row>
    <row r="335" spans="3:10" ht="15" customHeight="1">
      <c r="C335" s="988"/>
      <c r="D335" s="988"/>
      <c r="E335" s="988"/>
      <c r="F335" s="988"/>
      <c r="G335" s="988"/>
      <c r="H335" s="988"/>
      <c r="I335" s="988"/>
      <c r="J335" s="988"/>
    </row>
    <row r="336" spans="3:10" ht="15" customHeight="1">
      <c r="C336" s="988"/>
      <c r="D336" s="988"/>
      <c r="E336" s="988"/>
      <c r="F336" s="988"/>
      <c r="G336" s="988"/>
      <c r="H336" s="988"/>
      <c r="I336" s="988"/>
      <c r="J336" s="988"/>
    </row>
    <row r="337" spans="3:10" ht="15" customHeight="1">
      <c r="C337" s="988"/>
      <c r="D337" s="988"/>
      <c r="E337" s="988"/>
      <c r="F337" s="988"/>
      <c r="G337" s="988"/>
      <c r="H337" s="988"/>
      <c r="I337" s="988"/>
      <c r="J337" s="988"/>
    </row>
    <row r="338" spans="3:10" ht="15" customHeight="1">
      <c r="C338" s="988"/>
      <c r="D338" s="988"/>
      <c r="E338" s="988"/>
      <c r="F338" s="988"/>
      <c r="G338" s="988"/>
      <c r="H338" s="988"/>
      <c r="I338" s="988"/>
      <c r="J338" s="988"/>
    </row>
    <row r="339" spans="3:10" ht="15" customHeight="1">
      <c r="C339" s="988"/>
      <c r="D339" s="988"/>
      <c r="E339" s="988"/>
      <c r="F339" s="988"/>
      <c r="G339" s="988"/>
      <c r="H339" s="988"/>
      <c r="I339" s="988"/>
      <c r="J339" s="988"/>
    </row>
    <row r="340" spans="3:10" ht="15" customHeight="1">
      <c r="C340" s="988"/>
      <c r="D340" s="988"/>
      <c r="E340" s="988"/>
      <c r="F340" s="988"/>
      <c r="G340" s="988"/>
      <c r="H340" s="988"/>
      <c r="I340" s="988"/>
      <c r="J340" s="988"/>
    </row>
    <row r="341" spans="3:10" ht="15" customHeight="1">
      <c r="C341" s="988"/>
      <c r="D341" s="988"/>
      <c r="E341" s="988"/>
      <c r="F341" s="988"/>
      <c r="G341" s="988"/>
      <c r="H341" s="988"/>
      <c r="I341" s="988"/>
      <c r="J341" s="988"/>
    </row>
    <row r="342" spans="3:10" ht="15" customHeight="1">
      <c r="C342" s="988"/>
      <c r="D342" s="988"/>
      <c r="E342" s="988"/>
      <c r="F342" s="988"/>
      <c r="G342" s="988"/>
      <c r="H342" s="988"/>
      <c r="I342" s="988"/>
      <c r="J342" s="988"/>
    </row>
    <row r="343" spans="3:10" ht="15" customHeight="1">
      <c r="C343" s="988"/>
      <c r="D343" s="988"/>
      <c r="E343" s="988"/>
      <c r="F343" s="988"/>
      <c r="G343" s="988"/>
      <c r="H343" s="988"/>
      <c r="I343" s="988"/>
      <c r="J343" s="988"/>
    </row>
    <row r="344" spans="3:10" ht="15" customHeight="1">
      <c r="C344" s="988"/>
      <c r="D344" s="988"/>
      <c r="E344" s="988"/>
      <c r="F344" s="988"/>
      <c r="G344" s="988"/>
      <c r="H344" s="988"/>
      <c r="I344" s="988"/>
      <c r="J344" s="988"/>
    </row>
    <row r="345" spans="3:10" ht="15" customHeight="1">
      <c r="C345" s="988"/>
      <c r="D345" s="988"/>
      <c r="E345" s="988"/>
      <c r="F345" s="988"/>
      <c r="G345" s="988"/>
      <c r="H345" s="988"/>
      <c r="I345" s="988"/>
      <c r="J345" s="988"/>
    </row>
    <row r="346" spans="3:10" ht="15" customHeight="1">
      <c r="C346" s="988"/>
      <c r="D346" s="988"/>
      <c r="E346" s="988"/>
      <c r="F346" s="988"/>
      <c r="G346" s="988"/>
      <c r="H346" s="988"/>
      <c r="I346" s="988"/>
      <c r="J346" s="988"/>
    </row>
    <row r="347" spans="3:10" ht="15" customHeight="1">
      <c r="C347" s="988"/>
      <c r="D347" s="988"/>
      <c r="E347" s="988"/>
      <c r="F347" s="988"/>
      <c r="G347" s="988"/>
      <c r="H347" s="988"/>
      <c r="I347" s="988"/>
      <c r="J347" s="988"/>
    </row>
    <row r="348" spans="3:10" ht="15" customHeight="1">
      <c r="C348" s="988"/>
      <c r="D348" s="988"/>
      <c r="E348" s="988"/>
      <c r="F348" s="988"/>
      <c r="G348" s="988"/>
      <c r="H348" s="988"/>
      <c r="I348" s="988"/>
      <c r="J348" s="988"/>
    </row>
    <row r="349" spans="3:10" ht="15" customHeight="1">
      <c r="C349" s="988"/>
      <c r="D349" s="988"/>
      <c r="E349" s="988"/>
      <c r="F349" s="988"/>
      <c r="G349" s="988"/>
      <c r="H349" s="988"/>
      <c r="I349" s="988"/>
      <c r="J349" s="988"/>
    </row>
    <row r="350" spans="3:10" ht="15" customHeight="1">
      <c r="C350" s="988"/>
      <c r="D350" s="988"/>
      <c r="E350" s="988"/>
      <c r="F350" s="988"/>
      <c r="G350" s="988"/>
      <c r="H350" s="988"/>
      <c r="I350" s="988"/>
      <c r="J350" s="988"/>
    </row>
    <row r="351" spans="3:10" ht="15" customHeight="1">
      <c r="C351" s="988"/>
      <c r="D351" s="988"/>
      <c r="E351" s="988"/>
      <c r="F351" s="988"/>
      <c r="G351" s="988"/>
      <c r="H351" s="988"/>
      <c r="I351" s="988"/>
      <c r="J351" s="988"/>
    </row>
    <row r="352" spans="3:10" ht="15" customHeight="1">
      <c r="C352" s="988"/>
      <c r="D352" s="988"/>
      <c r="E352" s="988"/>
      <c r="F352" s="988"/>
      <c r="G352" s="988"/>
      <c r="H352" s="988"/>
      <c r="I352" s="988"/>
      <c r="J352" s="988"/>
    </row>
    <row r="353" spans="3:10" ht="15" customHeight="1">
      <c r="C353" s="988"/>
      <c r="D353" s="988"/>
      <c r="E353" s="988"/>
      <c r="F353" s="988"/>
      <c r="G353" s="988"/>
      <c r="H353" s="988"/>
      <c r="I353" s="988"/>
      <c r="J353" s="988"/>
    </row>
    <row r="354" spans="3:10" ht="15" customHeight="1">
      <c r="C354" s="988"/>
      <c r="D354" s="988"/>
      <c r="E354" s="988"/>
      <c r="F354" s="988"/>
      <c r="G354" s="988"/>
      <c r="H354" s="988"/>
      <c r="I354" s="988"/>
      <c r="J354" s="988"/>
    </row>
    <row r="355" spans="3:10" ht="15" customHeight="1">
      <c r="C355" s="988"/>
      <c r="D355" s="988"/>
      <c r="E355" s="988"/>
      <c r="F355" s="988"/>
      <c r="G355" s="988"/>
      <c r="H355" s="988"/>
      <c r="I355" s="988"/>
      <c r="J355" s="988"/>
    </row>
    <row r="356" spans="3:10" ht="15" customHeight="1">
      <c r="C356" s="988"/>
      <c r="D356" s="988"/>
      <c r="E356" s="988"/>
      <c r="F356" s="988"/>
      <c r="G356" s="988"/>
      <c r="H356" s="988"/>
      <c r="I356" s="988"/>
      <c r="J356" s="988"/>
    </row>
    <row r="357" spans="3:10" ht="15" customHeight="1">
      <c r="C357" s="988"/>
      <c r="D357" s="988"/>
      <c r="E357" s="988"/>
      <c r="F357" s="988"/>
      <c r="G357" s="988"/>
      <c r="H357" s="988"/>
      <c r="I357" s="988"/>
      <c r="J357" s="988"/>
    </row>
    <row r="358" spans="3:10" ht="15" customHeight="1">
      <c r="C358" s="988"/>
      <c r="D358" s="988"/>
      <c r="E358" s="988"/>
      <c r="F358" s="988"/>
      <c r="G358" s="988"/>
      <c r="H358" s="988"/>
      <c r="I358" s="988"/>
      <c r="J358" s="988"/>
    </row>
    <row r="359" spans="3:10" ht="15" customHeight="1">
      <c r="C359" s="988"/>
      <c r="D359" s="988"/>
      <c r="E359" s="988"/>
      <c r="F359" s="988"/>
      <c r="G359" s="988"/>
      <c r="H359" s="988"/>
      <c r="I359" s="988"/>
      <c r="J359" s="988"/>
    </row>
    <row r="360" spans="3:10" ht="15" customHeight="1">
      <c r="C360" s="988"/>
      <c r="D360" s="988"/>
      <c r="E360" s="988"/>
      <c r="F360" s="988"/>
      <c r="G360" s="988"/>
      <c r="H360" s="988"/>
      <c r="I360" s="988"/>
      <c r="J360" s="988"/>
    </row>
    <row r="361" spans="3:10" ht="15" customHeight="1">
      <c r="C361" s="988"/>
      <c r="D361" s="988"/>
      <c r="E361" s="988"/>
      <c r="F361" s="988"/>
      <c r="G361" s="988"/>
      <c r="H361" s="988"/>
      <c r="I361" s="988"/>
      <c r="J361" s="988"/>
    </row>
    <row r="362" spans="3:10" ht="15" customHeight="1">
      <c r="C362" s="988"/>
      <c r="D362" s="988"/>
      <c r="E362" s="988"/>
      <c r="F362" s="988"/>
      <c r="G362" s="988"/>
      <c r="H362" s="988"/>
      <c r="I362" s="988"/>
      <c r="J362" s="988"/>
    </row>
    <row r="363" spans="3:10" ht="15" customHeight="1">
      <c r="C363" s="988"/>
      <c r="D363" s="988"/>
      <c r="E363" s="988"/>
      <c r="F363" s="988"/>
      <c r="G363" s="988"/>
      <c r="H363" s="988"/>
      <c r="I363" s="988"/>
      <c r="J363" s="988"/>
    </row>
    <row r="364" spans="3:10" ht="15" customHeight="1">
      <c r="C364" s="988"/>
      <c r="D364" s="988"/>
      <c r="E364" s="988"/>
      <c r="F364" s="988"/>
      <c r="G364" s="988"/>
      <c r="H364" s="988"/>
      <c r="I364" s="988"/>
      <c r="J364" s="988"/>
    </row>
    <row r="365" spans="3:10" ht="15" customHeight="1">
      <c r="C365" s="988"/>
      <c r="D365" s="988"/>
      <c r="E365" s="988"/>
      <c r="F365" s="988"/>
      <c r="G365" s="988"/>
      <c r="H365" s="988"/>
      <c r="I365" s="988"/>
      <c r="J365" s="988"/>
    </row>
    <row r="366" spans="3:10" ht="15" customHeight="1">
      <c r="C366" s="988"/>
      <c r="D366" s="988"/>
      <c r="E366" s="988"/>
      <c r="F366" s="988"/>
      <c r="G366" s="988"/>
      <c r="H366" s="988"/>
      <c r="I366" s="988"/>
      <c r="J366" s="988"/>
    </row>
    <row r="367" spans="3:10" ht="15" customHeight="1">
      <c r="C367" s="988"/>
      <c r="D367" s="988"/>
      <c r="E367" s="988"/>
      <c r="F367" s="988"/>
      <c r="G367" s="988"/>
      <c r="H367" s="988"/>
      <c r="I367" s="988"/>
      <c r="J367" s="988"/>
    </row>
    <row r="368" spans="3:10" ht="15" customHeight="1">
      <c r="C368" s="988"/>
      <c r="D368" s="988"/>
      <c r="E368" s="988"/>
      <c r="F368" s="988"/>
      <c r="G368" s="988"/>
      <c r="H368" s="988"/>
      <c r="I368" s="988"/>
      <c r="J368" s="988"/>
    </row>
    <row r="369" spans="3:10" ht="15" customHeight="1">
      <c r="C369" s="988"/>
      <c r="D369" s="988"/>
      <c r="E369" s="988"/>
      <c r="F369" s="988"/>
      <c r="G369" s="988"/>
      <c r="H369" s="988"/>
      <c r="I369" s="988"/>
      <c r="J369" s="988"/>
    </row>
    <row r="370" spans="3:10" ht="15" customHeight="1">
      <c r="C370" s="988"/>
      <c r="D370" s="988"/>
      <c r="E370" s="988"/>
      <c r="F370" s="988"/>
      <c r="G370" s="988"/>
      <c r="H370" s="988"/>
      <c r="I370" s="988"/>
      <c r="J370" s="988"/>
    </row>
    <row r="371" spans="3:10" ht="15" customHeight="1">
      <c r="C371" s="988"/>
      <c r="D371" s="988"/>
      <c r="E371" s="988"/>
      <c r="F371" s="988"/>
      <c r="G371" s="988"/>
      <c r="H371" s="988"/>
      <c r="I371" s="988"/>
      <c r="J371" s="988"/>
    </row>
    <row r="372" spans="3:10" ht="15" customHeight="1">
      <c r="C372" s="988"/>
      <c r="D372" s="988"/>
      <c r="E372" s="988"/>
      <c r="F372" s="988"/>
      <c r="G372" s="988"/>
      <c r="H372" s="988"/>
      <c r="I372" s="988"/>
      <c r="J372" s="988"/>
    </row>
    <row r="373" spans="3:10" ht="15" customHeight="1">
      <c r="C373" s="988"/>
      <c r="D373" s="988"/>
      <c r="E373" s="988"/>
      <c r="F373" s="988"/>
      <c r="G373" s="988"/>
      <c r="H373" s="988"/>
      <c r="I373" s="988"/>
      <c r="J373" s="988"/>
    </row>
    <row r="374" spans="3:10" ht="15" customHeight="1">
      <c r="C374" s="988"/>
      <c r="D374" s="988"/>
      <c r="E374" s="988"/>
      <c r="F374" s="988"/>
      <c r="G374" s="988"/>
      <c r="H374" s="988"/>
      <c r="I374" s="988"/>
      <c r="J374" s="988"/>
    </row>
    <row r="375" spans="3:10" ht="15" customHeight="1">
      <c r="C375" s="988"/>
      <c r="D375" s="988"/>
      <c r="E375" s="988"/>
      <c r="F375" s="988"/>
      <c r="G375" s="988"/>
      <c r="H375" s="988"/>
      <c r="I375" s="988"/>
      <c r="J375" s="988"/>
    </row>
    <row r="376" spans="3:10" ht="15" customHeight="1">
      <c r="C376" s="988"/>
      <c r="D376" s="988"/>
      <c r="E376" s="988"/>
      <c r="F376" s="988"/>
      <c r="G376" s="988"/>
      <c r="H376" s="988"/>
      <c r="I376" s="988"/>
      <c r="J376" s="988"/>
    </row>
    <row r="377" spans="3:10" ht="15" customHeight="1">
      <c r="C377" s="988"/>
      <c r="D377" s="988"/>
      <c r="E377" s="988"/>
      <c r="F377" s="988"/>
      <c r="G377" s="988"/>
      <c r="H377" s="988"/>
      <c r="I377" s="988"/>
      <c r="J377" s="988"/>
    </row>
    <row r="378" spans="3:10" ht="15" customHeight="1">
      <c r="C378" s="988"/>
      <c r="D378" s="988"/>
      <c r="E378" s="988"/>
      <c r="F378" s="988"/>
      <c r="G378" s="988"/>
      <c r="H378" s="988"/>
      <c r="I378" s="988"/>
      <c r="J378" s="988"/>
    </row>
    <row r="379" spans="3:10" ht="15" customHeight="1">
      <c r="C379" s="988"/>
      <c r="D379" s="988"/>
      <c r="E379" s="988"/>
      <c r="F379" s="988"/>
      <c r="G379" s="988"/>
      <c r="H379" s="988"/>
      <c r="I379" s="988"/>
      <c r="J379" s="988"/>
    </row>
    <row r="380" spans="3:10" ht="15" customHeight="1">
      <c r="C380" s="988"/>
      <c r="D380" s="988"/>
      <c r="E380" s="988"/>
      <c r="F380" s="988"/>
      <c r="G380" s="988"/>
      <c r="H380" s="988"/>
      <c r="I380" s="988"/>
      <c r="J380" s="988"/>
    </row>
    <row r="381" spans="3:10" ht="15" customHeight="1">
      <c r="C381" s="988"/>
      <c r="D381" s="988"/>
      <c r="E381" s="988"/>
      <c r="F381" s="988"/>
      <c r="G381" s="988"/>
      <c r="H381" s="988"/>
      <c r="I381" s="988"/>
      <c r="J381" s="988"/>
    </row>
    <row r="382" spans="3:10" ht="15" customHeight="1">
      <c r="C382" s="988"/>
      <c r="D382" s="988"/>
      <c r="E382" s="988"/>
      <c r="F382" s="988"/>
      <c r="G382" s="988"/>
      <c r="H382" s="988"/>
      <c r="I382" s="988"/>
      <c r="J382" s="988"/>
    </row>
    <row r="383" spans="3:10" ht="15" customHeight="1">
      <c r="C383" s="988"/>
      <c r="D383" s="988"/>
      <c r="E383" s="988"/>
      <c r="F383" s="988"/>
      <c r="G383" s="988"/>
      <c r="H383" s="988"/>
      <c r="I383" s="988"/>
      <c r="J383" s="988"/>
    </row>
    <row r="384" spans="3:10" ht="15" customHeight="1">
      <c r="C384" s="988"/>
      <c r="D384" s="988"/>
      <c r="E384" s="988"/>
      <c r="F384" s="988"/>
      <c r="G384" s="988"/>
      <c r="H384" s="988"/>
      <c r="I384" s="988"/>
      <c r="J384" s="988"/>
    </row>
    <row r="385" spans="3:10" ht="15" customHeight="1">
      <c r="C385" s="988"/>
      <c r="D385" s="988"/>
      <c r="E385" s="988"/>
      <c r="F385" s="988"/>
      <c r="G385" s="988"/>
      <c r="H385" s="988"/>
      <c r="I385" s="988"/>
      <c r="J385" s="988"/>
    </row>
    <row r="386" spans="3:10" ht="15" customHeight="1">
      <c r="C386" s="988"/>
      <c r="D386" s="988"/>
      <c r="E386" s="988"/>
      <c r="F386" s="988"/>
      <c r="G386" s="988"/>
      <c r="H386" s="988"/>
      <c r="I386" s="988"/>
      <c r="J386" s="988"/>
    </row>
    <row r="387" spans="3:10" ht="15" customHeight="1">
      <c r="C387" s="988"/>
      <c r="D387" s="988"/>
      <c r="E387" s="988"/>
      <c r="F387" s="988"/>
      <c r="G387" s="988"/>
      <c r="H387" s="988"/>
      <c r="I387" s="988"/>
      <c r="J387" s="988"/>
    </row>
    <row r="388" spans="3:10" ht="15" customHeight="1">
      <c r="C388" s="988"/>
      <c r="D388" s="988"/>
      <c r="E388" s="988"/>
      <c r="F388" s="988"/>
      <c r="G388" s="988"/>
      <c r="H388" s="988"/>
      <c r="I388" s="988"/>
      <c r="J388" s="988"/>
    </row>
    <row r="389" spans="3:10" ht="15" customHeight="1">
      <c r="C389" s="988"/>
      <c r="D389" s="988"/>
      <c r="E389" s="988"/>
      <c r="F389" s="988"/>
      <c r="G389" s="988"/>
      <c r="H389" s="988"/>
      <c r="I389" s="988"/>
      <c r="J389" s="988"/>
    </row>
    <row r="390" spans="3:10" ht="15" customHeight="1">
      <c r="C390" s="988"/>
      <c r="D390" s="988"/>
      <c r="E390" s="988"/>
      <c r="F390" s="988"/>
      <c r="G390" s="988"/>
      <c r="H390" s="988"/>
      <c r="I390" s="988"/>
      <c r="J390" s="988"/>
    </row>
    <row r="391" spans="3:10" ht="15" customHeight="1">
      <c r="C391" s="988"/>
      <c r="D391" s="988"/>
      <c r="E391" s="988"/>
      <c r="F391" s="988"/>
      <c r="G391" s="988"/>
      <c r="H391" s="988"/>
      <c r="I391" s="988"/>
      <c r="J391" s="988"/>
    </row>
    <row r="392" spans="3:10" ht="15" customHeight="1">
      <c r="C392" s="988"/>
      <c r="D392" s="988"/>
      <c r="E392" s="988"/>
      <c r="F392" s="988"/>
      <c r="G392" s="988"/>
      <c r="H392" s="988"/>
      <c r="I392" s="988"/>
      <c r="J392" s="988"/>
    </row>
    <row r="393" spans="3:10" ht="15" customHeight="1">
      <c r="C393" s="988"/>
      <c r="D393" s="988"/>
      <c r="E393" s="988"/>
      <c r="F393" s="988"/>
      <c r="G393" s="988"/>
      <c r="H393" s="988"/>
      <c r="I393" s="988"/>
      <c r="J393" s="988"/>
    </row>
    <row r="394" spans="3:10" ht="15" customHeight="1">
      <c r="C394" s="988"/>
      <c r="D394" s="988"/>
      <c r="E394" s="988"/>
      <c r="F394" s="988"/>
      <c r="G394" s="988"/>
      <c r="H394" s="988"/>
      <c r="I394" s="988"/>
      <c r="J394" s="988"/>
    </row>
    <row r="395" spans="3:10" ht="15" customHeight="1">
      <c r="C395" s="988"/>
      <c r="D395" s="988"/>
      <c r="E395" s="988"/>
      <c r="F395" s="988"/>
      <c r="G395" s="988"/>
      <c r="H395" s="988"/>
      <c r="I395" s="988"/>
      <c r="J395" s="988"/>
    </row>
    <row r="396" spans="3:10" ht="15" customHeight="1">
      <c r="C396" s="988"/>
      <c r="D396" s="988"/>
      <c r="E396" s="988"/>
      <c r="F396" s="988"/>
      <c r="G396" s="988"/>
      <c r="H396" s="988"/>
      <c r="I396" s="988"/>
      <c r="J396" s="988"/>
    </row>
    <row r="397" spans="3:10" ht="15" customHeight="1">
      <c r="C397" s="988"/>
      <c r="D397" s="988"/>
      <c r="E397" s="988"/>
      <c r="F397" s="988"/>
      <c r="G397" s="988"/>
      <c r="H397" s="988"/>
      <c r="I397" s="988"/>
      <c r="J397" s="988"/>
    </row>
    <row r="398" spans="3:10" ht="15" customHeight="1">
      <c r="C398" s="988"/>
      <c r="D398" s="988"/>
      <c r="E398" s="988"/>
      <c r="F398" s="988"/>
      <c r="G398" s="988"/>
      <c r="H398" s="988"/>
      <c r="I398" s="988"/>
      <c r="J398" s="988"/>
    </row>
    <row r="399" spans="3:10" ht="15" customHeight="1">
      <c r="C399" s="988"/>
      <c r="D399" s="988"/>
      <c r="E399" s="988"/>
      <c r="F399" s="988"/>
      <c r="G399" s="988"/>
      <c r="H399" s="988"/>
      <c r="I399" s="988"/>
      <c r="J399" s="988"/>
    </row>
    <row r="400" spans="3:10" ht="15" customHeight="1">
      <c r="C400" s="988"/>
      <c r="D400" s="988"/>
      <c r="E400" s="988"/>
      <c r="F400" s="988"/>
      <c r="G400" s="988"/>
      <c r="H400" s="988"/>
      <c r="I400" s="988"/>
      <c r="J400" s="988"/>
    </row>
    <row r="401" spans="3:10" ht="15" customHeight="1">
      <c r="C401" s="988"/>
      <c r="D401" s="988"/>
      <c r="E401" s="988"/>
      <c r="F401" s="988"/>
      <c r="G401" s="988"/>
      <c r="H401" s="988"/>
      <c r="I401" s="988"/>
      <c r="J401" s="988"/>
    </row>
    <row r="402" spans="3:10" ht="15" customHeight="1">
      <c r="C402" s="988"/>
      <c r="D402" s="988"/>
      <c r="E402" s="988"/>
      <c r="F402" s="988"/>
      <c r="G402" s="988"/>
      <c r="H402" s="988"/>
      <c r="I402" s="988"/>
      <c r="J402" s="988"/>
    </row>
    <row r="403" spans="3:10" ht="15" customHeight="1">
      <c r="C403" s="988"/>
      <c r="D403" s="988"/>
      <c r="E403" s="988"/>
      <c r="F403" s="988"/>
      <c r="G403" s="988"/>
      <c r="H403" s="988"/>
      <c r="I403" s="988"/>
      <c r="J403" s="988"/>
    </row>
    <row r="404" spans="3:10" ht="15" customHeight="1">
      <c r="C404" s="988"/>
      <c r="D404" s="988"/>
      <c r="E404" s="988"/>
      <c r="F404" s="988"/>
      <c r="G404" s="988"/>
      <c r="H404" s="988"/>
      <c r="I404" s="988"/>
      <c r="J404" s="988"/>
    </row>
    <row r="405" spans="3:10" ht="15" customHeight="1">
      <c r="C405" s="988"/>
      <c r="D405" s="988"/>
      <c r="E405" s="988"/>
      <c r="F405" s="988"/>
      <c r="G405" s="988"/>
      <c r="H405" s="988"/>
      <c r="I405" s="988"/>
      <c r="J405" s="988"/>
    </row>
    <row r="406" spans="3:10" ht="15" customHeight="1">
      <c r="C406" s="988"/>
      <c r="D406" s="988"/>
      <c r="E406" s="988"/>
      <c r="F406" s="988"/>
      <c r="G406" s="988"/>
      <c r="H406" s="988"/>
      <c r="I406" s="988"/>
      <c r="J406" s="988"/>
    </row>
    <row r="407" spans="3:10" ht="15" customHeight="1">
      <c r="C407" s="988"/>
      <c r="D407" s="988"/>
      <c r="E407" s="988"/>
      <c r="F407" s="988"/>
      <c r="G407" s="988"/>
      <c r="H407" s="988"/>
      <c r="I407" s="988"/>
      <c r="J407" s="988"/>
    </row>
    <row r="408" spans="3:10" ht="15" customHeight="1">
      <c r="C408" s="988"/>
      <c r="D408" s="988"/>
      <c r="E408" s="988"/>
      <c r="F408" s="988"/>
      <c r="G408" s="988"/>
      <c r="H408" s="988"/>
      <c r="I408" s="988"/>
      <c r="J408" s="988"/>
    </row>
    <row r="409" spans="3:10" ht="15" customHeight="1">
      <c r="C409" s="988"/>
      <c r="D409" s="988"/>
      <c r="E409" s="988"/>
      <c r="F409" s="988"/>
      <c r="G409" s="988"/>
      <c r="H409" s="988"/>
      <c r="I409" s="988"/>
      <c r="J409" s="988"/>
    </row>
    <row r="410" spans="3:10" ht="15" customHeight="1">
      <c r="C410" s="988"/>
      <c r="D410" s="988"/>
      <c r="E410" s="988"/>
      <c r="F410" s="988"/>
      <c r="G410" s="988"/>
      <c r="H410" s="988"/>
      <c r="I410" s="988"/>
      <c r="J410" s="988"/>
    </row>
    <row r="411" spans="3:10" ht="15" customHeight="1">
      <c r="C411" s="988"/>
      <c r="D411" s="988"/>
      <c r="E411" s="988"/>
      <c r="F411" s="988"/>
      <c r="G411" s="988"/>
      <c r="H411" s="988"/>
      <c r="I411" s="988"/>
      <c r="J411" s="988"/>
    </row>
    <row r="412" spans="3:10" ht="15" customHeight="1">
      <c r="C412" s="988"/>
      <c r="D412" s="988"/>
      <c r="E412" s="988"/>
      <c r="F412" s="988"/>
      <c r="G412" s="988"/>
      <c r="H412" s="988"/>
      <c r="I412" s="988"/>
      <c r="J412" s="988"/>
    </row>
    <row r="413" spans="3:10" ht="15" customHeight="1">
      <c r="C413" s="988"/>
      <c r="D413" s="988"/>
      <c r="E413" s="988"/>
      <c r="F413" s="988"/>
      <c r="G413" s="988"/>
      <c r="H413" s="988"/>
      <c r="I413" s="988"/>
      <c r="J413" s="988"/>
    </row>
    <row r="414" spans="3:10" ht="15" customHeight="1">
      <c r="C414" s="988"/>
      <c r="D414" s="988"/>
      <c r="E414" s="988"/>
      <c r="F414" s="988"/>
      <c r="G414" s="988"/>
      <c r="H414" s="988"/>
      <c r="I414" s="988"/>
      <c r="J414" s="988"/>
    </row>
    <row r="415" spans="3:10" ht="15" customHeight="1">
      <c r="C415" s="988"/>
      <c r="D415" s="988"/>
      <c r="E415" s="988"/>
      <c r="F415" s="988"/>
      <c r="G415" s="988"/>
      <c r="H415" s="988"/>
      <c r="I415" s="988"/>
      <c r="J415" s="988"/>
    </row>
    <row r="416" spans="3:10" ht="15" customHeight="1">
      <c r="C416" s="988"/>
      <c r="D416" s="988"/>
      <c r="E416" s="988"/>
      <c r="F416" s="988"/>
      <c r="G416" s="988"/>
      <c r="H416" s="988"/>
      <c r="I416" s="988"/>
      <c r="J416" s="988"/>
    </row>
    <row r="417" spans="3:10" ht="15" customHeight="1">
      <c r="C417" s="988"/>
      <c r="D417" s="988"/>
      <c r="E417" s="988"/>
      <c r="F417" s="988"/>
      <c r="G417" s="988"/>
      <c r="H417" s="988"/>
      <c r="I417" s="988"/>
      <c r="J417" s="988"/>
    </row>
    <row r="418" spans="3:10" ht="15" customHeight="1">
      <c r="C418" s="988"/>
      <c r="D418" s="988"/>
      <c r="E418" s="988"/>
      <c r="F418" s="988"/>
      <c r="G418" s="988"/>
      <c r="H418" s="988"/>
      <c r="I418" s="988"/>
      <c r="J418" s="988"/>
    </row>
    <row r="419" spans="3:10" ht="15" customHeight="1">
      <c r="C419" s="988"/>
      <c r="D419" s="988"/>
      <c r="E419" s="988"/>
      <c r="F419" s="988"/>
      <c r="G419" s="988"/>
      <c r="H419" s="988"/>
      <c r="I419" s="988"/>
      <c r="J419" s="988"/>
    </row>
    <row r="420" spans="3:10" ht="15" customHeight="1">
      <c r="C420" s="988"/>
      <c r="D420" s="988"/>
      <c r="E420" s="988"/>
      <c r="F420" s="988"/>
      <c r="G420" s="988"/>
      <c r="H420" s="988"/>
      <c r="I420" s="988"/>
      <c r="J420" s="988"/>
    </row>
    <row r="421" spans="3:10" ht="15" customHeight="1">
      <c r="C421" s="988"/>
      <c r="D421" s="988"/>
      <c r="E421" s="988"/>
      <c r="F421" s="988"/>
      <c r="G421" s="988"/>
      <c r="H421" s="988"/>
      <c r="I421" s="988"/>
      <c r="J421" s="988"/>
    </row>
    <row r="422" spans="3:10" ht="15" customHeight="1">
      <c r="C422" s="988"/>
      <c r="D422" s="988"/>
      <c r="E422" s="988"/>
      <c r="F422" s="988"/>
      <c r="G422" s="988"/>
      <c r="H422" s="988"/>
      <c r="I422" s="988"/>
      <c r="J422" s="988"/>
    </row>
    <row r="423" spans="3:10" ht="15" customHeight="1">
      <c r="C423" s="988"/>
      <c r="D423" s="988"/>
      <c r="E423" s="988"/>
      <c r="F423" s="988"/>
      <c r="G423" s="988"/>
      <c r="H423" s="988"/>
      <c r="I423" s="988"/>
      <c r="J423" s="988"/>
    </row>
    <row r="424" spans="3:10" ht="15" customHeight="1">
      <c r="C424" s="988"/>
      <c r="D424" s="988"/>
      <c r="E424" s="988"/>
      <c r="F424" s="988"/>
      <c r="G424" s="988"/>
      <c r="H424" s="988"/>
      <c r="I424" s="988"/>
      <c r="J424" s="988"/>
    </row>
    <row r="425" spans="3:10" ht="15" customHeight="1">
      <c r="C425" s="988"/>
      <c r="D425" s="988"/>
      <c r="E425" s="988"/>
      <c r="F425" s="988"/>
      <c r="G425" s="988"/>
      <c r="H425" s="988"/>
      <c r="I425" s="988"/>
      <c r="J425" s="988"/>
    </row>
    <row r="426" spans="3:10" ht="15" customHeight="1">
      <c r="C426" s="988"/>
      <c r="D426" s="988"/>
      <c r="E426" s="988"/>
      <c r="F426" s="988"/>
      <c r="G426" s="988"/>
      <c r="H426" s="988"/>
      <c r="I426" s="988"/>
      <c r="J426" s="988"/>
    </row>
    <row r="427" spans="3:10" ht="15" customHeight="1">
      <c r="C427" s="988"/>
      <c r="D427" s="988"/>
      <c r="E427" s="988"/>
      <c r="F427" s="988"/>
      <c r="G427" s="988"/>
      <c r="H427" s="988"/>
      <c r="I427" s="988"/>
      <c r="J427" s="988"/>
    </row>
    <row r="428" spans="3:10" ht="15" customHeight="1">
      <c r="C428" s="988"/>
      <c r="D428" s="988"/>
      <c r="E428" s="988"/>
      <c r="F428" s="988"/>
      <c r="G428" s="988"/>
      <c r="H428" s="988"/>
      <c r="I428" s="988"/>
      <c r="J428" s="988"/>
    </row>
    <row r="429" spans="3:10" ht="15" customHeight="1">
      <c r="C429" s="988"/>
      <c r="D429" s="988"/>
      <c r="E429" s="988"/>
      <c r="F429" s="988"/>
      <c r="G429" s="988"/>
      <c r="H429" s="988"/>
      <c r="I429" s="988"/>
      <c r="J429" s="988"/>
    </row>
    <row r="430" spans="3:10" ht="15" customHeight="1">
      <c r="C430" s="988"/>
      <c r="D430" s="988"/>
      <c r="E430" s="988"/>
      <c r="F430" s="988"/>
      <c r="G430" s="988"/>
      <c r="H430" s="988"/>
      <c r="I430" s="988"/>
      <c r="J430" s="988"/>
    </row>
    <row r="431" spans="3:10" ht="15" customHeight="1">
      <c r="C431" s="988"/>
      <c r="D431" s="988"/>
      <c r="E431" s="988"/>
      <c r="F431" s="988"/>
      <c r="G431" s="988"/>
      <c r="H431" s="988"/>
      <c r="I431" s="988"/>
      <c r="J431" s="988"/>
    </row>
    <row r="432" spans="3:10" ht="15" customHeight="1">
      <c r="C432" s="988"/>
      <c r="D432" s="988"/>
      <c r="E432" s="988"/>
      <c r="F432" s="988"/>
      <c r="G432" s="988"/>
      <c r="H432" s="988"/>
      <c r="I432" s="988"/>
      <c r="J432" s="988"/>
    </row>
    <row r="433" spans="3:10" ht="15" customHeight="1">
      <c r="C433" s="988"/>
      <c r="D433" s="988"/>
      <c r="E433" s="988"/>
      <c r="F433" s="988"/>
      <c r="G433" s="988"/>
      <c r="H433" s="988"/>
      <c r="I433" s="988"/>
      <c r="J433" s="988"/>
    </row>
    <row r="434" spans="3:10" ht="15" customHeight="1">
      <c r="C434" s="988"/>
      <c r="D434" s="988"/>
      <c r="E434" s="988"/>
      <c r="F434" s="988"/>
      <c r="G434" s="988"/>
      <c r="H434" s="988"/>
      <c r="I434" s="988"/>
      <c r="J434" s="988"/>
    </row>
    <row r="435" spans="3:10" ht="15" customHeight="1">
      <c r="C435" s="988"/>
      <c r="D435" s="988"/>
      <c r="E435" s="988"/>
      <c r="F435" s="988"/>
      <c r="G435" s="988"/>
      <c r="H435" s="988"/>
      <c r="I435" s="988"/>
      <c r="J435" s="988"/>
    </row>
    <row r="436" spans="3:10" ht="15" customHeight="1">
      <c r="C436" s="988"/>
      <c r="D436" s="988"/>
      <c r="E436" s="988"/>
      <c r="F436" s="988"/>
      <c r="G436" s="988"/>
      <c r="H436" s="988"/>
      <c r="I436" s="988"/>
      <c r="J436" s="988"/>
    </row>
    <row r="437" spans="3:10" ht="15" customHeight="1">
      <c r="C437" s="988"/>
      <c r="D437" s="988"/>
      <c r="E437" s="988"/>
      <c r="F437" s="988"/>
      <c r="G437" s="988"/>
      <c r="H437" s="988"/>
      <c r="I437" s="988"/>
      <c r="J437" s="988"/>
    </row>
    <row r="438" spans="3:10" ht="15" customHeight="1">
      <c r="C438" s="988"/>
      <c r="D438" s="988"/>
      <c r="E438" s="988"/>
      <c r="F438" s="988"/>
      <c r="G438" s="988"/>
      <c r="H438" s="988"/>
      <c r="I438" s="988"/>
      <c r="J438" s="988"/>
    </row>
    <row r="439" spans="3:10" ht="15" customHeight="1">
      <c r="C439" s="988"/>
      <c r="D439" s="988"/>
      <c r="E439" s="988"/>
      <c r="F439" s="988"/>
      <c r="G439" s="988"/>
      <c r="H439" s="988"/>
      <c r="I439" s="988"/>
      <c r="J439" s="988"/>
    </row>
    <row r="440" spans="3:10" ht="15" customHeight="1">
      <c r="C440" s="988"/>
      <c r="D440" s="988"/>
      <c r="E440" s="988"/>
      <c r="F440" s="988"/>
      <c r="G440" s="988"/>
      <c r="H440" s="988"/>
      <c r="I440" s="988"/>
      <c r="J440" s="988"/>
    </row>
    <row r="441" spans="3:10" ht="15" customHeight="1">
      <c r="C441" s="988"/>
      <c r="D441" s="988"/>
      <c r="E441" s="988"/>
      <c r="F441" s="988"/>
      <c r="G441" s="988"/>
      <c r="H441" s="988"/>
      <c r="I441" s="988"/>
      <c r="J441" s="988"/>
    </row>
    <row r="442" spans="3:10" ht="15" customHeight="1">
      <c r="C442" s="988"/>
      <c r="D442" s="988"/>
      <c r="E442" s="988"/>
      <c r="F442" s="988"/>
      <c r="G442" s="988"/>
      <c r="H442" s="988"/>
      <c r="I442" s="988"/>
      <c r="J442" s="988"/>
    </row>
    <row r="443" spans="3:10" ht="15" customHeight="1">
      <c r="C443" s="988"/>
      <c r="D443" s="988"/>
      <c r="E443" s="988"/>
      <c r="F443" s="988"/>
      <c r="G443" s="988"/>
      <c r="H443" s="988"/>
      <c r="I443" s="988"/>
      <c r="J443" s="988"/>
    </row>
    <row r="444" spans="3:10" ht="15" customHeight="1">
      <c r="C444" s="988"/>
      <c r="D444" s="988"/>
      <c r="E444" s="988"/>
      <c r="F444" s="988"/>
      <c r="G444" s="988"/>
      <c r="H444" s="988"/>
      <c r="I444" s="988"/>
      <c r="J444" s="988"/>
    </row>
    <row r="445" spans="3:10" ht="15" customHeight="1">
      <c r="C445" s="988"/>
      <c r="D445" s="988"/>
      <c r="E445" s="988"/>
      <c r="F445" s="988"/>
      <c r="G445" s="988"/>
      <c r="H445" s="988"/>
      <c r="I445" s="988"/>
      <c r="J445" s="988"/>
    </row>
    <row r="446" spans="3:10" ht="15" customHeight="1">
      <c r="C446" s="988"/>
      <c r="D446" s="988"/>
      <c r="E446" s="988"/>
      <c r="F446" s="988"/>
      <c r="G446" s="988"/>
      <c r="H446" s="988"/>
      <c r="I446" s="988"/>
      <c r="J446" s="988"/>
    </row>
    <row r="447" spans="3:10" ht="15" customHeight="1">
      <c r="C447" s="988"/>
      <c r="D447" s="988"/>
      <c r="E447" s="988"/>
      <c r="F447" s="988"/>
      <c r="G447" s="988"/>
      <c r="H447" s="988"/>
      <c r="I447" s="988"/>
      <c r="J447" s="988"/>
    </row>
    <row r="448" spans="3:10" ht="15" customHeight="1">
      <c r="C448" s="988"/>
      <c r="D448" s="988"/>
      <c r="E448" s="988"/>
      <c r="F448" s="988"/>
      <c r="G448" s="988"/>
      <c r="H448" s="988"/>
      <c r="I448" s="988"/>
      <c r="J448" s="988"/>
    </row>
    <row r="449" spans="3:10" ht="15" customHeight="1">
      <c r="C449" s="988"/>
      <c r="D449" s="988"/>
      <c r="E449" s="988"/>
      <c r="F449" s="988"/>
      <c r="G449" s="988"/>
      <c r="H449" s="988"/>
      <c r="I449" s="988"/>
      <c r="J449" s="988"/>
    </row>
    <row r="450" spans="3:10" ht="15" customHeight="1">
      <c r="C450" s="988"/>
      <c r="D450" s="988"/>
      <c r="E450" s="988"/>
      <c r="F450" s="988"/>
      <c r="G450" s="988"/>
      <c r="H450" s="988"/>
      <c r="I450" s="988"/>
      <c r="J450" s="988"/>
    </row>
    <row r="451" spans="3:10" ht="15" customHeight="1">
      <c r="C451" s="988"/>
      <c r="D451" s="988"/>
      <c r="E451" s="988"/>
      <c r="F451" s="988"/>
      <c r="G451" s="988"/>
      <c r="H451" s="988"/>
      <c r="I451" s="988"/>
      <c r="J451" s="988"/>
    </row>
    <row r="452" spans="3:10" ht="15" customHeight="1">
      <c r="C452" s="988"/>
      <c r="D452" s="988"/>
      <c r="E452" s="988"/>
      <c r="F452" s="988"/>
      <c r="G452" s="988"/>
      <c r="H452" s="988"/>
      <c r="I452" s="988"/>
      <c r="J452" s="988"/>
    </row>
    <row r="453" spans="3:10" ht="15" customHeight="1">
      <c r="C453" s="988"/>
      <c r="D453" s="988"/>
      <c r="E453" s="988"/>
      <c r="F453" s="988"/>
      <c r="G453" s="988"/>
      <c r="H453" s="988"/>
      <c r="I453" s="988"/>
      <c r="J453" s="988"/>
    </row>
    <row r="454" spans="3:10" ht="15" customHeight="1">
      <c r="C454" s="988"/>
      <c r="D454" s="988"/>
      <c r="E454" s="988"/>
      <c r="F454" s="988"/>
      <c r="G454" s="988"/>
      <c r="H454" s="988"/>
      <c r="I454" s="988"/>
      <c r="J454" s="988"/>
    </row>
    <row r="455" spans="3:10" ht="15" customHeight="1">
      <c r="C455" s="988"/>
      <c r="D455" s="988"/>
      <c r="E455" s="988"/>
      <c r="F455" s="988"/>
      <c r="G455" s="988"/>
      <c r="H455" s="988"/>
      <c r="I455" s="988"/>
      <c r="J455" s="988"/>
    </row>
    <row r="456" spans="3:10" ht="15" customHeight="1">
      <c r="C456" s="988"/>
      <c r="D456" s="988"/>
      <c r="E456" s="988"/>
      <c r="F456" s="988"/>
      <c r="G456" s="988"/>
      <c r="H456" s="988"/>
      <c r="I456" s="988"/>
      <c r="J456" s="988"/>
    </row>
  </sheetData>
  <mergeCells count="76">
    <mergeCell ref="L28:M28"/>
    <mergeCell ref="A1:N1"/>
    <mergeCell ref="J2:K2"/>
    <mergeCell ref="E6:L6"/>
    <mergeCell ref="E8:M8"/>
    <mergeCell ref="B23:K23"/>
    <mergeCell ref="L23:M23"/>
    <mergeCell ref="B24:K24"/>
    <mergeCell ref="L24:M24"/>
    <mergeCell ref="L25:M25"/>
    <mergeCell ref="L26:M26"/>
    <mergeCell ref="L27:M27"/>
    <mergeCell ref="L40:M40"/>
    <mergeCell ref="L29:M29"/>
    <mergeCell ref="L30:M30"/>
    <mergeCell ref="L31:M31"/>
    <mergeCell ref="L32:M32"/>
    <mergeCell ref="L33:M33"/>
    <mergeCell ref="L34:M34"/>
    <mergeCell ref="L35:M35"/>
    <mergeCell ref="L36:M36"/>
    <mergeCell ref="L37:M37"/>
    <mergeCell ref="L38:M38"/>
    <mergeCell ref="L39:M39"/>
    <mergeCell ref="L52:M52"/>
    <mergeCell ref="L41:M41"/>
    <mergeCell ref="L42:M42"/>
    <mergeCell ref="L43:M43"/>
    <mergeCell ref="L44:M44"/>
    <mergeCell ref="L45:M45"/>
    <mergeCell ref="L46:M46"/>
    <mergeCell ref="L47:M47"/>
    <mergeCell ref="L48:M48"/>
    <mergeCell ref="L49:M49"/>
    <mergeCell ref="L50:M50"/>
    <mergeCell ref="L51:M51"/>
    <mergeCell ref="L64:M64"/>
    <mergeCell ref="L53:M53"/>
    <mergeCell ref="L54:M54"/>
    <mergeCell ref="L55:M55"/>
    <mergeCell ref="L56:M56"/>
    <mergeCell ref="L57:M57"/>
    <mergeCell ref="L58:M58"/>
    <mergeCell ref="L59:M59"/>
    <mergeCell ref="L60:M60"/>
    <mergeCell ref="L61:M61"/>
    <mergeCell ref="L62:M62"/>
    <mergeCell ref="L63:M63"/>
    <mergeCell ref="P90:Q90"/>
    <mergeCell ref="L65:M65"/>
    <mergeCell ref="L66:M66"/>
    <mergeCell ref="L67:M67"/>
    <mergeCell ref="L68:M68"/>
    <mergeCell ref="L69:M69"/>
    <mergeCell ref="P72:U72"/>
    <mergeCell ref="B77:C77"/>
    <mergeCell ref="J87:K87"/>
    <mergeCell ref="J88:K88"/>
    <mergeCell ref="J89:K89"/>
    <mergeCell ref="J90:K90"/>
    <mergeCell ref="P95:Q95"/>
    <mergeCell ref="P96:Q96"/>
    <mergeCell ref="P97:Q97"/>
    <mergeCell ref="P98:Q98"/>
    <mergeCell ref="J91:K91"/>
    <mergeCell ref="P91:Q91"/>
    <mergeCell ref="J92:K92"/>
    <mergeCell ref="P92:Q92"/>
    <mergeCell ref="J93:K93"/>
    <mergeCell ref="P93:Q93"/>
    <mergeCell ref="B108:D108"/>
    <mergeCell ref="J108:L108"/>
    <mergeCell ref="B109:C109"/>
    <mergeCell ref="J109:K109"/>
    <mergeCell ref="J94:K94"/>
    <mergeCell ref="J95:K95"/>
  </mergeCells>
  <dataValidations count="6">
    <dataValidation type="whole" operator="greaterThan" allowBlank="1" error="aihsfyuosa_x000a_" sqref="R84" xr:uid="{1668BA68-AA32-4C9F-9EF8-FC146F60E0F3}">
      <formula1>R84&gt;1</formula1>
    </dataValidation>
    <dataValidation type="custom" allowBlank="1" showInputMessage="1" showErrorMessage="1" sqref="A74:M74" xr:uid="{2749EFE8-C4AE-42F2-AE33-9348ED7B025C}">
      <formula1>#REF!&gt;1</formula1>
    </dataValidation>
    <dataValidation type="custom" allowBlank="1" showInputMessage="1" showErrorMessage="1" sqref="A72:M73" xr:uid="{B12F87F1-9E84-4013-84EE-C2971977D502}">
      <formula1>R84&gt;1</formula1>
    </dataValidation>
    <dataValidation type="custom" allowBlank="1" error="only select on fee category" sqref="R85" xr:uid="{6BA653B7-8166-4CCA-BDC9-C226440385A5}">
      <formula1>IF(R84&gt;1,FALSE,TRUE)</formula1>
    </dataValidation>
    <dataValidation type="custom" errorStyle="information" operator="greaterThan" allowBlank="1" showErrorMessage="1" error="Onl;y select one fee category" sqref="P19" xr:uid="{A2B60AEB-4CC3-462B-A9B0-E685EAAA82E6}">
      <formula1>IF(SUM(R74:R80)&gt;1,1,0)</formula1>
    </dataValidation>
    <dataValidation type="custom" allowBlank="1" showInputMessage="1" showErrorMessage="1" error="Only select one fee category_x000a_" sqref="E84" xr:uid="{D98561B4-5461-4D1F-A2E1-2C315EA9BFCE}">
      <formula1>SUM(R74:R80)&gt;2</formula1>
    </dataValidation>
  </dataValidations>
  <printOptions horizontalCentered="1"/>
  <pageMargins left="0.59055118110236227" right="0.59055118110236227" top="0.59055118110236227" bottom="0.59055118110236227" header="0.31496062992125984" footer="0.31496062992125984"/>
  <pageSetup paperSize="9" scale="80" fitToHeight="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1</xdr:col>
                    <xdr:colOff>0</xdr:colOff>
                    <xdr:row>70</xdr:row>
                    <xdr:rowOff>76200</xdr:rowOff>
                  </from>
                  <to>
                    <xdr:col>1</xdr:col>
                    <xdr:colOff>857250</xdr:colOff>
                    <xdr:row>72</xdr:row>
                    <xdr:rowOff>28575</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3</xdr:col>
                    <xdr:colOff>19050</xdr:colOff>
                    <xdr:row>70</xdr:row>
                    <xdr:rowOff>95250</xdr:rowOff>
                  </from>
                  <to>
                    <xdr:col>3</xdr:col>
                    <xdr:colOff>704850</xdr:colOff>
                    <xdr:row>72</xdr:row>
                    <xdr:rowOff>19050</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10</xdr:col>
                    <xdr:colOff>19050</xdr:colOff>
                    <xdr:row>70</xdr:row>
                    <xdr:rowOff>95250</xdr:rowOff>
                  </from>
                  <to>
                    <xdr:col>11</xdr:col>
                    <xdr:colOff>19050</xdr:colOff>
                    <xdr:row>72</xdr:row>
                    <xdr:rowOff>38100</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12</xdr:col>
                    <xdr:colOff>0</xdr:colOff>
                    <xdr:row>70</xdr:row>
                    <xdr:rowOff>95250</xdr:rowOff>
                  </from>
                  <to>
                    <xdr:col>13</xdr:col>
                    <xdr:colOff>295275</xdr:colOff>
                    <xdr:row>72</xdr:row>
                    <xdr:rowOff>19050</xdr:rowOff>
                  </to>
                </anchor>
              </controlPr>
            </control>
          </mc:Choice>
        </mc:AlternateContent>
        <mc:AlternateContent xmlns:mc="http://schemas.openxmlformats.org/markup-compatibility/2006">
          <mc:Choice Requires="x14">
            <control shapeId="20485" r:id="rId8" name="Check Box 5">
              <controlPr defaultSize="0" autoFill="0" autoLine="0" autoPict="0">
                <anchor moveWithCells="1">
                  <from>
                    <xdr:col>0</xdr:col>
                    <xdr:colOff>104775</xdr:colOff>
                    <xdr:row>72</xdr:row>
                    <xdr:rowOff>95250</xdr:rowOff>
                  </from>
                  <to>
                    <xdr:col>1</xdr:col>
                    <xdr:colOff>742950</xdr:colOff>
                    <xdr:row>74</xdr:row>
                    <xdr:rowOff>19050</xdr:rowOff>
                  </to>
                </anchor>
              </controlPr>
            </control>
          </mc:Choice>
        </mc:AlternateContent>
        <mc:AlternateContent xmlns:mc="http://schemas.openxmlformats.org/markup-compatibility/2006">
          <mc:Choice Requires="x14">
            <control shapeId="20486" r:id="rId9" name="Check Box 6">
              <controlPr defaultSize="0" autoFill="0" autoLine="0" autoPict="0">
                <anchor moveWithCells="1">
                  <from>
                    <xdr:col>3</xdr:col>
                    <xdr:colOff>19050</xdr:colOff>
                    <xdr:row>72</xdr:row>
                    <xdr:rowOff>95250</xdr:rowOff>
                  </from>
                  <to>
                    <xdr:col>4</xdr:col>
                    <xdr:colOff>104775</xdr:colOff>
                    <xdr:row>74</xdr:row>
                    <xdr:rowOff>19050</xdr:rowOff>
                  </to>
                </anchor>
              </controlPr>
            </control>
          </mc:Choice>
        </mc:AlternateContent>
        <mc:AlternateContent xmlns:mc="http://schemas.openxmlformats.org/markup-compatibility/2006">
          <mc:Choice Requires="x14">
            <control shapeId="20487" r:id="rId10" name="Check Box 7">
              <controlPr defaultSize="0" autoFill="0" autoLine="0" autoPict="0">
                <anchor moveWithCells="1">
                  <from>
                    <xdr:col>10</xdr:col>
                    <xdr:colOff>19050</xdr:colOff>
                    <xdr:row>72</xdr:row>
                    <xdr:rowOff>95250</xdr:rowOff>
                  </from>
                  <to>
                    <xdr:col>11</xdr:col>
                    <xdr:colOff>66675</xdr:colOff>
                    <xdr:row>74</xdr:row>
                    <xdr:rowOff>19050</xdr:rowOff>
                  </to>
                </anchor>
              </controlPr>
            </control>
          </mc:Choice>
        </mc:AlternateContent>
        <mc:AlternateContent xmlns:mc="http://schemas.openxmlformats.org/markup-compatibility/2006">
          <mc:Choice Requires="x14">
            <control shapeId="20488" r:id="rId11" name="Check Box 8">
              <controlPr defaultSize="0" autoFill="0" autoLine="0" autoPict="0">
                <anchor moveWithCells="1">
                  <from>
                    <xdr:col>0</xdr:col>
                    <xdr:colOff>104775</xdr:colOff>
                    <xdr:row>77</xdr:row>
                    <xdr:rowOff>95250</xdr:rowOff>
                  </from>
                  <to>
                    <xdr:col>1</xdr:col>
                    <xdr:colOff>857250</xdr:colOff>
                    <xdr:row>79</xdr:row>
                    <xdr:rowOff>19050</xdr:rowOff>
                  </to>
                </anchor>
              </controlPr>
            </control>
          </mc:Choice>
        </mc:AlternateContent>
        <mc:AlternateContent xmlns:mc="http://schemas.openxmlformats.org/markup-compatibility/2006">
          <mc:Choice Requires="x14">
            <control shapeId="20489" r:id="rId12" name="Check Box 9">
              <controlPr defaultSize="0" autoFill="0" autoLine="0" autoPict="0">
                <anchor moveWithCells="1">
                  <from>
                    <xdr:col>3</xdr:col>
                    <xdr:colOff>0</xdr:colOff>
                    <xdr:row>77</xdr:row>
                    <xdr:rowOff>95250</xdr:rowOff>
                  </from>
                  <to>
                    <xdr:col>3</xdr:col>
                    <xdr:colOff>676275</xdr:colOff>
                    <xdr:row>79</xdr:row>
                    <xdr:rowOff>19050</xdr:rowOff>
                  </to>
                </anchor>
              </controlPr>
            </control>
          </mc:Choice>
        </mc:AlternateContent>
        <mc:AlternateContent xmlns:mc="http://schemas.openxmlformats.org/markup-compatibility/2006">
          <mc:Choice Requires="x14">
            <control shapeId="20490" r:id="rId13" name="Check Box 10">
              <controlPr defaultSize="0" autoFill="0" autoLine="0" autoPict="0">
                <anchor moveWithCells="1">
                  <from>
                    <xdr:col>10</xdr:col>
                    <xdr:colOff>0</xdr:colOff>
                    <xdr:row>77</xdr:row>
                    <xdr:rowOff>95250</xdr:rowOff>
                  </from>
                  <to>
                    <xdr:col>10</xdr:col>
                    <xdr:colOff>742950</xdr:colOff>
                    <xdr:row>79</xdr:row>
                    <xdr:rowOff>19050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E4016-B5DD-4835-9681-7D0800F1A338}">
  <sheetPr>
    <tabColor rgb="FFFF0000"/>
  </sheetPr>
  <dimension ref="A1:U542"/>
  <sheetViews>
    <sheetView view="pageBreakPreview" zoomScaleNormal="100" zoomScaleSheetLayoutView="100" workbookViewId="0">
      <selection activeCell="H73" sqref="H73"/>
    </sheetView>
  </sheetViews>
  <sheetFormatPr defaultColWidth="14.7109375" defaultRowHeight="15" customHeight="1" outlineLevelRow="1" outlineLevelCol="1"/>
  <cols>
    <col min="1" max="1" width="2.140625" style="824" customWidth="1"/>
    <col min="2" max="2" width="14" style="824" customWidth="1"/>
    <col min="3" max="3" width="14.28515625" style="824" customWidth="1"/>
    <col min="4" max="4" width="13.85546875" style="824" customWidth="1"/>
    <col min="5" max="5" width="14.28515625" style="824" customWidth="1"/>
    <col min="6" max="9" width="2" style="824" hidden="1" customWidth="1" outlineLevel="1"/>
    <col min="10" max="10" width="11" style="824" customWidth="1" collapsed="1"/>
    <col min="11" max="11" width="14" style="824" customWidth="1"/>
    <col min="12" max="12" width="15" style="824" customWidth="1"/>
    <col min="13" max="13" width="14.5703125" style="824" customWidth="1"/>
    <col min="14" max="14" width="3.28515625" style="824" customWidth="1"/>
    <col min="15" max="15" width="14.7109375" style="824"/>
    <col min="16" max="16" width="14.7109375" style="824" customWidth="1"/>
    <col min="17" max="17" width="14.7109375" style="825"/>
    <col min="18" max="16384" width="14.7109375" style="824"/>
  </cols>
  <sheetData>
    <row r="1" spans="1:17" ht="6" customHeight="1">
      <c r="A1" s="1710"/>
      <c r="B1" s="1710"/>
      <c r="C1" s="1710"/>
      <c r="D1" s="1710"/>
      <c r="E1" s="1710"/>
      <c r="F1" s="1710"/>
      <c r="G1" s="1710"/>
      <c r="H1" s="1710"/>
      <c r="I1" s="1710"/>
      <c r="J1" s="1710"/>
      <c r="K1" s="1710"/>
      <c r="L1" s="1710"/>
      <c r="M1" s="1710"/>
      <c r="N1" s="1710"/>
    </row>
    <row r="2" spans="1:17" ht="15.6" customHeight="1">
      <c r="A2" s="287"/>
      <c r="B2" s="826" t="str">
        <f>UPPER(BREAKDOWN!S19)</f>
        <v>CIVIL ENGINEER</v>
      </c>
      <c r="C2" s="287"/>
      <c r="D2" s="827"/>
      <c r="E2" s="830"/>
      <c r="F2" s="829"/>
      <c r="G2" s="829"/>
      <c r="H2" s="829"/>
      <c r="I2" s="829"/>
      <c r="J2" s="1669" t="e">
        <f>IF(AND($P$12=0,$P$124=0),"","ERROR ON SHEET")</f>
        <v>#DIV/0!</v>
      </c>
      <c r="K2" s="1669"/>
      <c r="L2" s="830"/>
      <c r="M2" s="831" t="s">
        <v>491</v>
      </c>
      <c r="N2" s="287"/>
    </row>
    <row r="3" spans="1:17" ht="15.6" customHeight="1">
      <c r="A3" s="832"/>
      <c r="B3" s="832"/>
      <c r="C3" s="833"/>
      <c r="D3" s="834"/>
      <c r="E3" s="833"/>
      <c r="F3" s="833"/>
      <c r="G3" s="835"/>
      <c r="H3" s="835"/>
      <c r="I3" s="835"/>
      <c r="J3" s="835"/>
      <c r="K3" s="832"/>
      <c r="L3" s="832"/>
      <c r="M3" s="836" t="s">
        <v>492</v>
      </c>
      <c r="N3" s="832"/>
    </row>
    <row r="4" spans="1:17" s="278" customFormat="1" ht="12">
      <c r="A4" s="287"/>
      <c r="B4" s="826" t="s">
        <v>336</v>
      </c>
      <c r="C4" s="287"/>
      <c r="D4" s="827"/>
      <c r="E4" s="830"/>
      <c r="F4" s="829"/>
      <c r="G4" s="829"/>
      <c r="H4" s="829"/>
      <c r="I4" s="829"/>
      <c r="J4" s="829"/>
      <c r="K4" s="830"/>
      <c r="L4" s="830"/>
      <c r="M4" s="830"/>
      <c r="N4" s="287"/>
      <c r="Q4" s="837"/>
    </row>
    <row r="5" spans="1:17" s="278" customFormat="1" ht="6.75" customHeight="1">
      <c r="A5" s="287"/>
      <c r="B5" s="287"/>
      <c r="C5" s="287"/>
      <c r="D5" s="827"/>
      <c r="E5" s="830"/>
      <c r="F5" s="829"/>
      <c r="G5" s="829"/>
      <c r="H5" s="829"/>
      <c r="I5" s="829"/>
      <c r="J5" s="829"/>
      <c r="K5" s="830"/>
      <c r="L5" s="830"/>
      <c r="M5" s="830"/>
      <c r="N5" s="287"/>
      <c r="Q5" s="837"/>
    </row>
    <row r="6" spans="1:17" s="278" customFormat="1" ht="12">
      <c r="A6" s="831" t="s">
        <v>337</v>
      </c>
      <c r="B6" s="287" t="s">
        <v>294</v>
      </c>
      <c r="C6" s="287"/>
      <c r="D6" s="492" t="e">
        <f>+BREAKDOWN!T71</f>
        <v>#DIV/0!</v>
      </c>
      <c r="E6" s="1605" t="s">
        <v>493</v>
      </c>
      <c r="F6" s="1606"/>
      <c r="G6" s="1606"/>
      <c r="H6" s="1606"/>
      <c r="I6" s="1606"/>
      <c r="J6" s="1606"/>
      <c r="K6" s="1606"/>
      <c r="L6" s="1606"/>
      <c r="M6" s="830"/>
      <c r="N6" s="287"/>
      <c r="Q6" s="837"/>
    </row>
    <row r="7" spans="1:17" s="278" customFormat="1" ht="12">
      <c r="A7" s="831"/>
      <c r="B7" s="287"/>
      <c r="C7" s="287"/>
      <c r="D7" s="838"/>
      <c r="E7" s="830"/>
      <c r="F7" s="829"/>
      <c r="G7" s="829"/>
      <c r="H7" s="829"/>
      <c r="I7" s="829"/>
      <c r="J7" s="829"/>
      <c r="K7" s="830"/>
      <c r="L7" s="830"/>
      <c r="M7" s="830"/>
      <c r="N7" s="287"/>
      <c r="Q7" s="837"/>
    </row>
    <row r="8" spans="1:17" s="278" customFormat="1" ht="12">
      <c r="A8" s="831" t="s">
        <v>337</v>
      </c>
      <c r="B8" s="287" t="s">
        <v>494</v>
      </c>
      <c r="C8" s="287"/>
      <c r="D8" s="492">
        <f>BREAKDOWN!T64</f>
        <v>0</v>
      </c>
      <c r="E8" s="989" t="s">
        <v>331</v>
      </c>
      <c r="F8" s="990"/>
      <c r="G8" s="990"/>
      <c r="H8" s="990"/>
      <c r="I8" s="990"/>
      <c r="J8" s="486"/>
      <c r="K8" s="486"/>
      <c r="L8" s="486"/>
      <c r="M8" s="830"/>
      <c r="N8" s="287"/>
      <c r="Q8" s="837"/>
    </row>
    <row r="9" spans="1:17" s="278" customFormat="1" ht="12">
      <c r="A9" s="831"/>
      <c r="B9" s="287"/>
      <c r="C9" s="287"/>
      <c r="D9" s="838"/>
      <c r="E9" s="839"/>
      <c r="F9" s="839"/>
      <c r="G9" s="839"/>
      <c r="H9" s="839"/>
      <c r="I9" s="839"/>
      <c r="J9" s="839"/>
      <c r="K9" s="839"/>
      <c r="L9" s="830"/>
      <c r="M9" s="830"/>
      <c r="N9" s="287"/>
      <c r="Q9" s="837"/>
    </row>
    <row r="10" spans="1:17" s="278" customFormat="1" ht="12.75">
      <c r="A10" s="831" t="s">
        <v>337</v>
      </c>
      <c r="B10" s="287" t="s">
        <v>495</v>
      </c>
      <c r="C10" s="287"/>
      <c r="D10" s="492">
        <v>0</v>
      </c>
      <c r="E10" s="839"/>
      <c r="F10" s="839"/>
      <c r="G10" s="839"/>
      <c r="H10" s="839"/>
      <c r="I10" s="839"/>
      <c r="J10" s="839"/>
      <c r="K10" s="839"/>
      <c r="L10" s="830"/>
      <c r="M10" s="830"/>
      <c r="N10" s="287"/>
      <c r="P10" s="214" t="s">
        <v>98</v>
      </c>
      <c r="Q10" s="837"/>
    </row>
    <row r="11" spans="1:17" s="278" customFormat="1" ht="12">
      <c r="A11" s="287"/>
      <c r="B11" s="287"/>
      <c r="C11" s="287"/>
      <c r="D11" s="827"/>
      <c r="E11" s="830"/>
      <c r="F11" s="829"/>
      <c r="G11" s="829"/>
      <c r="H11" s="829"/>
      <c r="I11" s="829"/>
      <c r="J11" s="829"/>
      <c r="K11" s="830"/>
      <c r="L11" s="830"/>
      <c r="M11" s="830"/>
      <c r="N11" s="287"/>
      <c r="Q11" s="837"/>
    </row>
    <row r="12" spans="1:17" s="278" customFormat="1" ht="12">
      <c r="A12" s="831" t="s">
        <v>337</v>
      </c>
      <c r="B12" s="287" t="s">
        <v>496</v>
      </c>
      <c r="C12" s="287"/>
      <c r="D12" s="492" t="e">
        <f>D6+D8+D10</f>
        <v>#DIV/0!</v>
      </c>
      <c r="E12" s="839"/>
      <c r="F12" s="839"/>
      <c r="G12" s="839"/>
      <c r="H12" s="839"/>
      <c r="I12" s="839"/>
      <c r="J12" s="839"/>
      <c r="K12" s="839"/>
      <c r="L12" s="830"/>
      <c r="M12" s="830"/>
      <c r="N12" s="287"/>
      <c r="P12" s="500" t="e">
        <f>(D6+D8+D10)-D12</f>
        <v>#DIV/0!</v>
      </c>
      <c r="Q12" s="840" t="s">
        <v>100</v>
      </c>
    </row>
    <row r="13" spans="1:17" s="278" customFormat="1" ht="12">
      <c r="A13" s="831"/>
      <c r="B13" s="287"/>
      <c r="C13" s="287"/>
      <c r="D13" s="838"/>
      <c r="E13" s="830"/>
      <c r="F13" s="829"/>
      <c r="G13" s="829"/>
      <c r="H13" s="829"/>
      <c r="I13" s="829"/>
      <c r="J13" s="829"/>
      <c r="K13" s="830"/>
      <c r="L13" s="830"/>
      <c r="M13" s="830"/>
      <c r="N13" s="287"/>
      <c r="Q13" s="837"/>
    </row>
    <row r="14" spans="1:17" s="278" customFormat="1" ht="12">
      <c r="A14" s="831" t="s">
        <v>337</v>
      </c>
      <c r="B14" s="287" t="s">
        <v>338</v>
      </c>
      <c r="C14" s="287"/>
      <c r="D14" s="495">
        <f>+BREAKDOWN!W73</f>
        <v>0.45</v>
      </c>
      <c r="E14" s="830"/>
      <c r="F14" s="829"/>
      <c r="G14" s="829"/>
      <c r="H14" s="829"/>
      <c r="I14" s="829"/>
      <c r="J14" s="829"/>
      <c r="K14" s="830"/>
      <c r="L14" s="830"/>
      <c r="M14" s="830"/>
      <c r="N14" s="287"/>
      <c r="Q14" s="837"/>
    </row>
    <row r="15" spans="1:17" s="278" customFormat="1" ht="12">
      <c r="A15" s="287"/>
      <c r="B15" s="287"/>
      <c r="C15" s="287"/>
      <c r="D15" s="827"/>
      <c r="E15" s="830"/>
      <c r="F15" s="829"/>
      <c r="G15" s="829"/>
      <c r="H15" s="829"/>
      <c r="I15" s="829"/>
      <c r="J15" s="829"/>
      <c r="K15" s="830"/>
      <c r="L15" s="830"/>
      <c r="M15" s="830"/>
      <c r="N15" s="287"/>
      <c r="Q15" s="837"/>
    </row>
    <row r="16" spans="1:17" s="278" customFormat="1" ht="12">
      <c r="A16" s="831" t="s">
        <v>337</v>
      </c>
      <c r="B16" s="287" t="s">
        <v>339</v>
      </c>
      <c r="C16" s="287"/>
      <c r="D16" s="495">
        <f>IF(BREAKDOWN!$AR$77=1,(BREAKDOWN!T75/100),0)</f>
        <v>0</v>
      </c>
      <c r="E16" s="830"/>
      <c r="F16" s="842">
        <v>1</v>
      </c>
      <c r="G16" s="843"/>
      <c r="H16" s="844"/>
      <c r="I16" s="842">
        <f>IF(D16&gt;0,F16,0)</f>
        <v>0</v>
      </c>
      <c r="J16" s="845"/>
      <c r="K16" s="846"/>
      <c r="L16" s="830"/>
      <c r="M16" s="830"/>
      <c r="N16" s="287"/>
      <c r="Q16" s="837"/>
    </row>
    <row r="17" spans="1:17" s="278" customFormat="1" ht="12">
      <c r="A17" s="287"/>
      <c r="B17" s="287"/>
      <c r="C17" s="847" t="s">
        <v>326</v>
      </c>
      <c r="D17" s="827"/>
      <c r="E17" s="830"/>
      <c r="F17" s="829"/>
      <c r="G17" s="287"/>
      <c r="H17" s="829"/>
      <c r="I17" s="829"/>
      <c r="J17" s="829"/>
      <c r="K17" s="830"/>
      <c r="L17" s="830"/>
      <c r="M17" s="830"/>
      <c r="N17" s="287"/>
      <c r="Q17" s="837"/>
    </row>
    <row r="18" spans="1:17" s="278" customFormat="1" ht="12">
      <c r="A18" s="831" t="s">
        <v>337</v>
      </c>
      <c r="B18" s="287" t="s">
        <v>340</v>
      </c>
      <c r="C18" s="287"/>
      <c r="D18" s="492">
        <f>IF(BREAKDOWN!$AR$77=1,(BREAKDOWN!T75/100),0)</f>
        <v>0</v>
      </c>
      <c r="E18" s="830"/>
      <c r="F18" s="497">
        <v>1</v>
      </c>
      <c r="G18" s="497"/>
      <c r="H18" s="497"/>
      <c r="I18" s="848">
        <f>IF(D18&gt;0,F18,0)</f>
        <v>0</v>
      </c>
      <c r="J18" s="829"/>
      <c r="K18" s="830"/>
      <c r="L18" s="830"/>
      <c r="M18" s="830"/>
      <c r="N18" s="287"/>
      <c r="Q18" s="837"/>
    </row>
    <row r="19" spans="1:17" s="278" customFormat="1" ht="11.45" customHeight="1">
      <c r="A19" s="287"/>
      <c r="B19" s="287"/>
      <c r="C19" s="287"/>
      <c r="D19" s="827"/>
      <c r="E19" s="287"/>
      <c r="F19" s="829"/>
      <c r="G19" s="829"/>
      <c r="H19" s="829"/>
      <c r="I19" s="829"/>
      <c r="J19" s="829"/>
      <c r="K19" s="830"/>
      <c r="L19" s="830"/>
      <c r="M19" s="830"/>
      <c r="N19" s="287"/>
      <c r="Q19" s="837"/>
    </row>
    <row r="20" spans="1:17" s="278" customFormat="1" ht="12" customHeight="1">
      <c r="A20" s="287"/>
      <c r="B20" s="287"/>
      <c r="C20" s="287"/>
      <c r="D20" s="827"/>
      <c r="E20" s="287"/>
      <c r="F20" s="829"/>
      <c r="G20" s="829"/>
      <c r="H20" s="829"/>
      <c r="I20" s="829"/>
      <c r="J20" s="829"/>
      <c r="K20" s="830"/>
      <c r="L20" s="830"/>
      <c r="M20" s="830"/>
      <c r="N20" s="287"/>
      <c r="Q20" s="837"/>
    </row>
    <row r="21" spans="1:17" s="278" customFormat="1" ht="12" customHeight="1">
      <c r="A21" s="287"/>
      <c r="B21" s="826" t="s">
        <v>497</v>
      </c>
      <c r="C21" s="287"/>
      <c r="D21" s="849" t="str">
        <f>IF(R84&lt;2,"","ONLY SELECT ONE FEE CATEGORY")</f>
        <v/>
      </c>
      <c r="E21" s="287"/>
      <c r="F21" s="829"/>
      <c r="G21" s="829"/>
      <c r="H21" s="829"/>
      <c r="I21" s="829"/>
      <c r="J21" s="829"/>
      <c r="K21" s="830"/>
      <c r="L21" s="830"/>
      <c r="M21" s="830"/>
      <c r="N21" s="287"/>
      <c r="Q21" s="837"/>
    </row>
    <row r="22" spans="1:17" s="278" customFormat="1" ht="12" customHeight="1">
      <c r="A22" s="287"/>
      <c r="B22" s="287"/>
      <c r="C22" s="287"/>
      <c r="D22" s="827"/>
      <c r="E22" s="287"/>
      <c r="F22" s="829"/>
      <c r="G22" s="829"/>
      <c r="H22" s="829"/>
      <c r="I22" s="829"/>
      <c r="J22" s="829"/>
      <c r="K22" s="830"/>
      <c r="L22" s="830"/>
      <c r="M22" s="830"/>
      <c r="N22" s="287"/>
      <c r="Q22" s="837"/>
    </row>
    <row r="23" spans="1:17" s="278" customFormat="1" ht="12" hidden="1" customHeight="1" outlineLevel="1">
      <c r="A23" s="287"/>
      <c r="B23" s="1711" t="s">
        <v>498</v>
      </c>
      <c r="C23" s="1711"/>
      <c r="D23" s="1711"/>
      <c r="E23" s="1711"/>
      <c r="F23" s="1711"/>
      <c r="G23" s="1711"/>
      <c r="H23" s="1711"/>
      <c r="I23" s="1711"/>
      <c r="J23" s="1711"/>
      <c r="K23" s="1711"/>
      <c r="L23" s="1712" t="s">
        <v>497</v>
      </c>
      <c r="M23" s="1712"/>
      <c r="N23" s="287"/>
      <c r="Q23" s="837"/>
    </row>
    <row r="24" spans="1:17" s="278" customFormat="1" ht="12" hidden="1" customHeight="1" outlineLevel="1">
      <c r="A24" s="287"/>
      <c r="B24" s="1713" t="s">
        <v>499</v>
      </c>
      <c r="C24" s="1714"/>
      <c r="D24" s="1714"/>
      <c r="E24" s="1714"/>
      <c r="F24" s="1714"/>
      <c r="G24" s="1714"/>
      <c r="H24" s="1714"/>
      <c r="I24" s="1714"/>
      <c r="J24" s="1714"/>
      <c r="K24" s="1714"/>
      <c r="L24" s="1715" t="s">
        <v>174</v>
      </c>
      <c r="M24" s="1716"/>
      <c r="N24" s="287"/>
      <c r="Q24" s="837"/>
    </row>
    <row r="25" spans="1:17" s="278" customFormat="1" ht="12" hidden="1" customHeight="1" outlineLevel="1">
      <c r="A25" s="287"/>
      <c r="B25" s="850" t="s">
        <v>500</v>
      </c>
      <c r="C25" s="851"/>
      <c r="D25" s="852"/>
      <c r="E25" s="851"/>
      <c r="F25" s="853"/>
      <c r="G25" s="853"/>
      <c r="H25" s="853"/>
      <c r="I25" s="853"/>
      <c r="J25" s="853"/>
      <c r="K25" s="854"/>
      <c r="L25" s="1703"/>
      <c r="M25" s="1704"/>
      <c r="N25" s="287"/>
      <c r="Q25" s="837"/>
    </row>
    <row r="26" spans="1:17" s="278" customFormat="1" ht="12" hidden="1" customHeight="1" outlineLevel="1">
      <c r="A26" s="287"/>
      <c r="B26" s="855" t="s">
        <v>501</v>
      </c>
      <c r="C26" s="851"/>
      <c r="D26" s="852"/>
      <c r="E26" s="851"/>
      <c r="F26" s="853"/>
      <c r="G26" s="853"/>
      <c r="H26" s="853"/>
      <c r="I26" s="853"/>
      <c r="J26" s="853"/>
      <c r="K26" s="854"/>
      <c r="L26" s="1703" t="s">
        <v>171</v>
      </c>
      <c r="M26" s="1704"/>
      <c r="N26" s="287"/>
      <c r="Q26" s="837"/>
    </row>
    <row r="27" spans="1:17" s="278" customFormat="1" ht="12" hidden="1" customHeight="1" outlineLevel="1">
      <c r="A27" s="287"/>
      <c r="B27" s="855" t="s">
        <v>502</v>
      </c>
      <c r="C27" s="851"/>
      <c r="D27" s="852"/>
      <c r="E27" s="851"/>
      <c r="F27" s="853"/>
      <c r="G27" s="853"/>
      <c r="H27" s="853"/>
      <c r="I27" s="853"/>
      <c r="J27" s="853"/>
      <c r="K27" s="854"/>
      <c r="L27" s="1703" t="s">
        <v>174</v>
      </c>
      <c r="M27" s="1704"/>
      <c r="N27" s="287"/>
      <c r="Q27" s="837"/>
    </row>
    <row r="28" spans="1:17" s="278" customFormat="1" ht="12" hidden="1" customHeight="1" outlineLevel="1">
      <c r="A28" s="287"/>
      <c r="B28" s="850" t="s">
        <v>503</v>
      </c>
      <c r="C28" s="851"/>
      <c r="D28" s="852"/>
      <c r="E28" s="851"/>
      <c r="F28" s="853"/>
      <c r="G28" s="853"/>
      <c r="H28" s="853"/>
      <c r="I28" s="853"/>
      <c r="J28" s="853"/>
      <c r="K28" s="854"/>
      <c r="L28" s="1703"/>
      <c r="M28" s="1704"/>
      <c r="N28" s="287"/>
      <c r="Q28" s="837"/>
    </row>
    <row r="29" spans="1:17" s="278" customFormat="1" ht="12" hidden="1" customHeight="1" outlineLevel="1">
      <c r="A29" s="287"/>
      <c r="B29" s="855" t="s">
        <v>504</v>
      </c>
      <c r="C29" s="851"/>
      <c r="D29" s="852"/>
      <c r="E29" s="851"/>
      <c r="F29" s="853"/>
      <c r="G29" s="853"/>
      <c r="H29" s="853"/>
      <c r="I29" s="853"/>
      <c r="J29" s="853"/>
      <c r="K29" s="854"/>
      <c r="L29" s="1703" t="s">
        <v>171</v>
      </c>
      <c r="M29" s="1704"/>
      <c r="N29" s="287"/>
      <c r="Q29" s="837"/>
    </row>
    <row r="30" spans="1:17" s="278" customFormat="1" ht="12" hidden="1" customHeight="1" outlineLevel="1">
      <c r="A30" s="287"/>
      <c r="B30" s="855" t="s">
        <v>505</v>
      </c>
      <c r="C30" s="851"/>
      <c r="D30" s="852"/>
      <c r="E30" s="851"/>
      <c r="F30" s="853"/>
      <c r="G30" s="853"/>
      <c r="H30" s="853"/>
      <c r="I30" s="853"/>
      <c r="J30" s="853"/>
      <c r="K30" s="854"/>
      <c r="L30" s="1703" t="s">
        <v>231</v>
      </c>
      <c r="M30" s="1704"/>
      <c r="N30" s="287"/>
      <c r="Q30" s="837"/>
    </row>
    <row r="31" spans="1:17" s="278" customFormat="1" ht="12" hidden="1" customHeight="1" outlineLevel="1">
      <c r="A31" s="287"/>
      <c r="B31" s="855" t="s">
        <v>506</v>
      </c>
      <c r="C31" s="851"/>
      <c r="D31" s="852"/>
      <c r="E31" s="851"/>
      <c r="F31" s="853"/>
      <c r="G31" s="853"/>
      <c r="H31" s="853"/>
      <c r="I31" s="853"/>
      <c r="J31" s="853"/>
      <c r="K31" s="854"/>
      <c r="L31" s="1703" t="s">
        <v>231</v>
      </c>
      <c r="M31" s="1704"/>
      <c r="N31" s="287"/>
      <c r="Q31" s="837"/>
    </row>
    <row r="32" spans="1:17" s="278" customFormat="1" ht="12" hidden="1" customHeight="1" outlineLevel="1">
      <c r="A32" s="287"/>
      <c r="B32" s="855" t="s">
        <v>507</v>
      </c>
      <c r="C32" s="851"/>
      <c r="D32" s="852"/>
      <c r="E32" s="851"/>
      <c r="F32" s="853"/>
      <c r="G32" s="853"/>
      <c r="H32" s="853"/>
      <c r="I32" s="853"/>
      <c r="J32" s="853"/>
      <c r="K32" s="854"/>
      <c r="L32" s="1703" t="s">
        <v>171</v>
      </c>
      <c r="M32" s="1704"/>
      <c r="N32" s="287"/>
      <c r="Q32" s="837"/>
    </row>
    <row r="33" spans="1:17" s="278" customFormat="1" ht="12" hidden="1" customHeight="1" outlineLevel="1">
      <c r="A33" s="287"/>
      <c r="B33" s="855" t="s">
        <v>508</v>
      </c>
      <c r="C33" s="851"/>
      <c r="D33" s="852"/>
      <c r="E33" s="851"/>
      <c r="F33" s="853"/>
      <c r="G33" s="853"/>
      <c r="H33" s="853"/>
      <c r="I33" s="853"/>
      <c r="J33" s="853"/>
      <c r="K33" s="854"/>
      <c r="L33" s="1703" t="s">
        <v>172</v>
      </c>
      <c r="M33" s="1704"/>
      <c r="N33" s="287"/>
      <c r="Q33" s="837"/>
    </row>
    <row r="34" spans="1:17" s="278" customFormat="1" ht="12" hidden="1" customHeight="1" outlineLevel="1">
      <c r="A34" s="287"/>
      <c r="B34" s="855" t="s">
        <v>509</v>
      </c>
      <c r="C34" s="851"/>
      <c r="D34" s="852"/>
      <c r="E34" s="851"/>
      <c r="F34" s="853"/>
      <c r="G34" s="853"/>
      <c r="H34" s="853"/>
      <c r="I34" s="853"/>
      <c r="J34" s="853"/>
      <c r="K34" s="854"/>
      <c r="L34" s="1703" t="s">
        <v>174</v>
      </c>
      <c r="M34" s="1704"/>
      <c r="N34" s="287"/>
      <c r="Q34" s="837"/>
    </row>
    <row r="35" spans="1:17" s="278" customFormat="1" ht="12" hidden="1" customHeight="1" outlineLevel="1">
      <c r="A35" s="287"/>
      <c r="B35" s="855" t="s">
        <v>510</v>
      </c>
      <c r="C35" s="851"/>
      <c r="D35" s="852"/>
      <c r="E35" s="851"/>
      <c r="F35" s="853"/>
      <c r="G35" s="853"/>
      <c r="H35" s="853"/>
      <c r="I35" s="853"/>
      <c r="J35" s="853"/>
      <c r="K35" s="854"/>
      <c r="L35" s="1703" t="s">
        <v>171</v>
      </c>
      <c r="M35" s="1704"/>
      <c r="N35" s="287"/>
      <c r="Q35" s="837"/>
    </row>
    <row r="36" spans="1:17" s="278" customFormat="1" ht="12" hidden="1" customHeight="1" outlineLevel="1">
      <c r="A36" s="287"/>
      <c r="B36" s="855" t="s">
        <v>511</v>
      </c>
      <c r="C36" s="851"/>
      <c r="D36" s="852"/>
      <c r="E36" s="851"/>
      <c r="F36" s="853"/>
      <c r="G36" s="853"/>
      <c r="H36" s="853"/>
      <c r="I36" s="853"/>
      <c r="J36" s="853"/>
      <c r="K36" s="854"/>
      <c r="L36" s="1703" t="s">
        <v>171</v>
      </c>
      <c r="M36" s="1704"/>
      <c r="N36" s="287"/>
      <c r="Q36" s="837"/>
    </row>
    <row r="37" spans="1:17" s="278" customFormat="1" ht="12" hidden="1" customHeight="1" outlineLevel="1">
      <c r="A37" s="287"/>
      <c r="B37" s="855" t="s">
        <v>512</v>
      </c>
      <c r="C37" s="851"/>
      <c r="D37" s="852"/>
      <c r="E37" s="851"/>
      <c r="F37" s="853"/>
      <c r="G37" s="853"/>
      <c r="H37" s="853"/>
      <c r="I37" s="853"/>
      <c r="J37" s="853"/>
      <c r="K37" s="854"/>
      <c r="L37" s="1703" t="s">
        <v>171</v>
      </c>
      <c r="M37" s="1704"/>
      <c r="N37" s="287"/>
      <c r="Q37" s="837"/>
    </row>
    <row r="38" spans="1:17" s="278" customFormat="1" ht="12" hidden="1" customHeight="1" outlineLevel="1">
      <c r="A38" s="287"/>
      <c r="B38" s="855" t="s">
        <v>513</v>
      </c>
      <c r="C38" s="851"/>
      <c r="D38" s="852"/>
      <c r="E38" s="851"/>
      <c r="F38" s="853"/>
      <c r="G38" s="853"/>
      <c r="H38" s="853"/>
      <c r="I38" s="853"/>
      <c r="J38" s="853"/>
      <c r="K38" s="854"/>
      <c r="L38" s="1703" t="s">
        <v>172</v>
      </c>
      <c r="M38" s="1704"/>
      <c r="N38" s="287"/>
      <c r="Q38" s="837"/>
    </row>
    <row r="39" spans="1:17" s="278" customFormat="1" ht="12" hidden="1" customHeight="1" outlineLevel="1">
      <c r="A39" s="287"/>
      <c r="B39" s="850" t="s">
        <v>501</v>
      </c>
      <c r="C39" s="851"/>
      <c r="D39" s="852"/>
      <c r="E39" s="851"/>
      <c r="F39" s="853"/>
      <c r="G39" s="853"/>
      <c r="H39" s="853"/>
      <c r="I39" s="853"/>
      <c r="J39" s="853"/>
      <c r="K39" s="854"/>
      <c r="L39" s="1703"/>
      <c r="M39" s="1704"/>
      <c r="N39" s="287"/>
      <c r="Q39" s="837"/>
    </row>
    <row r="40" spans="1:17" s="287" customFormat="1" ht="12" hidden="1" customHeight="1" outlineLevel="1">
      <c r="B40" s="855" t="s">
        <v>514</v>
      </c>
      <c r="C40" s="851"/>
      <c r="D40" s="852"/>
      <c r="E40" s="851"/>
      <c r="F40" s="853"/>
      <c r="G40" s="853"/>
      <c r="H40" s="853"/>
      <c r="I40" s="853"/>
      <c r="J40" s="853"/>
      <c r="K40" s="854"/>
      <c r="L40" s="1703" t="s">
        <v>172</v>
      </c>
      <c r="M40" s="1704"/>
      <c r="Q40" s="991"/>
    </row>
    <row r="41" spans="1:17" s="287" customFormat="1" ht="12" hidden="1" customHeight="1" outlineLevel="1">
      <c r="B41" s="855" t="s">
        <v>515</v>
      </c>
      <c r="C41" s="851"/>
      <c r="D41" s="852"/>
      <c r="E41" s="851"/>
      <c r="F41" s="853"/>
      <c r="G41" s="853"/>
      <c r="H41" s="853"/>
      <c r="I41" s="853"/>
      <c r="J41" s="853"/>
      <c r="K41" s="854"/>
      <c r="L41" s="1703" t="s">
        <v>231</v>
      </c>
      <c r="M41" s="1704"/>
      <c r="Q41" s="991"/>
    </row>
    <row r="42" spans="1:17" s="287" customFormat="1" ht="12" hidden="1" customHeight="1" outlineLevel="1">
      <c r="B42" s="855" t="s">
        <v>516</v>
      </c>
      <c r="C42" s="851"/>
      <c r="D42" s="852"/>
      <c r="E42" s="851"/>
      <c r="F42" s="853"/>
      <c r="G42" s="853"/>
      <c r="H42" s="853"/>
      <c r="I42" s="853"/>
      <c r="J42" s="853"/>
      <c r="K42" s="854"/>
      <c r="L42" s="1703" t="s">
        <v>174</v>
      </c>
      <c r="M42" s="1704"/>
      <c r="Q42" s="991"/>
    </row>
    <row r="43" spans="1:17" s="287" customFormat="1" ht="12" hidden="1" customHeight="1" outlineLevel="1">
      <c r="B43" s="855" t="s">
        <v>517</v>
      </c>
      <c r="C43" s="851"/>
      <c r="D43" s="852"/>
      <c r="E43" s="851"/>
      <c r="F43" s="853"/>
      <c r="G43" s="853"/>
      <c r="H43" s="853"/>
      <c r="I43" s="853"/>
      <c r="J43" s="853"/>
      <c r="K43" s="854"/>
      <c r="L43" s="1703" t="s">
        <v>171</v>
      </c>
      <c r="M43" s="1704"/>
      <c r="Q43" s="991"/>
    </row>
    <row r="44" spans="1:17" s="287" customFormat="1" ht="12" hidden="1" customHeight="1" outlineLevel="1">
      <c r="B44" s="855" t="s">
        <v>518</v>
      </c>
      <c r="C44" s="851"/>
      <c r="D44" s="852"/>
      <c r="E44" s="851"/>
      <c r="F44" s="853"/>
      <c r="G44" s="853"/>
      <c r="H44" s="853"/>
      <c r="I44" s="853"/>
      <c r="J44" s="853"/>
      <c r="K44" s="854"/>
      <c r="L44" s="1703" t="s">
        <v>172</v>
      </c>
      <c r="M44" s="1704"/>
      <c r="Q44" s="991"/>
    </row>
    <row r="45" spans="1:17" s="287" customFormat="1" ht="12" hidden="1" customHeight="1" outlineLevel="1">
      <c r="B45" s="855" t="s">
        <v>519</v>
      </c>
      <c r="C45" s="851"/>
      <c r="D45" s="852"/>
      <c r="E45" s="851"/>
      <c r="F45" s="853"/>
      <c r="G45" s="853"/>
      <c r="H45" s="853"/>
      <c r="I45" s="853"/>
      <c r="J45" s="853"/>
      <c r="K45" s="854"/>
      <c r="L45" s="1703" t="s">
        <v>231</v>
      </c>
      <c r="M45" s="1704"/>
      <c r="Q45" s="991"/>
    </row>
    <row r="46" spans="1:17" s="287" customFormat="1" ht="12" hidden="1" customHeight="1" outlineLevel="1">
      <c r="B46" s="855" t="s">
        <v>520</v>
      </c>
      <c r="C46" s="851"/>
      <c r="D46" s="852"/>
      <c r="E46" s="851"/>
      <c r="F46" s="853"/>
      <c r="G46" s="853"/>
      <c r="H46" s="853"/>
      <c r="I46" s="853"/>
      <c r="J46" s="853"/>
      <c r="K46" s="854"/>
      <c r="L46" s="1703" t="s">
        <v>174</v>
      </c>
      <c r="M46" s="1704"/>
      <c r="Q46" s="991"/>
    </row>
    <row r="47" spans="1:17" s="287" customFormat="1" ht="12" hidden="1" customHeight="1" outlineLevel="1">
      <c r="B47" s="855" t="s">
        <v>521</v>
      </c>
      <c r="C47" s="851"/>
      <c r="D47" s="852"/>
      <c r="E47" s="851"/>
      <c r="F47" s="853"/>
      <c r="G47" s="853"/>
      <c r="H47" s="853"/>
      <c r="I47" s="853"/>
      <c r="J47" s="853"/>
      <c r="K47" s="854"/>
      <c r="L47" s="1703" t="s">
        <v>234</v>
      </c>
      <c r="M47" s="1704"/>
      <c r="Q47" s="991"/>
    </row>
    <row r="48" spans="1:17" s="287" customFormat="1" ht="12" hidden="1" customHeight="1" outlineLevel="1">
      <c r="B48" s="850" t="s">
        <v>522</v>
      </c>
      <c r="C48" s="851"/>
      <c r="D48" s="852"/>
      <c r="E48" s="851"/>
      <c r="F48" s="853"/>
      <c r="G48" s="853"/>
      <c r="H48" s="853"/>
      <c r="I48" s="853"/>
      <c r="J48" s="853"/>
      <c r="K48" s="854"/>
      <c r="L48" s="1703"/>
      <c r="M48" s="1704"/>
      <c r="Q48" s="991"/>
    </row>
    <row r="49" spans="2:17" s="287" customFormat="1" ht="12" hidden="1" customHeight="1" outlineLevel="1">
      <c r="B49" s="855" t="s">
        <v>523</v>
      </c>
      <c r="C49" s="851"/>
      <c r="D49" s="852"/>
      <c r="E49" s="851"/>
      <c r="F49" s="853"/>
      <c r="G49" s="853"/>
      <c r="H49" s="853"/>
      <c r="I49" s="853"/>
      <c r="J49" s="853"/>
      <c r="K49" s="854"/>
      <c r="L49" s="1703" t="s">
        <v>231</v>
      </c>
      <c r="M49" s="1704"/>
      <c r="Q49" s="991"/>
    </row>
    <row r="50" spans="2:17" s="287" customFormat="1" ht="12" hidden="1" customHeight="1" outlineLevel="1">
      <c r="B50" s="855" t="s">
        <v>524</v>
      </c>
      <c r="C50" s="851"/>
      <c r="D50" s="852"/>
      <c r="E50" s="851"/>
      <c r="F50" s="853"/>
      <c r="G50" s="853"/>
      <c r="H50" s="853"/>
      <c r="I50" s="853"/>
      <c r="J50" s="853"/>
      <c r="K50" s="854"/>
      <c r="L50" s="1703" t="s">
        <v>231</v>
      </c>
      <c r="M50" s="1704"/>
      <c r="Q50" s="991"/>
    </row>
    <row r="51" spans="2:17" s="287" customFormat="1" ht="12" hidden="1" customHeight="1" outlineLevel="1">
      <c r="B51" s="855" t="s">
        <v>525</v>
      </c>
      <c r="C51" s="851"/>
      <c r="D51" s="852"/>
      <c r="E51" s="851"/>
      <c r="F51" s="853"/>
      <c r="G51" s="853"/>
      <c r="H51" s="853"/>
      <c r="I51" s="853"/>
      <c r="J51" s="853"/>
      <c r="K51" s="854"/>
      <c r="L51" s="1703" t="s">
        <v>171</v>
      </c>
      <c r="M51" s="1704"/>
      <c r="Q51" s="991"/>
    </row>
    <row r="52" spans="2:17" s="287" customFormat="1" ht="12" hidden="1" customHeight="1" outlineLevel="1">
      <c r="B52" s="855" t="s">
        <v>526</v>
      </c>
      <c r="C52" s="851"/>
      <c r="D52" s="852"/>
      <c r="E52" s="851"/>
      <c r="F52" s="853"/>
      <c r="G52" s="853"/>
      <c r="H52" s="853"/>
      <c r="I52" s="853"/>
      <c r="J52" s="853"/>
      <c r="K52" s="854"/>
      <c r="L52" s="1703" t="s">
        <v>176</v>
      </c>
      <c r="M52" s="1704"/>
      <c r="Q52" s="991"/>
    </row>
    <row r="53" spans="2:17" s="287" customFormat="1" ht="12" hidden="1" customHeight="1" outlineLevel="1">
      <c r="B53" s="856" t="s">
        <v>527</v>
      </c>
      <c r="C53" s="851"/>
      <c r="D53" s="852"/>
      <c r="E53" s="851"/>
      <c r="F53" s="853"/>
      <c r="G53" s="853"/>
      <c r="H53" s="853"/>
      <c r="I53" s="853"/>
      <c r="J53" s="853"/>
      <c r="K53" s="854"/>
      <c r="L53" s="1703"/>
      <c r="M53" s="1704"/>
      <c r="Q53" s="991"/>
    </row>
    <row r="54" spans="2:17" s="287" customFormat="1" ht="12" hidden="1" customHeight="1" outlineLevel="1">
      <c r="B54" s="855" t="s">
        <v>528</v>
      </c>
      <c r="C54" s="851"/>
      <c r="D54" s="852"/>
      <c r="E54" s="851"/>
      <c r="F54" s="853"/>
      <c r="G54" s="853"/>
      <c r="H54" s="853"/>
      <c r="I54" s="853"/>
      <c r="J54" s="853"/>
      <c r="K54" s="854"/>
      <c r="L54" s="1703" t="s">
        <v>171</v>
      </c>
      <c r="M54" s="1704"/>
      <c r="Q54" s="991"/>
    </row>
    <row r="55" spans="2:17" s="287" customFormat="1" ht="12" hidden="1" customHeight="1" outlineLevel="1">
      <c r="B55" s="856" t="s">
        <v>529</v>
      </c>
      <c r="C55" s="851"/>
      <c r="D55" s="852"/>
      <c r="E55" s="851"/>
      <c r="F55" s="853"/>
      <c r="G55" s="853"/>
      <c r="H55" s="853"/>
      <c r="I55" s="853"/>
      <c r="J55" s="853"/>
      <c r="K55" s="854"/>
      <c r="L55" s="1703"/>
      <c r="M55" s="1704"/>
      <c r="Q55" s="991"/>
    </row>
    <row r="56" spans="2:17" s="287" customFormat="1" ht="12" hidden="1" customHeight="1" outlineLevel="1">
      <c r="B56" s="855" t="s">
        <v>530</v>
      </c>
      <c r="C56" s="851"/>
      <c r="D56" s="852"/>
      <c r="E56" s="851"/>
      <c r="F56" s="853"/>
      <c r="G56" s="853"/>
      <c r="H56" s="853"/>
      <c r="I56" s="853"/>
      <c r="J56" s="853"/>
      <c r="K56" s="854"/>
      <c r="L56" s="1703" t="s">
        <v>176</v>
      </c>
      <c r="M56" s="1704"/>
      <c r="Q56" s="991"/>
    </row>
    <row r="57" spans="2:17" s="287" customFormat="1" ht="12" hidden="1" customHeight="1" outlineLevel="1">
      <c r="B57" s="855" t="s">
        <v>531</v>
      </c>
      <c r="C57" s="851"/>
      <c r="D57" s="852"/>
      <c r="E57" s="851"/>
      <c r="F57" s="853"/>
      <c r="G57" s="853"/>
      <c r="H57" s="853"/>
      <c r="I57" s="853"/>
      <c r="J57" s="853"/>
      <c r="K57" s="854"/>
      <c r="L57" s="1703" t="s">
        <v>231</v>
      </c>
      <c r="M57" s="1704"/>
      <c r="Q57" s="991"/>
    </row>
    <row r="58" spans="2:17" s="287" customFormat="1" ht="12" hidden="1" customHeight="1" outlineLevel="1">
      <c r="B58" s="855" t="s">
        <v>532</v>
      </c>
      <c r="C58" s="851"/>
      <c r="D58" s="852"/>
      <c r="E58" s="851"/>
      <c r="F58" s="853"/>
      <c r="G58" s="853"/>
      <c r="H58" s="853"/>
      <c r="I58" s="853"/>
      <c r="J58" s="853"/>
      <c r="K58" s="854"/>
      <c r="L58" s="1703" t="s">
        <v>234</v>
      </c>
      <c r="M58" s="1704"/>
      <c r="Q58" s="991"/>
    </row>
    <row r="59" spans="2:17" s="287" customFormat="1" ht="12" hidden="1" customHeight="1" outlineLevel="1">
      <c r="B59" s="855" t="s">
        <v>533</v>
      </c>
      <c r="C59" s="851"/>
      <c r="D59" s="852"/>
      <c r="E59" s="851"/>
      <c r="F59" s="853"/>
      <c r="G59" s="853"/>
      <c r="H59" s="853"/>
      <c r="I59" s="853"/>
      <c r="J59" s="853"/>
      <c r="K59" s="854"/>
      <c r="L59" s="1703" t="s">
        <v>231</v>
      </c>
      <c r="M59" s="1704"/>
      <c r="Q59" s="991"/>
    </row>
    <row r="60" spans="2:17" s="287" customFormat="1" ht="12" hidden="1" customHeight="1" outlineLevel="1">
      <c r="B60" s="855" t="s">
        <v>534</v>
      </c>
      <c r="C60" s="851"/>
      <c r="D60" s="852"/>
      <c r="E60" s="851"/>
      <c r="F60" s="853"/>
      <c r="G60" s="853"/>
      <c r="H60" s="853"/>
      <c r="I60" s="853"/>
      <c r="J60" s="853"/>
      <c r="K60" s="854"/>
      <c r="L60" s="1703" t="s">
        <v>176</v>
      </c>
      <c r="M60" s="1704"/>
      <c r="Q60" s="991"/>
    </row>
    <row r="61" spans="2:17" s="287" customFormat="1" ht="12" hidden="1" customHeight="1" outlineLevel="1">
      <c r="B61" s="855" t="s">
        <v>535</v>
      </c>
      <c r="C61" s="851"/>
      <c r="D61" s="852"/>
      <c r="E61" s="851"/>
      <c r="F61" s="853"/>
      <c r="G61" s="853"/>
      <c r="H61" s="853"/>
      <c r="I61" s="853"/>
      <c r="J61" s="853"/>
      <c r="K61" s="854"/>
      <c r="L61" s="1703" t="s">
        <v>231</v>
      </c>
      <c r="M61" s="1704"/>
      <c r="Q61" s="991"/>
    </row>
    <row r="62" spans="2:17" s="287" customFormat="1" ht="12" hidden="1" customHeight="1" outlineLevel="1">
      <c r="B62" s="855" t="s">
        <v>536</v>
      </c>
      <c r="C62" s="851"/>
      <c r="D62" s="852"/>
      <c r="E62" s="851"/>
      <c r="F62" s="853"/>
      <c r="G62" s="853"/>
      <c r="H62" s="853"/>
      <c r="I62" s="853"/>
      <c r="J62" s="853"/>
      <c r="K62" s="854"/>
      <c r="L62" s="1703" t="s">
        <v>234</v>
      </c>
      <c r="M62" s="1704"/>
      <c r="Q62" s="991"/>
    </row>
    <row r="63" spans="2:17" s="287" customFormat="1" ht="12" hidden="1" customHeight="1" outlineLevel="1">
      <c r="B63" s="855" t="s">
        <v>537</v>
      </c>
      <c r="C63" s="851"/>
      <c r="D63" s="852"/>
      <c r="E63" s="851"/>
      <c r="F63" s="853"/>
      <c r="G63" s="853"/>
      <c r="H63" s="853"/>
      <c r="I63" s="853"/>
      <c r="J63" s="853"/>
      <c r="K63" s="854"/>
      <c r="L63" s="1703" t="s">
        <v>174</v>
      </c>
      <c r="M63" s="1704"/>
      <c r="Q63" s="991"/>
    </row>
    <row r="64" spans="2:17" s="287" customFormat="1" ht="12" hidden="1" customHeight="1" outlineLevel="1">
      <c r="B64" s="855" t="s">
        <v>538</v>
      </c>
      <c r="C64" s="851"/>
      <c r="D64" s="852"/>
      <c r="E64" s="851"/>
      <c r="F64" s="853"/>
      <c r="G64" s="853"/>
      <c r="H64" s="853"/>
      <c r="I64" s="853"/>
      <c r="J64" s="853"/>
      <c r="K64" s="854"/>
      <c r="L64" s="1703" t="s">
        <v>234</v>
      </c>
      <c r="M64" s="1704"/>
      <c r="Q64" s="991"/>
    </row>
    <row r="65" spans="1:21" s="287" customFormat="1" ht="12" hidden="1" customHeight="1" outlineLevel="1">
      <c r="B65" s="856" t="s">
        <v>539</v>
      </c>
      <c r="C65" s="851"/>
      <c r="D65" s="852"/>
      <c r="E65" s="851"/>
      <c r="F65" s="853"/>
      <c r="G65" s="853"/>
      <c r="H65" s="853"/>
      <c r="I65" s="853"/>
      <c r="J65" s="853"/>
      <c r="K65" s="854"/>
      <c r="L65" s="1703"/>
      <c r="M65" s="1704"/>
      <c r="Q65" s="991"/>
    </row>
    <row r="66" spans="1:21" s="287" customFormat="1" ht="12" hidden="1" customHeight="1" outlineLevel="1">
      <c r="B66" s="855" t="s">
        <v>540</v>
      </c>
      <c r="C66" s="851"/>
      <c r="D66" s="852"/>
      <c r="E66" s="851"/>
      <c r="F66" s="853"/>
      <c r="G66" s="853"/>
      <c r="H66" s="853"/>
      <c r="I66" s="853"/>
      <c r="J66" s="853"/>
      <c r="K66" s="854"/>
      <c r="L66" s="1703" t="s">
        <v>253</v>
      </c>
      <c r="M66" s="1704"/>
      <c r="Q66" s="991"/>
    </row>
    <row r="67" spans="1:21" s="287" customFormat="1" ht="12" hidden="1" customHeight="1" outlineLevel="1">
      <c r="B67" s="855" t="s">
        <v>541</v>
      </c>
      <c r="C67" s="851"/>
      <c r="D67" s="852"/>
      <c r="E67" s="851"/>
      <c r="F67" s="853"/>
      <c r="G67" s="853"/>
      <c r="H67" s="853"/>
      <c r="I67" s="853"/>
      <c r="J67" s="853"/>
      <c r="K67" s="854"/>
      <c r="L67" s="1703" t="s">
        <v>176</v>
      </c>
      <c r="M67" s="1704"/>
      <c r="Q67" s="991"/>
    </row>
    <row r="68" spans="1:21" s="287" customFormat="1" ht="12" hidden="1" customHeight="1" outlineLevel="1">
      <c r="B68" s="855" t="s">
        <v>542</v>
      </c>
      <c r="C68" s="851"/>
      <c r="D68" s="852"/>
      <c r="E68" s="851"/>
      <c r="F68" s="853"/>
      <c r="G68" s="853"/>
      <c r="H68" s="853"/>
      <c r="I68" s="853"/>
      <c r="J68" s="853"/>
      <c r="K68" s="854"/>
      <c r="L68" s="1703" t="s">
        <v>234</v>
      </c>
      <c r="M68" s="1704"/>
      <c r="Q68" s="991"/>
    </row>
    <row r="69" spans="1:21" s="278" customFormat="1" ht="12" hidden="1" customHeight="1" outlineLevel="1">
      <c r="A69" s="287"/>
      <c r="B69" s="857" t="s">
        <v>543</v>
      </c>
      <c r="C69" s="858"/>
      <c r="D69" s="859"/>
      <c r="E69" s="858"/>
      <c r="F69" s="860"/>
      <c r="G69" s="860"/>
      <c r="H69" s="860"/>
      <c r="I69" s="860"/>
      <c r="J69" s="860"/>
      <c r="K69" s="861"/>
      <c r="L69" s="1705" t="s">
        <v>174</v>
      </c>
      <c r="M69" s="1706"/>
      <c r="N69" s="287"/>
      <c r="Q69" s="837"/>
      <c r="R69" s="486"/>
    </row>
    <row r="70" spans="1:21" s="278" customFormat="1" ht="12" hidden="1" customHeight="1" outlineLevel="1">
      <c r="A70" s="287"/>
      <c r="B70" s="862"/>
      <c r="C70" s="863"/>
      <c r="D70" s="864"/>
      <c r="E70" s="863"/>
      <c r="F70" s="865"/>
      <c r="G70" s="865"/>
      <c r="H70" s="865"/>
      <c r="I70" s="865"/>
      <c r="J70" s="865"/>
      <c r="K70" s="866"/>
      <c r="L70" s="867"/>
      <c r="M70" s="867"/>
      <c r="N70" s="287"/>
      <c r="Q70" s="837"/>
      <c r="R70" s="486"/>
    </row>
    <row r="71" spans="1:21" s="287" customFormat="1" ht="12" customHeight="1" collapsed="1">
      <c r="B71" s="868"/>
      <c r="C71" s="863"/>
      <c r="D71" s="869"/>
      <c r="E71" s="863"/>
      <c r="F71" s="865"/>
      <c r="G71" s="865"/>
      <c r="H71" s="865"/>
      <c r="I71" s="865"/>
      <c r="J71" s="865"/>
      <c r="K71" s="870"/>
      <c r="L71" s="867"/>
      <c r="M71" s="871"/>
      <c r="Q71" s="991"/>
      <c r="R71" s="830"/>
    </row>
    <row r="72" spans="1:21" s="832" customFormat="1" ht="12" customHeight="1">
      <c r="B72" s="872"/>
      <c r="C72" s="833"/>
      <c r="D72" s="873"/>
      <c r="E72" s="833"/>
      <c r="F72" s="833"/>
      <c r="G72" s="835"/>
      <c r="H72" s="835"/>
      <c r="I72" s="835"/>
      <c r="J72" s="835"/>
      <c r="K72" s="872"/>
      <c r="M72" s="872"/>
      <c r="P72" s="1722" t="s">
        <v>295</v>
      </c>
      <c r="Q72" s="1723"/>
      <c r="R72" s="1723"/>
      <c r="S72" s="1723"/>
      <c r="T72" s="1723"/>
      <c r="U72" s="1724"/>
    </row>
    <row r="73" spans="1:21" s="832" customFormat="1" ht="12" customHeight="1">
      <c r="C73" s="833"/>
      <c r="D73" s="834"/>
      <c r="E73" s="833"/>
      <c r="F73" s="833"/>
      <c r="G73" s="835"/>
      <c r="H73" s="835"/>
      <c r="I73" s="835"/>
      <c r="J73" s="835"/>
      <c r="P73" s="992"/>
      <c r="Q73" s="993"/>
      <c r="R73" s="994"/>
      <c r="S73" s="994"/>
      <c r="U73" s="995"/>
    </row>
    <row r="74" spans="1:21" ht="12" customHeight="1">
      <c r="A74" s="832"/>
      <c r="B74" s="872"/>
      <c r="C74" s="833"/>
      <c r="D74" s="873"/>
      <c r="E74" s="833"/>
      <c r="F74" s="833"/>
      <c r="G74" s="835"/>
      <c r="H74" s="835"/>
      <c r="I74" s="835"/>
      <c r="J74" s="835"/>
      <c r="K74" s="872"/>
      <c r="L74" s="832"/>
      <c r="M74" s="878"/>
      <c r="N74" s="832"/>
      <c r="P74" s="874"/>
      <c r="Q74" s="879" t="b">
        <v>0</v>
      </c>
      <c r="R74" s="880">
        <f>-(Q74*-1)</f>
        <v>0</v>
      </c>
      <c r="S74" s="880">
        <f>IF(R74=1,1,0)</f>
        <v>0</v>
      </c>
      <c r="U74" s="877"/>
    </row>
    <row r="75" spans="1:21" ht="12" customHeight="1">
      <c r="A75" s="832"/>
      <c r="B75" s="832"/>
      <c r="C75" s="833"/>
      <c r="D75" s="834"/>
      <c r="E75" s="833"/>
      <c r="F75" s="833"/>
      <c r="G75" s="835"/>
      <c r="H75" s="835"/>
      <c r="I75" s="835"/>
      <c r="J75" s="835"/>
      <c r="K75" s="832"/>
      <c r="L75" s="832"/>
      <c r="M75" s="832"/>
      <c r="N75" s="832"/>
      <c r="P75" s="874"/>
      <c r="Q75" s="879" t="b">
        <v>0</v>
      </c>
      <c r="R75" s="880">
        <f t="shared" ref="R75:R80" si="0">-(Q75*-1)</f>
        <v>0</v>
      </c>
      <c r="S75" s="880">
        <f>IF(R75=1,2,0)</f>
        <v>0</v>
      </c>
      <c r="U75" s="882"/>
    </row>
    <row r="76" spans="1:21" ht="12" customHeight="1">
      <c r="A76" s="832"/>
      <c r="B76" s="832"/>
      <c r="C76" s="833"/>
      <c r="D76" s="834"/>
      <c r="E76" s="833"/>
      <c r="F76" s="833"/>
      <c r="G76" s="835"/>
      <c r="H76" s="835"/>
      <c r="I76" s="835"/>
      <c r="J76" s="835"/>
      <c r="K76" s="832"/>
      <c r="L76" s="832"/>
      <c r="M76" s="832"/>
      <c r="N76" s="832"/>
      <c r="P76" s="874"/>
      <c r="Q76" s="879" t="b">
        <v>1</v>
      </c>
      <c r="R76" s="880">
        <f t="shared" si="0"/>
        <v>1</v>
      </c>
      <c r="S76" s="880">
        <f>IF(R76=1,3,0)</f>
        <v>3</v>
      </c>
      <c r="U76" s="877"/>
    </row>
    <row r="77" spans="1:21" ht="12" customHeight="1">
      <c r="A77" s="832"/>
      <c r="B77" s="1694" t="s">
        <v>544</v>
      </c>
      <c r="C77" s="1694"/>
      <c r="D77" s="884" t="str">
        <f>IF(R88&lt;2,"","ONLY SELECT ONE FEE RANGE")</f>
        <v/>
      </c>
      <c r="E77" s="833"/>
      <c r="F77" s="833"/>
      <c r="G77" s="835"/>
      <c r="H77" s="835"/>
      <c r="I77" s="835"/>
      <c r="J77" s="835"/>
      <c r="K77" s="832"/>
      <c r="L77" s="832"/>
      <c r="M77" s="832"/>
      <c r="N77" s="832"/>
      <c r="P77" s="874"/>
      <c r="Q77" s="879" t="b">
        <v>0</v>
      </c>
      <c r="R77" s="880">
        <f>-(Q77*-1)</f>
        <v>0</v>
      </c>
      <c r="S77" s="880">
        <f>IF(R77=1,4,0)</f>
        <v>0</v>
      </c>
      <c r="U77" s="877"/>
    </row>
    <row r="78" spans="1:21" ht="12" customHeight="1">
      <c r="A78" s="832"/>
      <c r="B78" s="832"/>
      <c r="C78" s="833"/>
      <c r="D78" s="834"/>
      <c r="E78" s="833"/>
      <c r="F78" s="833"/>
      <c r="G78" s="835"/>
      <c r="H78" s="835"/>
      <c r="I78" s="835"/>
      <c r="J78" s="835"/>
      <c r="K78" s="832"/>
      <c r="L78" s="832"/>
      <c r="M78" s="832"/>
      <c r="N78" s="832"/>
      <c r="P78" s="874"/>
      <c r="Q78" s="996" t="b">
        <v>0</v>
      </c>
      <c r="R78" s="880">
        <f t="shared" si="0"/>
        <v>0</v>
      </c>
      <c r="S78" s="880">
        <f>IF(R78=1,5,0)</f>
        <v>0</v>
      </c>
      <c r="U78" s="877"/>
    </row>
    <row r="79" spans="1:21" ht="12" customHeight="1">
      <c r="A79" s="832"/>
      <c r="B79" s="872"/>
      <c r="C79" s="833"/>
      <c r="D79" s="873"/>
      <c r="E79" s="833"/>
      <c r="F79" s="833"/>
      <c r="G79" s="835"/>
      <c r="H79" s="835"/>
      <c r="I79" s="835"/>
      <c r="J79" s="835"/>
      <c r="K79" s="886"/>
      <c r="L79" s="832"/>
      <c r="M79" s="832"/>
      <c r="N79" s="832"/>
      <c r="P79" s="874"/>
      <c r="Q79" s="996" t="b">
        <v>0</v>
      </c>
      <c r="R79" s="880">
        <f t="shared" si="0"/>
        <v>0</v>
      </c>
      <c r="S79" s="880">
        <f>IF(R79=1,6,0)</f>
        <v>0</v>
      </c>
      <c r="U79" s="877"/>
    </row>
    <row r="80" spans="1:21" ht="12" customHeight="1">
      <c r="A80" s="832"/>
      <c r="B80" s="832"/>
      <c r="C80" s="833"/>
      <c r="D80" s="834"/>
      <c r="E80" s="833"/>
      <c r="F80" s="833"/>
      <c r="G80" s="835"/>
      <c r="H80" s="835"/>
      <c r="I80" s="835"/>
      <c r="J80" s="835"/>
      <c r="K80" s="832"/>
      <c r="L80" s="832"/>
      <c r="M80" s="832"/>
      <c r="N80" s="832"/>
      <c r="P80" s="874"/>
      <c r="Q80" s="997" t="b">
        <v>0</v>
      </c>
      <c r="R80" s="889">
        <f t="shared" si="0"/>
        <v>0</v>
      </c>
      <c r="S80" s="889">
        <f>IF(R80=1,7,0)</f>
        <v>0</v>
      </c>
      <c r="U80" s="877"/>
    </row>
    <row r="81" spans="1:21" ht="12" customHeight="1">
      <c r="A81" s="832"/>
      <c r="B81" s="832"/>
      <c r="C81" s="833"/>
      <c r="D81" s="834"/>
      <c r="E81" s="833"/>
      <c r="F81" s="833"/>
      <c r="G81" s="835"/>
      <c r="H81" s="835"/>
      <c r="I81" s="835"/>
      <c r="J81" s="835"/>
      <c r="K81" s="832"/>
      <c r="L81" s="832"/>
      <c r="M81" s="832"/>
      <c r="N81" s="832"/>
      <c r="P81" s="874"/>
      <c r="Q81" s="998"/>
      <c r="R81" s="893"/>
      <c r="S81" s="894">
        <f>SUM(S74:S80)</f>
        <v>3</v>
      </c>
      <c r="U81" s="877"/>
    </row>
    <row r="82" spans="1:21" ht="12" customHeight="1">
      <c r="A82" s="832"/>
      <c r="B82" s="826" t="s">
        <v>348</v>
      </c>
      <c r="C82" s="833"/>
      <c r="D82" s="834"/>
      <c r="E82" s="833"/>
      <c r="F82" s="833"/>
      <c r="G82" s="835"/>
      <c r="H82" s="835"/>
      <c r="I82" s="835"/>
      <c r="J82" s="835"/>
      <c r="K82" s="832"/>
      <c r="L82" s="832"/>
      <c r="M82" s="832"/>
      <c r="N82" s="832"/>
      <c r="P82" s="874"/>
      <c r="Q82" s="998"/>
      <c r="R82" s="893"/>
      <c r="S82" s="893"/>
      <c r="U82" s="877"/>
    </row>
    <row r="83" spans="1:21" ht="12" customHeight="1">
      <c r="A83" s="832"/>
      <c r="B83" s="488"/>
      <c r="C83" s="833"/>
      <c r="D83" s="834"/>
      <c r="E83" s="833"/>
      <c r="F83" s="833"/>
      <c r="G83" s="835"/>
      <c r="H83" s="835"/>
      <c r="I83" s="835"/>
      <c r="J83" s="835"/>
      <c r="K83" s="832"/>
      <c r="L83" s="832"/>
      <c r="M83" s="832"/>
      <c r="N83" s="832"/>
      <c r="P83" s="874"/>
      <c r="Q83" s="998"/>
      <c r="R83" s="893"/>
      <c r="S83" s="893"/>
      <c r="U83" s="877"/>
    </row>
    <row r="84" spans="1:21" ht="12" customHeight="1">
      <c r="A84" s="832"/>
      <c r="B84" s="896" t="s">
        <v>545</v>
      </c>
      <c r="C84" s="999">
        <f>IF(AND(R84&lt;=1,R88&lt;=1),INDEX(C89:E95,S81,S88),"ERROR")</f>
        <v>0.09</v>
      </c>
      <c r="D84" s="832"/>
      <c r="E84" s="898"/>
      <c r="F84" s="833"/>
      <c r="G84" s="835"/>
      <c r="H84" s="835"/>
      <c r="I84" s="835"/>
      <c r="J84" s="835"/>
      <c r="K84" s="832"/>
      <c r="L84" s="832"/>
      <c r="M84" s="832"/>
      <c r="N84" s="832"/>
      <c r="P84" s="874"/>
      <c r="Q84" s="1000"/>
      <c r="R84" s="900">
        <f>SUM(R74:R80)</f>
        <v>1</v>
      </c>
      <c r="S84" s="901"/>
      <c r="U84" s="877"/>
    </row>
    <row r="85" spans="1:21" ht="12" customHeight="1">
      <c r="A85" s="832"/>
      <c r="B85" s="836" t="s">
        <v>546</v>
      </c>
      <c r="C85" s="897" t="e">
        <f>SUM(T90:T93)</f>
        <v>#DIV/0!</v>
      </c>
      <c r="D85" s="834"/>
      <c r="E85" s="833"/>
      <c r="F85" s="833"/>
      <c r="G85" s="835"/>
      <c r="H85" s="835"/>
      <c r="I85" s="835"/>
      <c r="J85" s="835"/>
      <c r="K85" s="832"/>
      <c r="L85" s="832"/>
      <c r="M85" s="832"/>
      <c r="N85" s="832"/>
      <c r="P85" s="874"/>
      <c r="Q85" s="1001" t="b">
        <v>0</v>
      </c>
      <c r="R85" s="903">
        <f>-(Q85*-1)</f>
        <v>0</v>
      </c>
      <c r="S85" s="1002">
        <f>IF(R85=1,1,0)</f>
        <v>0</v>
      </c>
      <c r="U85" s="877"/>
    </row>
    <row r="86" spans="1:21" s="832" customFormat="1" ht="12" customHeight="1">
      <c r="C86" s="904"/>
      <c r="D86" s="905"/>
      <c r="J86" s="904"/>
      <c r="L86" s="904"/>
      <c r="M86" s="906"/>
      <c r="O86" s="1003"/>
      <c r="P86" s="1004"/>
      <c r="Q86" s="1005" t="b">
        <v>0</v>
      </c>
      <c r="R86" s="1006">
        <f>-(Q86*-1)</f>
        <v>0</v>
      </c>
      <c r="S86" s="1006">
        <f>IF(R86=1,2,0)</f>
        <v>0</v>
      </c>
      <c r="U86" s="995"/>
    </row>
    <row r="87" spans="1:21" ht="12" customHeight="1">
      <c r="A87" s="832"/>
      <c r="B87" s="909" t="s">
        <v>497</v>
      </c>
      <c r="C87" s="909" t="s">
        <v>547</v>
      </c>
      <c r="D87" s="909" t="s">
        <v>548</v>
      </c>
      <c r="E87" s="910" t="s">
        <v>549</v>
      </c>
      <c r="F87" s="911"/>
      <c r="G87" s="911"/>
      <c r="H87" s="911"/>
      <c r="I87" s="911"/>
      <c r="J87" s="1695" t="s">
        <v>550</v>
      </c>
      <c r="K87" s="1696"/>
      <c r="L87" s="1728"/>
      <c r="M87" s="1728"/>
      <c r="N87" s="832"/>
      <c r="P87" s="1007"/>
      <c r="Q87" s="913" t="b">
        <v>1</v>
      </c>
      <c r="R87" s="889">
        <f>-(Q87*-1)</f>
        <v>1</v>
      </c>
      <c r="S87" s="889">
        <f>IF(R87=1,3,0)</f>
        <v>3</v>
      </c>
      <c r="U87" s="877"/>
    </row>
    <row r="88" spans="1:21" ht="12" customHeight="1">
      <c r="A88" s="832"/>
      <c r="B88" s="914"/>
      <c r="C88" s="914"/>
      <c r="D88" s="914"/>
      <c r="E88" s="1008"/>
      <c r="F88" s="911"/>
      <c r="G88" s="911"/>
      <c r="H88" s="911"/>
      <c r="I88" s="911"/>
      <c r="J88" s="1697" t="s">
        <v>551</v>
      </c>
      <c r="K88" s="1698"/>
      <c r="L88" s="1725"/>
      <c r="M88" s="1725"/>
      <c r="N88" s="918"/>
      <c r="P88" s="874"/>
      <c r="Q88" s="919"/>
      <c r="R88" s="900">
        <f>SUM(R85:R87)</f>
        <v>1</v>
      </c>
      <c r="S88" s="920">
        <f>SUM(S85:S87)</f>
        <v>3</v>
      </c>
      <c r="U88" s="877"/>
    </row>
    <row r="89" spans="1:21" ht="12" customHeight="1">
      <c r="A89" s="832"/>
      <c r="B89" s="921" t="s">
        <v>171</v>
      </c>
      <c r="C89" s="922">
        <v>0.06</v>
      </c>
      <c r="D89" s="922">
        <v>0.08</v>
      </c>
      <c r="E89" s="1009">
        <f t="shared" ref="E89:E95" si="1">AVERAGE(C89:D89)</f>
        <v>7.0000000000000007E-2</v>
      </c>
      <c r="F89" s="911"/>
      <c r="G89" s="911"/>
      <c r="H89" s="911"/>
      <c r="I89" s="911"/>
      <c r="J89" s="1726">
        <v>0.06</v>
      </c>
      <c r="K89" s="1727"/>
      <c r="L89" s="1719"/>
      <c r="M89" s="1719"/>
      <c r="N89" s="832"/>
      <c r="P89" s="874"/>
      <c r="Q89" s="919"/>
      <c r="U89" s="877"/>
    </row>
    <row r="90" spans="1:21" ht="12" customHeight="1">
      <c r="A90" s="832"/>
      <c r="B90" s="925" t="s">
        <v>172</v>
      </c>
      <c r="C90" s="922">
        <v>7.0000000000000007E-2</v>
      </c>
      <c r="D90" s="922">
        <v>0.09</v>
      </c>
      <c r="E90" s="1009">
        <f t="shared" si="1"/>
        <v>0.08</v>
      </c>
      <c r="F90" s="911"/>
      <c r="G90" s="911"/>
      <c r="H90" s="911"/>
      <c r="I90" s="911"/>
      <c r="J90" s="1720">
        <v>7.0000000000000007E-2</v>
      </c>
      <c r="K90" s="1721"/>
      <c r="L90" s="1719"/>
      <c r="M90" s="1719"/>
      <c r="N90" s="832"/>
      <c r="P90" s="1701" t="s">
        <v>552</v>
      </c>
      <c r="Q90" s="1702"/>
      <c r="R90" s="926" t="e">
        <f>AND(0&lt;$D$12,$D$12&lt;=1000000)</f>
        <v>#DIV/0!</v>
      </c>
      <c r="S90" s="903" t="e">
        <f>-(R90*-1)</f>
        <v>#DIV/0!</v>
      </c>
      <c r="T90" s="903" t="e">
        <f>IF(S90=1,MAX(0.04,-0.01*LN($D$12/1000000)+0.023+$C$84),0)</f>
        <v>#DIV/0!</v>
      </c>
      <c r="U90" s="928"/>
    </row>
    <row r="91" spans="1:21" ht="12" customHeight="1">
      <c r="A91" s="832"/>
      <c r="B91" s="925" t="s">
        <v>231</v>
      </c>
      <c r="C91" s="922">
        <v>0.08</v>
      </c>
      <c r="D91" s="922">
        <v>0.1</v>
      </c>
      <c r="E91" s="1009">
        <f t="shared" si="1"/>
        <v>0.09</v>
      </c>
      <c r="F91" s="911"/>
      <c r="G91" s="911"/>
      <c r="H91" s="911"/>
      <c r="I91" s="911"/>
      <c r="J91" s="1720">
        <v>0.08</v>
      </c>
      <c r="K91" s="1721"/>
      <c r="L91" s="1719"/>
      <c r="M91" s="1719"/>
      <c r="N91" s="832"/>
      <c r="P91" s="1688" t="s">
        <v>551</v>
      </c>
      <c r="Q91" s="1689"/>
      <c r="R91" s="929" t="e">
        <f>AND(1000001&lt;=$D$12,$D$12&lt;=10000000)</f>
        <v>#DIV/0!</v>
      </c>
      <c r="S91" s="880" t="e">
        <f>-(R91*-1)</f>
        <v>#DIV/0!</v>
      </c>
      <c r="T91" s="880" t="e">
        <f>IF(S91=1,MAX(0.04,-0.01*LN($D$12/1000000)+0.023+$C$84),0)</f>
        <v>#DIV/0!</v>
      </c>
      <c r="U91" s="931"/>
    </row>
    <row r="92" spans="1:21" ht="12" customHeight="1">
      <c r="A92" s="832"/>
      <c r="B92" s="925" t="s">
        <v>174</v>
      </c>
      <c r="C92" s="922">
        <v>0.09</v>
      </c>
      <c r="D92" s="922">
        <v>0.11</v>
      </c>
      <c r="E92" s="1009">
        <f t="shared" si="1"/>
        <v>0.1</v>
      </c>
      <c r="F92" s="911"/>
      <c r="G92" s="911"/>
      <c r="H92" s="911"/>
      <c r="I92" s="911"/>
      <c r="J92" s="1720">
        <v>0.09</v>
      </c>
      <c r="K92" s="1721"/>
      <c r="L92" s="1719"/>
      <c r="M92" s="1719"/>
      <c r="N92" s="832"/>
      <c r="P92" s="1690" t="s">
        <v>553</v>
      </c>
      <c r="Q92" s="1691"/>
      <c r="R92" s="929" t="e">
        <f>AND(10000001&lt;=$D$12,$D$12&lt;=100000000)</f>
        <v>#DIV/0!</v>
      </c>
      <c r="S92" s="880" t="e">
        <f>-(R92*-1)</f>
        <v>#DIV/0!</v>
      </c>
      <c r="T92" s="880" t="e">
        <f>IF(S92=1,MAX(0.04,-0.01*LN($D$12/1000000)+0.023+$C$84),0)</f>
        <v>#DIV/0!</v>
      </c>
      <c r="U92" s="931"/>
    </row>
    <row r="93" spans="1:21" ht="12" customHeight="1">
      <c r="A93" s="832"/>
      <c r="B93" s="925" t="s">
        <v>234</v>
      </c>
      <c r="C93" s="922">
        <v>0.1</v>
      </c>
      <c r="D93" s="922">
        <v>0.13</v>
      </c>
      <c r="E93" s="1009">
        <f t="shared" si="1"/>
        <v>0.115</v>
      </c>
      <c r="F93" s="911"/>
      <c r="G93" s="911"/>
      <c r="H93" s="911"/>
      <c r="I93" s="911"/>
      <c r="J93" s="1720">
        <v>0.1</v>
      </c>
      <c r="K93" s="1721"/>
      <c r="L93" s="1719"/>
      <c r="M93" s="1719"/>
      <c r="N93" s="832"/>
      <c r="P93" s="1692" t="s">
        <v>554</v>
      </c>
      <c r="Q93" s="1693"/>
      <c r="R93" s="933" t="e">
        <f>AND(100000001&lt;=$D$12,$D$12&lt;=1000000000)</f>
        <v>#DIV/0!</v>
      </c>
      <c r="S93" s="889" t="e">
        <f>-(R93*-1)</f>
        <v>#DIV/0!</v>
      </c>
      <c r="T93" s="889" t="e">
        <f>IF(S93=1,MAX(0.04,-0.01*LN($D$12/1000000)+0.023+$C$84),0)</f>
        <v>#DIV/0!</v>
      </c>
      <c r="U93" s="935"/>
    </row>
    <row r="94" spans="1:21" ht="12" customHeight="1">
      <c r="A94" s="832"/>
      <c r="B94" s="925" t="s">
        <v>176</v>
      </c>
      <c r="C94" s="922">
        <v>0.11</v>
      </c>
      <c r="D94" s="922">
        <v>0.14000000000000001</v>
      </c>
      <c r="E94" s="1009">
        <f t="shared" si="1"/>
        <v>0.125</v>
      </c>
      <c r="F94" s="911"/>
      <c r="G94" s="911"/>
      <c r="H94" s="911"/>
      <c r="I94" s="911"/>
      <c r="J94" s="1720">
        <v>0.11</v>
      </c>
      <c r="K94" s="1721"/>
      <c r="L94" s="1719"/>
      <c r="M94" s="1719"/>
      <c r="N94" s="832"/>
      <c r="Q94" s="919"/>
    </row>
    <row r="95" spans="1:21" ht="12" customHeight="1">
      <c r="A95" s="832"/>
      <c r="B95" s="936" t="s">
        <v>253</v>
      </c>
      <c r="C95" s="937">
        <v>0.12</v>
      </c>
      <c r="D95" s="937">
        <v>0.15</v>
      </c>
      <c r="E95" s="1010">
        <f t="shared" si="1"/>
        <v>0.13500000000000001</v>
      </c>
      <c r="F95" s="832"/>
      <c r="G95" s="832"/>
      <c r="H95" s="832"/>
      <c r="I95" s="832"/>
      <c r="J95" s="1717">
        <v>0.12</v>
      </c>
      <c r="K95" s="1718"/>
      <c r="L95" s="1719"/>
      <c r="M95" s="1719"/>
      <c r="N95" s="832"/>
      <c r="P95" s="1011" t="e">
        <f>SUM(T90:T93)-C85</f>
        <v>#DIV/0!</v>
      </c>
      <c r="Q95" s="919"/>
      <c r="U95" s="940"/>
    </row>
    <row r="96" spans="1:21" ht="12" customHeight="1">
      <c r="A96" s="832"/>
      <c r="B96" s="832"/>
      <c r="C96" s="833"/>
      <c r="D96" s="834"/>
      <c r="E96" s="833"/>
      <c r="F96" s="833"/>
      <c r="G96" s="835"/>
      <c r="H96" s="835"/>
      <c r="I96" s="835"/>
      <c r="J96" s="835"/>
      <c r="K96" s="832"/>
      <c r="L96" s="832"/>
      <c r="M96" s="832"/>
      <c r="N96" s="832"/>
      <c r="P96" s="1012" t="s">
        <v>100</v>
      </c>
      <c r="Q96" s="919"/>
      <c r="U96" s="943"/>
    </row>
    <row r="97" spans="1:21" ht="12" customHeight="1">
      <c r="A97" s="832"/>
      <c r="B97" s="287" t="s">
        <v>555</v>
      </c>
      <c r="C97" s="945"/>
      <c r="D97" s="1013" t="e">
        <f>ROUND(D12*C85,0)</f>
        <v>#DIV/0!</v>
      </c>
      <c r="E97" s="833"/>
      <c r="F97" s="833"/>
      <c r="G97" s="835"/>
      <c r="H97" s="835"/>
      <c r="I97" s="835"/>
      <c r="J97" s="835"/>
      <c r="K97" s="832"/>
      <c r="L97" s="832"/>
      <c r="M97" s="832"/>
      <c r="N97" s="832"/>
      <c r="Q97" s="919"/>
      <c r="U97" s="947"/>
    </row>
    <row r="98" spans="1:21" ht="12" customHeight="1">
      <c r="A98" s="832"/>
      <c r="B98" s="832" t="s">
        <v>324</v>
      </c>
      <c r="C98" s="945"/>
      <c r="D98" s="949" t="e">
        <f>ROUND(-$D$97*($D$14),0)</f>
        <v>#DIV/0!</v>
      </c>
      <c r="E98" s="833"/>
      <c r="F98" s="833"/>
      <c r="G98" s="835"/>
      <c r="H98" s="835"/>
      <c r="I98" s="835"/>
      <c r="J98" s="835"/>
      <c r="K98" s="832"/>
      <c r="L98" s="832"/>
      <c r="M98" s="832"/>
      <c r="N98" s="832"/>
      <c r="Q98" s="919"/>
    </row>
    <row r="99" spans="1:21" ht="12" customHeight="1">
      <c r="A99" s="832"/>
      <c r="B99" s="950" t="s">
        <v>351</v>
      </c>
      <c r="C99" s="951"/>
      <c r="D99" s="1014" t="e">
        <f>SUM(D97:D98)</f>
        <v>#DIV/0!</v>
      </c>
      <c r="E99" s="833"/>
      <c r="F99" s="833"/>
      <c r="G99" s="835"/>
      <c r="H99" s="835"/>
      <c r="I99" s="835"/>
      <c r="J99" s="835"/>
      <c r="K99" s="832"/>
      <c r="L99" s="832"/>
      <c r="M99" s="832"/>
      <c r="N99" s="832"/>
      <c r="Q99" s="919"/>
    </row>
    <row r="100" spans="1:21" ht="4.1500000000000004" customHeight="1">
      <c r="A100" s="832"/>
      <c r="B100" s="950"/>
      <c r="C100" s="951"/>
      <c r="D100" s="1015"/>
      <c r="E100" s="833"/>
      <c r="F100" s="833"/>
      <c r="G100" s="835"/>
      <c r="H100" s="835"/>
      <c r="I100" s="835"/>
      <c r="J100" s="835"/>
      <c r="K100" s="832"/>
      <c r="L100" s="832"/>
      <c r="M100" s="832"/>
      <c r="N100" s="832"/>
      <c r="Q100" s="919"/>
    </row>
    <row r="101" spans="1:21" ht="12" customHeight="1">
      <c r="A101" s="832"/>
      <c r="B101" s="287" t="s">
        <v>325</v>
      </c>
      <c r="C101" s="953"/>
      <c r="D101" s="1016" t="e">
        <f>+'SUMMARY (2)'!P22</f>
        <v>#DIV/0!</v>
      </c>
      <c r="E101" s="833"/>
      <c r="F101" s="833"/>
      <c r="G101" s="835"/>
      <c r="H101" s="835"/>
      <c r="I101" s="835"/>
      <c r="J101" s="835"/>
      <c r="K101" s="832"/>
      <c r="L101" s="832"/>
      <c r="M101" s="832"/>
      <c r="N101" s="832"/>
      <c r="Q101" s="919"/>
    </row>
    <row r="102" spans="1:21" ht="4.1500000000000004" customHeight="1">
      <c r="A102" s="832"/>
      <c r="B102" s="287"/>
      <c r="C102" s="953"/>
      <c r="D102" s="1016"/>
      <c r="E102" s="833"/>
      <c r="F102" s="833"/>
      <c r="G102" s="835"/>
      <c r="H102" s="835"/>
      <c r="I102" s="835"/>
      <c r="J102" s="835"/>
      <c r="K102" s="832"/>
      <c r="L102" s="832"/>
      <c r="M102" s="832"/>
      <c r="N102" s="832"/>
      <c r="Q102" s="919"/>
    </row>
    <row r="103" spans="1:21" ht="12" customHeight="1" thickBot="1">
      <c r="A103" s="832"/>
      <c r="B103" s="954" t="s">
        <v>570</v>
      </c>
      <c r="C103" s="951"/>
      <c r="D103" s="1017" t="e">
        <f>SUM(D99:D101)</f>
        <v>#DIV/0!</v>
      </c>
      <c r="E103" s="547" t="s">
        <v>99</v>
      </c>
      <c r="F103" s="833"/>
      <c r="G103" s="835"/>
      <c r="H103" s="835"/>
      <c r="I103" s="835"/>
      <c r="J103" s="835"/>
      <c r="K103" s="832"/>
      <c r="L103" s="832"/>
      <c r="M103" s="832"/>
      <c r="N103" s="832"/>
      <c r="Q103" s="919"/>
    </row>
    <row r="104" spans="1:21" ht="12" customHeight="1" thickTop="1">
      <c r="A104" s="832"/>
      <c r="B104" s="950"/>
      <c r="C104" s="951"/>
      <c r="D104" s="834"/>
      <c r="E104" s="833"/>
      <c r="F104" s="833"/>
      <c r="G104" s="835"/>
      <c r="H104" s="835"/>
      <c r="I104" s="835"/>
      <c r="J104" s="835"/>
      <c r="K104" s="832"/>
      <c r="L104" s="832"/>
      <c r="M104" s="832"/>
      <c r="N104" s="832"/>
      <c r="Q104" s="919"/>
    </row>
    <row r="105" spans="1:21" ht="12" customHeight="1">
      <c r="A105" s="832"/>
      <c r="B105" s="950"/>
      <c r="C105" s="951"/>
      <c r="D105" s="834"/>
      <c r="E105" s="833"/>
      <c r="F105" s="833"/>
      <c r="G105" s="835"/>
      <c r="H105" s="835"/>
      <c r="I105" s="835"/>
      <c r="J105" s="835"/>
      <c r="K105" s="832"/>
      <c r="L105" s="832"/>
      <c r="M105" s="832"/>
      <c r="N105" s="832"/>
      <c r="Q105" s="919"/>
    </row>
    <row r="106" spans="1:21" ht="12" customHeight="1">
      <c r="A106" s="832"/>
      <c r="B106" s="488" t="s">
        <v>557</v>
      </c>
      <c r="C106" s="951"/>
      <c r="D106" s="834"/>
      <c r="E106" s="833"/>
      <c r="F106" s="833"/>
      <c r="G106" s="835"/>
      <c r="H106" s="835"/>
      <c r="I106" s="835"/>
      <c r="J106" s="835"/>
      <c r="K106" s="832"/>
      <c r="L106" s="832"/>
      <c r="M106" s="832"/>
      <c r="N106" s="832"/>
      <c r="Q106" s="919"/>
    </row>
    <row r="107" spans="1:21" ht="12" customHeight="1">
      <c r="A107" s="832"/>
      <c r="B107" s="950"/>
      <c r="C107" s="951"/>
      <c r="D107" s="834"/>
      <c r="E107" s="833"/>
      <c r="F107" s="833"/>
      <c r="G107" s="835"/>
      <c r="H107" s="835"/>
      <c r="I107" s="835"/>
      <c r="J107" s="835"/>
      <c r="K107" s="832"/>
      <c r="L107" s="832"/>
      <c r="M107" s="832"/>
      <c r="N107" s="832"/>
      <c r="Q107" s="919"/>
    </row>
    <row r="108" spans="1:21" ht="12" hidden="1" customHeight="1" outlineLevel="1">
      <c r="A108" s="832"/>
      <c r="B108" s="1670" t="s">
        <v>558</v>
      </c>
      <c r="C108" s="1671"/>
      <c r="D108" s="1672"/>
      <c r="E108" s="833"/>
      <c r="F108" s="833"/>
      <c r="G108" s="835"/>
      <c r="H108" s="835"/>
      <c r="I108" s="835"/>
      <c r="J108" s="1673" t="s">
        <v>559</v>
      </c>
      <c r="K108" s="1674"/>
      <c r="L108" s="1675"/>
      <c r="M108" s="832"/>
      <c r="N108" s="832"/>
      <c r="Q108" s="919"/>
    </row>
    <row r="109" spans="1:21" ht="12" hidden="1" customHeight="1" outlineLevel="1">
      <c r="A109" s="832"/>
      <c r="B109" s="1676" t="s">
        <v>560</v>
      </c>
      <c r="C109" s="1677"/>
      <c r="D109" s="956" t="s">
        <v>561</v>
      </c>
      <c r="E109" s="833"/>
      <c r="F109" s="833"/>
      <c r="G109" s="835"/>
      <c r="H109" s="835"/>
      <c r="I109" s="835"/>
      <c r="J109" s="1678" t="s">
        <v>560</v>
      </c>
      <c r="K109" s="1679"/>
      <c r="L109" s="957" t="s">
        <v>561</v>
      </c>
      <c r="M109" s="832"/>
      <c r="N109" s="832"/>
      <c r="Q109" s="919"/>
    </row>
    <row r="110" spans="1:21" ht="12" hidden="1" customHeight="1" outlineLevel="1">
      <c r="A110" s="832"/>
      <c r="B110" s="958" t="s">
        <v>143</v>
      </c>
      <c r="C110" s="959"/>
      <c r="D110" s="960">
        <v>0.05</v>
      </c>
      <c r="E110" s="833"/>
      <c r="F110" s="833"/>
      <c r="G110" s="835"/>
      <c r="H110" s="835"/>
      <c r="I110" s="835"/>
      <c r="J110" s="961" t="s">
        <v>143</v>
      </c>
      <c r="K110" s="962"/>
      <c r="L110" s="963">
        <v>0.05</v>
      </c>
      <c r="M110" s="832"/>
      <c r="N110" s="832"/>
      <c r="Q110" s="919"/>
    </row>
    <row r="111" spans="1:21" ht="12" hidden="1" customHeight="1" outlineLevel="1">
      <c r="A111" s="832"/>
      <c r="B111" s="964" t="s">
        <v>562</v>
      </c>
      <c r="C111" s="965"/>
      <c r="D111" s="966">
        <v>0.25</v>
      </c>
      <c r="E111" s="833"/>
      <c r="F111" s="833"/>
      <c r="G111" s="835"/>
      <c r="H111" s="835"/>
      <c r="I111" s="835"/>
      <c r="J111" s="967" t="s">
        <v>562</v>
      </c>
      <c r="K111" s="968"/>
      <c r="L111" s="969">
        <v>0.25</v>
      </c>
      <c r="M111" s="832"/>
      <c r="N111" s="832"/>
      <c r="Q111" s="919"/>
    </row>
    <row r="112" spans="1:21" ht="12" hidden="1" customHeight="1" outlineLevel="1">
      <c r="A112" s="832"/>
      <c r="B112" s="970" t="s">
        <v>383</v>
      </c>
      <c r="C112" s="965"/>
      <c r="D112" s="966">
        <v>0.25</v>
      </c>
      <c r="E112" s="833"/>
      <c r="F112" s="833"/>
      <c r="G112" s="835"/>
      <c r="H112" s="835"/>
      <c r="I112" s="835"/>
      <c r="J112" s="967" t="s">
        <v>383</v>
      </c>
      <c r="K112" s="968"/>
      <c r="L112" s="969">
        <v>0.25</v>
      </c>
      <c r="M112" s="832"/>
      <c r="N112" s="832"/>
      <c r="Q112" s="919"/>
    </row>
    <row r="113" spans="1:17" ht="12" hidden="1" customHeight="1" outlineLevel="1">
      <c r="A113" s="832"/>
      <c r="B113" s="970" t="s">
        <v>469</v>
      </c>
      <c r="C113" s="965"/>
      <c r="D113" s="966">
        <v>0.15</v>
      </c>
      <c r="E113" s="833"/>
      <c r="F113" s="833"/>
      <c r="G113" s="835"/>
      <c r="H113" s="835"/>
      <c r="I113" s="835"/>
      <c r="J113" s="967" t="s">
        <v>469</v>
      </c>
      <c r="K113" s="968"/>
      <c r="L113" s="969">
        <v>0.15</v>
      </c>
      <c r="M113" s="832"/>
      <c r="N113" s="832"/>
      <c r="Q113" s="919"/>
    </row>
    <row r="114" spans="1:17" ht="12" hidden="1" customHeight="1" outlineLevel="1">
      <c r="A114" s="832"/>
      <c r="B114" s="970" t="s">
        <v>563</v>
      </c>
      <c r="C114" s="965"/>
      <c r="D114" s="966">
        <v>0.25</v>
      </c>
      <c r="E114" s="833"/>
      <c r="F114" s="833"/>
      <c r="G114" s="835"/>
      <c r="H114" s="835"/>
      <c r="I114" s="835"/>
      <c r="J114" s="967" t="s">
        <v>563</v>
      </c>
      <c r="K114" s="968"/>
      <c r="L114" s="969">
        <v>0.25</v>
      </c>
      <c r="M114" s="832"/>
      <c r="N114" s="832"/>
      <c r="Q114" s="919"/>
    </row>
    <row r="115" spans="1:17" ht="12" hidden="1" customHeight="1" outlineLevel="1">
      <c r="A115" s="832"/>
      <c r="B115" s="971" t="s">
        <v>470</v>
      </c>
      <c r="C115" s="972"/>
      <c r="D115" s="973">
        <v>0.05</v>
      </c>
      <c r="E115" s="833"/>
      <c r="F115" s="833"/>
      <c r="G115" s="835"/>
      <c r="H115" s="835"/>
      <c r="I115" s="835"/>
      <c r="J115" s="974" t="s">
        <v>470</v>
      </c>
      <c r="K115" s="975"/>
      <c r="L115" s="976">
        <v>0.05</v>
      </c>
      <c r="M115" s="832"/>
      <c r="N115" s="832"/>
      <c r="Q115" s="919"/>
    </row>
    <row r="116" spans="1:17" ht="12" hidden="1" customHeight="1" outlineLevel="1">
      <c r="A116" s="832"/>
      <c r="B116" s="977"/>
      <c r="C116" s="951"/>
      <c r="D116" s="834"/>
      <c r="E116" s="833"/>
      <c r="F116" s="833"/>
      <c r="G116" s="835"/>
      <c r="H116" s="835"/>
      <c r="I116" s="835"/>
      <c r="J116" s="978"/>
      <c r="K116" s="911"/>
      <c r="L116" s="911"/>
      <c r="M116" s="832"/>
      <c r="N116" s="832"/>
      <c r="Q116" s="919"/>
    </row>
    <row r="117" spans="1:17" ht="12" customHeight="1" collapsed="1">
      <c r="A117" s="832"/>
      <c r="B117" s="977"/>
      <c r="C117" s="951"/>
      <c r="D117" s="834"/>
      <c r="E117" s="833"/>
      <c r="F117" s="833"/>
      <c r="G117" s="835"/>
      <c r="H117" s="835"/>
      <c r="I117" s="835"/>
      <c r="J117" s="978"/>
      <c r="K117" s="911"/>
      <c r="L117" s="911"/>
      <c r="M117" s="832"/>
      <c r="N117" s="832"/>
      <c r="Q117" s="919"/>
    </row>
    <row r="118" spans="1:17" ht="12" customHeight="1">
      <c r="A118" s="832"/>
      <c r="B118" s="287" t="s">
        <v>142</v>
      </c>
      <c r="C118" s="979" t="s">
        <v>143</v>
      </c>
      <c r="D118" s="979"/>
      <c r="E118" s="980" t="e">
        <f t="shared" ref="E118:E123" si="2">ROUND($D$103*K118%,2)</f>
        <v>#DIV/0!</v>
      </c>
      <c r="F118" s="829"/>
      <c r="G118" s="829"/>
      <c r="H118" s="829"/>
      <c r="I118" s="829"/>
      <c r="J118" s="829"/>
      <c r="K118" s="981">
        <v>5</v>
      </c>
      <c r="L118" s="830" t="s">
        <v>293</v>
      </c>
      <c r="M118" s="832"/>
      <c r="N118" s="832"/>
      <c r="Q118" s="919"/>
    </row>
    <row r="119" spans="1:17" ht="12" customHeight="1">
      <c r="A119" s="832"/>
      <c r="B119" s="287" t="s">
        <v>144</v>
      </c>
      <c r="C119" s="979" t="s">
        <v>481</v>
      </c>
      <c r="D119" s="979"/>
      <c r="E119" s="980" t="e">
        <f>ROUND($D$103*K119%,2)</f>
        <v>#DIV/0!</v>
      </c>
      <c r="F119" s="829"/>
      <c r="G119" s="829"/>
      <c r="H119" s="829"/>
      <c r="I119" s="829"/>
      <c r="J119" s="829"/>
      <c r="K119" s="981">
        <v>25</v>
      </c>
      <c r="L119" s="830" t="s">
        <v>293</v>
      </c>
      <c r="M119" s="832"/>
      <c r="N119" s="832"/>
      <c r="Q119" s="919"/>
    </row>
    <row r="120" spans="1:17" ht="12" customHeight="1">
      <c r="A120" s="832"/>
      <c r="B120" s="287" t="s">
        <v>146</v>
      </c>
      <c r="C120" s="979" t="s">
        <v>383</v>
      </c>
      <c r="D120" s="979"/>
      <c r="E120" s="982" t="e">
        <f t="shared" si="2"/>
        <v>#DIV/0!</v>
      </c>
      <c r="F120" s="829"/>
      <c r="G120" s="829"/>
      <c r="H120" s="829"/>
      <c r="I120" s="829"/>
      <c r="J120" s="829"/>
      <c r="K120" s="981">
        <v>25</v>
      </c>
      <c r="L120" s="830" t="s">
        <v>293</v>
      </c>
      <c r="M120" s="832"/>
      <c r="N120" s="832"/>
      <c r="Q120" s="919"/>
    </row>
    <row r="121" spans="1:17" ht="12" customHeight="1">
      <c r="A121" s="832"/>
      <c r="B121" s="287" t="s">
        <v>148</v>
      </c>
      <c r="C121" s="979" t="s">
        <v>482</v>
      </c>
      <c r="D121" s="979"/>
      <c r="E121" s="982" t="e">
        <f t="shared" si="2"/>
        <v>#DIV/0!</v>
      </c>
      <c r="F121" s="829"/>
      <c r="G121" s="829"/>
      <c r="H121" s="829"/>
      <c r="I121" s="829"/>
      <c r="J121" s="829"/>
      <c r="K121" s="981">
        <v>15</v>
      </c>
      <c r="L121" s="830" t="s">
        <v>293</v>
      </c>
      <c r="M121" s="832"/>
      <c r="N121" s="832"/>
      <c r="Q121" s="919"/>
    </row>
    <row r="122" spans="1:17" ht="12" customHeight="1">
      <c r="A122" s="832"/>
      <c r="B122" s="287" t="s">
        <v>150</v>
      </c>
      <c r="C122" s="979" t="s">
        <v>151</v>
      </c>
      <c r="D122" s="979"/>
      <c r="E122" s="982" t="e">
        <f t="shared" si="2"/>
        <v>#DIV/0!</v>
      </c>
      <c r="F122" s="829"/>
      <c r="G122" s="829"/>
      <c r="H122" s="829"/>
      <c r="I122" s="829"/>
      <c r="J122" s="829"/>
      <c r="K122" s="981">
        <v>25</v>
      </c>
      <c r="L122" s="830" t="s">
        <v>293</v>
      </c>
      <c r="M122" s="832"/>
      <c r="N122" s="832"/>
      <c r="Q122" s="919"/>
    </row>
    <row r="123" spans="1:17" ht="12" customHeight="1">
      <c r="A123" s="832"/>
      <c r="B123" s="287" t="s">
        <v>152</v>
      </c>
      <c r="C123" s="979" t="s">
        <v>483</v>
      </c>
      <c r="D123" s="979"/>
      <c r="E123" s="982" t="e">
        <f t="shared" si="2"/>
        <v>#DIV/0!</v>
      </c>
      <c r="F123" s="829"/>
      <c r="G123" s="829"/>
      <c r="H123" s="829"/>
      <c r="I123" s="829"/>
      <c r="J123" s="829"/>
      <c r="K123" s="981">
        <v>5</v>
      </c>
      <c r="L123" s="830" t="s">
        <v>293</v>
      </c>
      <c r="M123" s="832"/>
      <c r="N123" s="832"/>
      <c r="Q123" s="919"/>
    </row>
    <row r="124" spans="1:17" ht="12" customHeight="1" thickBot="1">
      <c r="A124" s="832"/>
      <c r="B124" s="287"/>
      <c r="C124" s="287"/>
      <c r="D124" s="827"/>
      <c r="E124" s="983" t="e">
        <f>SUM(E118:E123)</f>
        <v>#DIV/0!</v>
      </c>
      <c r="F124" s="984"/>
      <c r="G124" s="984"/>
      <c r="H124" s="984"/>
      <c r="I124" s="984"/>
      <c r="J124" s="984"/>
      <c r="K124" s="985">
        <f>SUM(K118:K123)</f>
        <v>100</v>
      </c>
      <c r="L124" s="830" t="s">
        <v>293</v>
      </c>
      <c r="M124" s="832"/>
      <c r="N124" s="832"/>
      <c r="O124" s="986"/>
      <c r="P124" s="986" t="e">
        <f>D103-E124</f>
        <v>#DIV/0!</v>
      </c>
      <c r="Q124" s="986" t="s">
        <v>100</v>
      </c>
    </row>
    <row r="125" spans="1:17" ht="12" customHeight="1" thickTop="1">
      <c r="A125" s="832"/>
      <c r="B125" s="832"/>
      <c r="C125" s="833"/>
      <c r="D125" s="834"/>
      <c r="E125" s="833"/>
      <c r="F125" s="833"/>
      <c r="G125" s="835"/>
      <c r="H125" s="835"/>
      <c r="I125" s="835"/>
      <c r="J125" s="835"/>
      <c r="K125" s="832"/>
      <c r="L125" s="832"/>
      <c r="M125" s="832"/>
      <c r="N125" s="832"/>
      <c r="Q125" s="919"/>
    </row>
    <row r="126" spans="1:17" ht="12" customHeight="1">
      <c r="A126" s="832"/>
      <c r="B126" s="832"/>
      <c r="C126" s="833"/>
      <c r="D126" s="834"/>
      <c r="E126" s="833"/>
      <c r="F126" s="833"/>
      <c r="G126" s="835"/>
      <c r="H126" s="835"/>
      <c r="I126" s="835"/>
      <c r="J126" s="835"/>
      <c r="K126" s="832"/>
      <c r="L126" s="832"/>
      <c r="M126" s="832"/>
      <c r="N126" s="832"/>
      <c r="Q126" s="919"/>
    </row>
    <row r="127" spans="1:17" ht="12" customHeight="1">
      <c r="A127" s="832"/>
      <c r="B127" s="488" t="s">
        <v>355</v>
      </c>
      <c r="C127" s="833"/>
      <c r="D127" s="834"/>
      <c r="E127" s="833"/>
      <c r="F127" s="833"/>
      <c r="G127" s="835"/>
      <c r="H127" s="835"/>
      <c r="I127" s="835"/>
      <c r="J127" s="835"/>
      <c r="K127" s="832"/>
      <c r="L127" s="832"/>
      <c r="M127" s="832"/>
      <c r="N127" s="832"/>
      <c r="Q127" s="919"/>
    </row>
    <row r="128" spans="1:17" s="832" customFormat="1" ht="12" customHeight="1">
      <c r="A128" s="832" t="s">
        <v>356</v>
      </c>
      <c r="B128" s="832" t="s">
        <v>564</v>
      </c>
      <c r="C128" s="833"/>
      <c r="D128" s="834"/>
      <c r="E128" s="833"/>
      <c r="F128" s="833"/>
      <c r="G128" s="835"/>
      <c r="H128" s="835"/>
      <c r="I128" s="835"/>
      <c r="J128" s="835"/>
      <c r="Q128" s="878"/>
    </row>
    <row r="129" spans="1:17" s="832" customFormat="1" ht="12" customHeight="1">
      <c r="A129" s="832" t="s">
        <v>356</v>
      </c>
      <c r="B129" s="832" t="s">
        <v>565</v>
      </c>
      <c r="C129" s="987"/>
      <c r="D129" s="987"/>
      <c r="E129" s="987"/>
      <c r="F129" s="987"/>
      <c r="G129" s="987"/>
      <c r="H129" s="987"/>
      <c r="I129" s="987"/>
      <c r="J129" s="987"/>
      <c r="Q129" s="1018"/>
    </row>
    <row r="130" spans="1:17" s="832" customFormat="1" ht="12" customHeight="1">
      <c r="A130" s="832" t="s">
        <v>356</v>
      </c>
      <c r="B130" s="832" t="s">
        <v>566</v>
      </c>
      <c r="C130" s="987"/>
      <c r="D130" s="987"/>
      <c r="E130" s="987"/>
      <c r="F130" s="987"/>
      <c r="G130" s="987"/>
      <c r="H130" s="987"/>
      <c r="I130" s="987"/>
      <c r="J130" s="987"/>
      <c r="Q130" s="1018"/>
    </row>
    <row r="131" spans="1:17" s="832" customFormat="1" ht="12" customHeight="1">
      <c r="A131" s="832" t="s">
        <v>356</v>
      </c>
      <c r="B131" s="832" t="s">
        <v>567</v>
      </c>
      <c r="C131" s="987"/>
      <c r="D131" s="987"/>
      <c r="E131" s="987"/>
      <c r="F131" s="987"/>
      <c r="G131" s="987"/>
      <c r="H131" s="987"/>
      <c r="I131" s="987"/>
      <c r="J131" s="987"/>
      <c r="Q131" s="1018"/>
    </row>
    <row r="132" spans="1:17" s="832" customFormat="1" ht="12" customHeight="1">
      <c r="A132" s="832" t="s">
        <v>356</v>
      </c>
      <c r="B132" s="832" t="s">
        <v>568</v>
      </c>
      <c r="C132" s="987"/>
      <c r="D132" s="987"/>
      <c r="E132" s="987"/>
      <c r="F132" s="987"/>
      <c r="G132" s="987"/>
      <c r="H132" s="987"/>
      <c r="I132" s="987"/>
      <c r="J132" s="987"/>
      <c r="Q132" s="1018"/>
    </row>
    <row r="133" spans="1:17" s="832" customFormat="1" ht="12" customHeight="1">
      <c r="A133" s="832" t="s">
        <v>356</v>
      </c>
      <c r="B133" s="832" t="s">
        <v>569</v>
      </c>
      <c r="C133" s="987"/>
      <c r="D133" s="987"/>
      <c r="E133" s="987"/>
      <c r="F133" s="987"/>
      <c r="G133" s="987"/>
      <c r="H133" s="987"/>
      <c r="I133" s="987"/>
      <c r="J133" s="987"/>
      <c r="Q133" s="1018"/>
    </row>
    <row r="134" spans="1:17" ht="12" customHeight="1">
      <c r="A134" s="832"/>
      <c r="B134" s="832"/>
      <c r="C134" s="833"/>
      <c r="D134" s="834"/>
      <c r="E134" s="833"/>
      <c r="F134" s="833"/>
      <c r="G134" s="835"/>
      <c r="H134" s="835"/>
      <c r="I134" s="835"/>
      <c r="J134" s="835"/>
      <c r="K134" s="832"/>
      <c r="L134" s="832"/>
      <c r="M134" s="832"/>
      <c r="N134" s="832"/>
      <c r="Q134" s="919"/>
    </row>
    <row r="135" spans="1:17" ht="15" customHeight="1">
      <c r="C135" s="988"/>
      <c r="D135" s="988"/>
      <c r="E135" s="988"/>
      <c r="F135" s="988"/>
      <c r="G135" s="988"/>
      <c r="H135" s="988"/>
      <c r="I135" s="988"/>
      <c r="J135" s="988"/>
    </row>
    <row r="136" spans="1:17" ht="15" customHeight="1">
      <c r="C136" s="988"/>
      <c r="D136" s="988"/>
      <c r="E136" s="988"/>
      <c r="F136" s="988"/>
      <c r="G136" s="988"/>
      <c r="H136" s="988"/>
      <c r="I136" s="988"/>
      <c r="J136" s="988"/>
    </row>
    <row r="137" spans="1:17" ht="15" customHeight="1">
      <c r="C137" s="988"/>
      <c r="D137" s="988"/>
      <c r="E137" s="988"/>
      <c r="F137" s="988"/>
      <c r="G137" s="988"/>
      <c r="H137" s="988"/>
      <c r="I137" s="988"/>
      <c r="J137" s="988"/>
    </row>
    <row r="138" spans="1:17" ht="15" customHeight="1">
      <c r="C138" s="988"/>
      <c r="D138" s="988"/>
      <c r="E138" s="988"/>
      <c r="F138" s="988"/>
      <c r="G138" s="988"/>
      <c r="H138" s="988"/>
      <c r="I138" s="988"/>
      <c r="J138" s="988"/>
    </row>
    <row r="139" spans="1:17" ht="15" customHeight="1">
      <c r="C139" s="988"/>
      <c r="D139" s="988"/>
      <c r="E139" s="988"/>
      <c r="F139" s="988"/>
      <c r="G139" s="988"/>
      <c r="H139" s="988"/>
      <c r="I139" s="988"/>
      <c r="J139" s="988"/>
    </row>
    <row r="140" spans="1:17" ht="15" customHeight="1">
      <c r="C140" s="988"/>
      <c r="D140" s="988"/>
      <c r="E140" s="988"/>
      <c r="F140" s="988"/>
      <c r="G140" s="988"/>
      <c r="H140" s="988"/>
      <c r="I140" s="988"/>
      <c r="J140" s="988"/>
    </row>
    <row r="141" spans="1:17" ht="15" customHeight="1">
      <c r="C141" s="988"/>
      <c r="D141" s="988"/>
      <c r="E141" s="988"/>
      <c r="F141" s="988"/>
      <c r="G141" s="988"/>
      <c r="H141" s="988"/>
      <c r="I141" s="988"/>
      <c r="J141" s="988"/>
    </row>
    <row r="142" spans="1:17" ht="15" customHeight="1">
      <c r="C142" s="988"/>
      <c r="D142" s="988"/>
      <c r="E142" s="988"/>
      <c r="F142" s="988"/>
      <c r="G142" s="988"/>
      <c r="H142" s="988"/>
      <c r="I142" s="988"/>
      <c r="J142" s="988"/>
    </row>
    <row r="143" spans="1:17" ht="15" customHeight="1">
      <c r="C143" s="988"/>
      <c r="D143" s="988"/>
      <c r="E143" s="988"/>
      <c r="F143" s="988"/>
      <c r="G143" s="988"/>
      <c r="H143" s="988"/>
      <c r="I143" s="988"/>
      <c r="J143" s="988"/>
    </row>
    <row r="144" spans="1:17" ht="15" customHeight="1">
      <c r="C144" s="988"/>
      <c r="D144" s="988"/>
      <c r="E144" s="988"/>
      <c r="F144" s="988"/>
      <c r="G144" s="988"/>
      <c r="H144" s="988"/>
      <c r="I144" s="988"/>
      <c r="J144" s="988"/>
    </row>
    <row r="145" spans="3:10" ht="15" customHeight="1">
      <c r="C145" s="988"/>
      <c r="D145" s="988"/>
      <c r="E145" s="988"/>
      <c r="F145" s="988"/>
      <c r="G145" s="988"/>
      <c r="H145" s="988"/>
      <c r="I145" s="988"/>
      <c r="J145" s="988"/>
    </row>
    <row r="146" spans="3:10" ht="15" customHeight="1">
      <c r="C146" s="988"/>
      <c r="D146" s="988"/>
      <c r="E146" s="988"/>
      <c r="F146" s="988"/>
      <c r="G146" s="988"/>
      <c r="H146" s="988"/>
      <c r="I146" s="988"/>
      <c r="J146" s="988"/>
    </row>
    <row r="147" spans="3:10" ht="15" customHeight="1">
      <c r="C147" s="988"/>
      <c r="D147" s="988"/>
      <c r="E147" s="988"/>
      <c r="F147" s="988"/>
      <c r="G147" s="988"/>
      <c r="H147" s="988"/>
      <c r="I147" s="988"/>
      <c r="J147" s="988"/>
    </row>
    <row r="148" spans="3:10" ht="15" customHeight="1">
      <c r="C148" s="988"/>
      <c r="D148" s="988"/>
      <c r="E148" s="988"/>
      <c r="F148" s="988"/>
      <c r="G148" s="988"/>
      <c r="H148" s="988"/>
      <c r="I148" s="988"/>
      <c r="J148" s="988"/>
    </row>
    <row r="149" spans="3:10" ht="15" customHeight="1">
      <c r="C149" s="988"/>
      <c r="D149" s="988"/>
      <c r="E149" s="988"/>
      <c r="F149" s="988"/>
      <c r="G149" s="988"/>
      <c r="H149" s="988"/>
      <c r="I149" s="988"/>
      <c r="J149" s="988"/>
    </row>
    <row r="150" spans="3:10" ht="15" customHeight="1">
      <c r="C150" s="988"/>
      <c r="D150" s="988"/>
      <c r="E150" s="988"/>
      <c r="F150" s="988"/>
      <c r="G150" s="988"/>
      <c r="H150" s="988"/>
      <c r="I150" s="988"/>
      <c r="J150" s="988"/>
    </row>
    <row r="151" spans="3:10" ht="15" customHeight="1">
      <c r="C151" s="988"/>
      <c r="D151" s="988"/>
      <c r="E151" s="988"/>
      <c r="F151" s="988"/>
      <c r="G151" s="988"/>
      <c r="H151" s="988"/>
      <c r="I151" s="988"/>
      <c r="J151" s="988"/>
    </row>
    <row r="152" spans="3:10" ht="15" customHeight="1">
      <c r="C152" s="988"/>
      <c r="D152" s="988"/>
      <c r="E152" s="988"/>
      <c r="F152" s="988"/>
      <c r="G152" s="988"/>
      <c r="H152" s="988"/>
      <c r="I152" s="988"/>
      <c r="J152" s="988"/>
    </row>
    <row r="153" spans="3:10" ht="15" customHeight="1">
      <c r="C153" s="988"/>
      <c r="D153" s="988"/>
      <c r="E153" s="988"/>
      <c r="F153" s="988"/>
      <c r="G153" s="988"/>
      <c r="H153" s="988"/>
      <c r="I153" s="988"/>
      <c r="J153" s="988"/>
    </row>
    <row r="154" spans="3:10" ht="15" customHeight="1">
      <c r="C154" s="988"/>
      <c r="D154" s="988"/>
      <c r="E154" s="988"/>
      <c r="F154" s="988"/>
      <c r="G154" s="988"/>
      <c r="H154" s="988"/>
      <c r="I154" s="988"/>
      <c r="J154" s="988"/>
    </row>
    <row r="155" spans="3:10" ht="15" customHeight="1">
      <c r="C155" s="988"/>
      <c r="D155" s="988"/>
      <c r="E155" s="988"/>
      <c r="F155" s="988"/>
      <c r="G155" s="988"/>
      <c r="H155" s="988"/>
      <c r="I155" s="988"/>
      <c r="J155" s="988"/>
    </row>
    <row r="156" spans="3:10" ht="15" customHeight="1">
      <c r="C156" s="988"/>
      <c r="D156" s="988"/>
      <c r="E156" s="988"/>
      <c r="F156" s="988"/>
      <c r="G156" s="988"/>
      <c r="H156" s="988"/>
      <c r="I156" s="988"/>
      <c r="J156" s="988"/>
    </row>
    <row r="157" spans="3:10" ht="15" customHeight="1">
      <c r="C157" s="988"/>
      <c r="D157" s="988"/>
      <c r="E157" s="988"/>
      <c r="F157" s="988"/>
      <c r="G157" s="988"/>
      <c r="H157" s="988"/>
      <c r="I157" s="988"/>
      <c r="J157" s="988"/>
    </row>
    <row r="158" spans="3:10" ht="15" customHeight="1">
      <c r="C158" s="988"/>
      <c r="D158" s="988"/>
      <c r="E158" s="988"/>
      <c r="F158" s="988"/>
      <c r="G158" s="988"/>
      <c r="H158" s="988"/>
      <c r="I158" s="988"/>
      <c r="J158" s="988"/>
    </row>
    <row r="159" spans="3:10" ht="15" customHeight="1">
      <c r="C159" s="988"/>
      <c r="D159" s="988"/>
      <c r="E159" s="988"/>
      <c r="F159" s="988"/>
      <c r="G159" s="988"/>
      <c r="H159" s="988"/>
      <c r="I159" s="988"/>
      <c r="J159" s="988"/>
    </row>
    <row r="160" spans="3:10" ht="15" customHeight="1">
      <c r="C160" s="988"/>
      <c r="D160" s="988"/>
      <c r="E160" s="988"/>
      <c r="F160" s="988"/>
      <c r="G160" s="988"/>
      <c r="H160" s="988"/>
      <c r="I160" s="988"/>
      <c r="J160" s="988"/>
    </row>
    <row r="161" spans="3:10" ht="15" customHeight="1">
      <c r="C161" s="988"/>
      <c r="D161" s="988"/>
      <c r="E161" s="988"/>
      <c r="F161" s="988"/>
      <c r="G161" s="988"/>
      <c r="H161" s="988"/>
      <c r="I161" s="988"/>
      <c r="J161" s="988"/>
    </row>
    <row r="162" spans="3:10" ht="15" customHeight="1">
      <c r="C162" s="988"/>
      <c r="D162" s="988"/>
      <c r="E162" s="988"/>
      <c r="F162" s="988"/>
      <c r="G162" s="988"/>
      <c r="H162" s="988"/>
      <c r="I162" s="988"/>
      <c r="J162" s="988"/>
    </row>
    <row r="163" spans="3:10" ht="15" customHeight="1">
      <c r="C163" s="988"/>
      <c r="D163" s="988"/>
      <c r="E163" s="988"/>
      <c r="F163" s="988"/>
      <c r="G163" s="988"/>
      <c r="H163" s="988"/>
      <c r="I163" s="988"/>
      <c r="J163" s="988"/>
    </row>
    <row r="164" spans="3:10" ht="15" customHeight="1">
      <c r="C164" s="988"/>
      <c r="D164" s="988"/>
      <c r="E164" s="988"/>
      <c r="F164" s="988"/>
      <c r="G164" s="988"/>
      <c r="H164" s="988"/>
      <c r="I164" s="988"/>
      <c r="J164" s="988"/>
    </row>
    <row r="165" spans="3:10" ht="15" customHeight="1">
      <c r="C165" s="988"/>
      <c r="D165" s="988"/>
      <c r="E165" s="988"/>
      <c r="F165" s="988"/>
      <c r="G165" s="988"/>
      <c r="H165" s="988"/>
      <c r="I165" s="988"/>
      <c r="J165" s="988"/>
    </row>
    <row r="166" spans="3:10" ht="15" customHeight="1">
      <c r="C166" s="988"/>
      <c r="D166" s="988"/>
      <c r="E166" s="988"/>
      <c r="F166" s="988"/>
      <c r="G166" s="988"/>
      <c r="H166" s="988"/>
      <c r="I166" s="988"/>
      <c r="J166" s="988"/>
    </row>
    <row r="167" spans="3:10" ht="15" customHeight="1">
      <c r="C167" s="988"/>
      <c r="D167" s="988"/>
      <c r="E167" s="988"/>
      <c r="F167" s="988"/>
      <c r="G167" s="988"/>
      <c r="H167" s="988"/>
      <c r="I167" s="988"/>
      <c r="J167" s="988"/>
    </row>
    <row r="168" spans="3:10" ht="15" customHeight="1">
      <c r="C168" s="988"/>
      <c r="D168" s="988"/>
      <c r="E168" s="988"/>
      <c r="F168" s="988"/>
      <c r="G168" s="988"/>
      <c r="H168" s="988"/>
      <c r="I168" s="988"/>
      <c r="J168" s="988"/>
    </row>
    <row r="169" spans="3:10" ht="15" customHeight="1">
      <c r="C169" s="988"/>
      <c r="D169" s="988"/>
      <c r="E169" s="988"/>
      <c r="F169" s="988"/>
      <c r="G169" s="988"/>
      <c r="H169" s="988"/>
      <c r="I169" s="988"/>
      <c r="J169" s="988"/>
    </row>
    <row r="170" spans="3:10" ht="15" customHeight="1">
      <c r="C170" s="988"/>
      <c r="D170" s="988"/>
      <c r="E170" s="988"/>
      <c r="F170" s="988"/>
      <c r="G170" s="988"/>
      <c r="H170" s="988"/>
      <c r="I170" s="988"/>
      <c r="J170" s="988"/>
    </row>
    <row r="171" spans="3:10" ht="15" customHeight="1">
      <c r="C171" s="988"/>
      <c r="D171" s="988"/>
      <c r="E171" s="988"/>
      <c r="F171" s="988"/>
      <c r="G171" s="988"/>
      <c r="H171" s="988"/>
      <c r="I171" s="988"/>
      <c r="J171" s="988"/>
    </row>
    <row r="172" spans="3:10" ht="15" customHeight="1">
      <c r="C172" s="988"/>
      <c r="D172" s="988"/>
      <c r="E172" s="988"/>
      <c r="F172" s="988"/>
      <c r="G172" s="988"/>
      <c r="H172" s="988"/>
      <c r="I172" s="988"/>
      <c r="J172" s="988"/>
    </row>
    <row r="173" spans="3:10" ht="15" customHeight="1">
      <c r="C173" s="988"/>
      <c r="D173" s="988"/>
      <c r="E173" s="988"/>
      <c r="F173" s="988"/>
      <c r="G173" s="988"/>
      <c r="H173" s="988"/>
      <c r="I173" s="988"/>
      <c r="J173" s="988"/>
    </row>
    <row r="174" spans="3:10" ht="15" customHeight="1">
      <c r="C174" s="988"/>
      <c r="D174" s="988"/>
      <c r="E174" s="988"/>
      <c r="F174" s="988"/>
      <c r="G174" s="988"/>
      <c r="H174" s="988"/>
      <c r="I174" s="988"/>
      <c r="J174" s="988"/>
    </row>
    <row r="175" spans="3:10" ht="15" customHeight="1">
      <c r="C175" s="988"/>
      <c r="D175" s="988"/>
      <c r="E175" s="988"/>
      <c r="F175" s="988"/>
      <c r="G175" s="988"/>
      <c r="H175" s="988"/>
      <c r="I175" s="988"/>
      <c r="J175" s="988"/>
    </row>
    <row r="176" spans="3:10" ht="15" customHeight="1">
      <c r="C176" s="988"/>
      <c r="D176" s="988"/>
      <c r="E176" s="988"/>
      <c r="F176" s="988"/>
      <c r="G176" s="988"/>
      <c r="H176" s="988"/>
      <c r="I176" s="988"/>
      <c r="J176" s="988"/>
    </row>
    <row r="177" spans="3:10" ht="15" customHeight="1">
      <c r="C177" s="988"/>
      <c r="D177" s="988"/>
      <c r="E177" s="988"/>
      <c r="F177" s="988"/>
      <c r="G177" s="988"/>
      <c r="H177" s="988"/>
      <c r="I177" s="988"/>
      <c r="J177" s="988"/>
    </row>
    <row r="178" spans="3:10" ht="15" customHeight="1">
      <c r="C178" s="988"/>
      <c r="D178" s="988"/>
      <c r="E178" s="988"/>
      <c r="F178" s="988"/>
      <c r="G178" s="988"/>
      <c r="H178" s="988"/>
      <c r="I178" s="988"/>
      <c r="J178" s="988"/>
    </row>
    <row r="179" spans="3:10" ht="15" customHeight="1">
      <c r="C179" s="988"/>
      <c r="D179" s="988"/>
      <c r="E179" s="988"/>
      <c r="F179" s="988"/>
      <c r="G179" s="988"/>
      <c r="H179" s="988"/>
      <c r="I179" s="988"/>
      <c r="J179" s="988"/>
    </row>
    <row r="180" spans="3:10" ht="15" customHeight="1">
      <c r="C180" s="988"/>
      <c r="D180" s="988"/>
      <c r="E180" s="988"/>
      <c r="F180" s="988"/>
      <c r="G180" s="988"/>
      <c r="H180" s="988"/>
      <c r="I180" s="988"/>
      <c r="J180" s="988"/>
    </row>
    <row r="181" spans="3:10" ht="15" customHeight="1">
      <c r="C181" s="988"/>
      <c r="D181" s="988"/>
      <c r="E181" s="988"/>
      <c r="F181" s="988"/>
      <c r="G181" s="988"/>
      <c r="H181" s="988"/>
      <c r="I181" s="988"/>
      <c r="J181" s="988"/>
    </row>
    <row r="182" spans="3:10" ht="15" customHeight="1">
      <c r="C182" s="988"/>
      <c r="D182" s="988"/>
      <c r="E182" s="988"/>
      <c r="F182" s="988"/>
      <c r="G182" s="988"/>
      <c r="H182" s="988"/>
      <c r="I182" s="988"/>
      <c r="J182" s="988"/>
    </row>
    <row r="183" spans="3:10" ht="15" customHeight="1">
      <c r="C183" s="988"/>
      <c r="D183" s="988"/>
      <c r="E183" s="988"/>
      <c r="F183" s="988"/>
      <c r="G183" s="988"/>
      <c r="H183" s="988"/>
      <c r="I183" s="988"/>
      <c r="J183" s="988"/>
    </row>
    <row r="184" spans="3:10" ht="15" customHeight="1">
      <c r="C184" s="988"/>
      <c r="D184" s="988"/>
      <c r="E184" s="988"/>
      <c r="F184" s="988"/>
      <c r="G184" s="988"/>
      <c r="H184" s="988"/>
      <c r="I184" s="988"/>
      <c r="J184" s="988"/>
    </row>
    <row r="185" spans="3:10" ht="15" customHeight="1">
      <c r="C185" s="988"/>
      <c r="D185" s="988"/>
      <c r="E185" s="988"/>
      <c r="F185" s="988"/>
      <c r="G185" s="988"/>
      <c r="H185" s="988"/>
      <c r="I185" s="988"/>
      <c r="J185" s="988"/>
    </row>
    <row r="186" spans="3:10" ht="15" customHeight="1">
      <c r="C186" s="988"/>
      <c r="D186" s="988"/>
      <c r="E186" s="988"/>
      <c r="F186" s="988"/>
      <c r="G186" s="988"/>
      <c r="H186" s="988"/>
      <c r="I186" s="988"/>
      <c r="J186" s="988"/>
    </row>
    <row r="187" spans="3:10" ht="15" customHeight="1">
      <c r="C187" s="988"/>
      <c r="D187" s="988"/>
      <c r="E187" s="988"/>
      <c r="F187" s="988"/>
      <c r="G187" s="988"/>
      <c r="H187" s="988"/>
      <c r="I187" s="988"/>
      <c r="J187" s="988"/>
    </row>
    <row r="188" spans="3:10" ht="15" customHeight="1">
      <c r="C188" s="988"/>
      <c r="D188" s="988"/>
      <c r="E188" s="988"/>
      <c r="F188" s="988"/>
      <c r="G188" s="988"/>
      <c r="H188" s="988"/>
      <c r="I188" s="988"/>
      <c r="J188" s="988"/>
    </row>
    <row r="189" spans="3:10" ht="15" customHeight="1">
      <c r="C189" s="988"/>
      <c r="D189" s="988"/>
      <c r="E189" s="988"/>
      <c r="F189" s="988"/>
      <c r="G189" s="988"/>
      <c r="H189" s="988"/>
      <c r="I189" s="988"/>
      <c r="J189" s="988"/>
    </row>
    <row r="190" spans="3:10" ht="15" customHeight="1">
      <c r="C190" s="988"/>
      <c r="D190" s="988"/>
      <c r="E190" s="988"/>
      <c r="F190" s="988"/>
      <c r="G190" s="988"/>
      <c r="H190" s="988"/>
      <c r="I190" s="988"/>
      <c r="J190" s="988"/>
    </row>
    <row r="191" spans="3:10" ht="15" customHeight="1">
      <c r="C191" s="988"/>
      <c r="D191" s="988"/>
      <c r="E191" s="988"/>
      <c r="F191" s="988"/>
      <c r="G191" s="988"/>
      <c r="H191" s="988"/>
      <c r="I191" s="988"/>
      <c r="J191" s="988"/>
    </row>
    <row r="192" spans="3:10" ht="15" customHeight="1">
      <c r="C192" s="988"/>
      <c r="D192" s="988"/>
      <c r="E192" s="988"/>
      <c r="F192" s="988"/>
      <c r="G192" s="988"/>
      <c r="H192" s="988"/>
      <c r="I192" s="988"/>
      <c r="J192" s="988"/>
    </row>
    <row r="193" spans="3:10" ht="15" customHeight="1">
      <c r="C193" s="988"/>
      <c r="D193" s="988"/>
      <c r="E193" s="988"/>
      <c r="F193" s="988"/>
      <c r="G193" s="988"/>
      <c r="H193" s="988"/>
      <c r="I193" s="988"/>
      <c r="J193" s="988"/>
    </row>
    <row r="194" spans="3:10" ht="15" customHeight="1">
      <c r="C194" s="988"/>
      <c r="D194" s="988"/>
      <c r="E194" s="988"/>
      <c r="F194" s="988"/>
      <c r="G194" s="988"/>
      <c r="H194" s="988"/>
      <c r="I194" s="988"/>
      <c r="J194" s="988"/>
    </row>
    <row r="195" spans="3:10" ht="15" customHeight="1">
      <c r="C195" s="988"/>
      <c r="D195" s="988"/>
      <c r="E195" s="988"/>
      <c r="F195" s="988"/>
      <c r="G195" s="988"/>
      <c r="H195" s="988"/>
      <c r="I195" s="988"/>
      <c r="J195" s="988"/>
    </row>
    <row r="196" spans="3:10" ht="15" customHeight="1">
      <c r="C196" s="988"/>
      <c r="D196" s="988"/>
      <c r="E196" s="988"/>
      <c r="F196" s="988"/>
      <c r="G196" s="988"/>
      <c r="H196" s="988"/>
      <c r="I196" s="988"/>
      <c r="J196" s="988"/>
    </row>
    <row r="197" spans="3:10" ht="15" customHeight="1">
      <c r="C197" s="988"/>
      <c r="D197" s="988"/>
      <c r="E197" s="988"/>
      <c r="F197" s="988"/>
      <c r="G197" s="988"/>
      <c r="H197" s="988"/>
      <c r="I197" s="988"/>
      <c r="J197" s="988"/>
    </row>
    <row r="198" spans="3:10" ht="15" customHeight="1">
      <c r="C198" s="988"/>
      <c r="D198" s="988"/>
      <c r="E198" s="988"/>
      <c r="F198" s="988"/>
      <c r="G198" s="988"/>
      <c r="H198" s="988"/>
      <c r="I198" s="988"/>
      <c r="J198" s="988"/>
    </row>
    <row r="199" spans="3:10" ht="15" customHeight="1">
      <c r="C199" s="988"/>
      <c r="D199" s="988"/>
      <c r="E199" s="988"/>
      <c r="F199" s="988"/>
      <c r="G199" s="988"/>
      <c r="H199" s="988"/>
      <c r="I199" s="988"/>
      <c r="J199" s="988"/>
    </row>
    <row r="200" spans="3:10" ht="15" customHeight="1">
      <c r="C200" s="988"/>
      <c r="D200" s="988"/>
      <c r="E200" s="988"/>
      <c r="F200" s="988"/>
      <c r="G200" s="988"/>
      <c r="H200" s="988"/>
      <c r="I200" s="988"/>
      <c r="J200" s="988"/>
    </row>
    <row r="201" spans="3:10" ht="15" customHeight="1">
      <c r="C201" s="988"/>
      <c r="D201" s="988"/>
      <c r="E201" s="988"/>
      <c r="F201" s="988"/>
      <c r="G201" s="988"/>
      <c r="H201" s="988"/>
      <c r="I201" s="988"/>
      <c r="J201" s="988"/>
    </row>
    <row r="202" spans="3:10" ht="15" customHeight="1">
      <c r="C202" s="988"/>
      <c r="D202" s="988"/>
      <c r="E202" s="988"/>
      <c r="F202" s="988"/>
      <c r="G202" s="988"/>
      <c r="H202" s="988"/>
      <c r="I202" s="988"/>
      <c r="J202" s="988"/>
    </row>
    <row r="203" spans="3:10" ht="15" customHeight="1">
      <c r="C203" s="988"/>
      <c r="D203" s="988"/>
      <c r="E203" s="988"/>
      <c r="F203" s="988"/>
      <c r="G203" s="988"/>
      <c r="H203" s="988"/>
      <c r="I203" s="988"/>
      <c r="J203" s="988"/>
    </row>
    <row r="204" spans="3:10" ht="15" customHeight="1">
      <c r="C204" s="988"/>
      <c r="D204" s="988"/>
      <c r="E204" s="988"/>
      <c r="F204" s="988"/>
      <c r="G204" s="988"/>
      <c r="H204" s="988"/>
      <c r="I204" s="988"/>
      <c r="J204" s="988"/>
    </row>
    <row r="205" spans="3:10" ht="15" customHeight="1">
      <c r="C205" s="988"/>
      <c r="D205" s="988"/>
      <c r="E205" s="988"/>
      <c r="F205" s="988"/>
      <c r="G205" s="988"/>
      <c r="H205" s="988"/>
      <c r="I205" s="988"/>
      <c r="J205" s="988"/>
    </row>
    <row r="206" spans="3:10" ht="15" customHeight="1">
      <c r="C206" s="988"/>
      <c r="D206" s="988"/>
      <c r="E206" s="988"/>
      <c r="F206" s="988"/>
      <c r="G206" s="988"/>
      <c r="H206" s="988"/>
      <c r="I206" s="988"/>
      <c r="J206" s="988"/>
    </row>
    <row r="207" spans="3:10" ht="15" customHeight="1">
      <c r="C207" s="988"/>
      <c r="D207" s="988"/>
      <c r="E207" s="988"/>
      <c r="F207" s="988"/>
      <c r="G207" s="988"/>
      <c r="H207" s="988"/>
      <c r="I207" s="988"/>
      <c r="J207" s="988"/>
    </row>
    <row r="208" spans="3:10" ht="15" customHeight="1">
      <c r="C208" s="988"/>
      <c r="D208" s="988"/>
      <c r="E208" s="988"/>
      <c r="F208" s="988"/>
      <c r="G208" s="988"/>
      <c r="H208" s="988"/>
      <c r="I208" s="988"/>
      <c r="J208" s="988"/>
    </row>
    <row r="209" spans="3:10" ht="15" customHeight="1">
      <c r="C209" s="988"/>
      <c r="D209" s="988"/>
      <c r="E209" s="988"/>
      <c r="F209" s="988"/>
      <c r="G209" s="988"/>
      <c r="H209" s="988"/>
      <c r="I209" s="988"/>
      <c r="J209" s="988"/>
    </row>
    <row r="210" spans="3:10" ht="15" customHeight="1">
      <c r="C210" s="988"/>
      <c r="D210" s="988"/>
      <c r="E210" s="988"/>
      <c r="F210" s="988"/>
      <c r="G210" s="988"/>
      <c r="H210" s="988"/>
      <c r="I210" s="988"/>
      <c r="J210" s="988"/>
    </row>
    <row r="211" spans="3:10" ht="15" customHeight="1">
      <c r="C211" s="988"/>
      <c r="D211" s="988"/>
      <c r="E211" s="988"/>
      <c r="F211" s="988"/>
      <c r="G211" s="988"/>
      <c r="H211" s="988"/>
      <c r="I211" s="988"/>
      <c r="J211" s="988"/>
    </row>
    <row r="212" spans="3:10" ht="15" customHeight="1">
      <c r="C212" s="988"/>
      <c r="D212" s="988"/>
      <c r="E212" s="988"/>
      <c r="F212" s="988"/>
      <c r="G212" s="988"/>
      <c r="H212" s="988"/>
      <c r="I212" s="988"/>
      <c r="J212" s="988"/>
    </row>
    <row r="213" spans="3:10" ht="15" customHeight="1">
      <c r="C213" s="988"/>
      <c r="D213" s="988"/>
      <c r="E213" s="988"/>
      <c r="F213" s="988"/>
      <c r="G213" s="988"/>
      <c r="H213" s="988"/>
      <c r="I213" s="988"/>
      <c r="J213" s="988"/>
    </row>
    <row r="214" spans="3:10" ht="15" customHeight="1">
      <c r="C214" s="988"/>
      <c r="D214" s="988"/>
      <c r="E214" s="988"/>
      <c r="F214" s="988"/>
      <c r="G214" s="988"/>
      <c r="H214" s="988"/>
      <c r="I214" s="988"/>
      <c r="J214" s="988"/>
    </row>
    <row r="215" spans="3:10" ht="15" customHeight="1">
      <c r="C215" s="988"/>
      <c r="D215" s="988"/>
      <c r="E215" s="988"/>
      <c r="F215" s="988"/>
      <c r="G215" s="988"/>
      <c r="H215" s="988"/>
      <c r="I215" s="988"/>
      <c r="J215" s="988"/>
    </row>
    <row r="216" spans="3:10" ht="15" customHeight="1">
      <c r="C216" s="988"/>
      <c r="D216" s="988"/>
      <c r="E216" s="988"/>
      <c r="F216" s="988"/>
      <c r="G216" s="988"/>
      <c r="H216" s="988"/>
      <c r="I216" s="988"/>
      <c r="J216" s="988"/>
    </row>
    <row r="217" spans="3:10" ht="15" customHeight="1">
      <c r="C217" s="988"/>
      <c r="D217" s="988"/>
      <c r="E217" s="988"/>
      <c r="F217" s="988"/>
      <c r="G217" s="988"/>
      <c r="H217" s="988"/>
      <c r="I217" s="988"/>
      <c r="J217" s="988"/>
    </row>
    <row r="218" spans="3:10" ht="15" customHeight="1">
      <c r="C218" s="988"/>
      <c r="D218" s="988"/>
      <c r="E218" s="988"/>
      <c r="F218" s="988"/>
      <c r="G218" s="988"/>
      <c r="H218" s="988"/>
      <c r="I218" s="988"/>
      <c r="J218" s="988"/>
    </row>
    <row r="219" spans="3:10" ht="15" customHeight="1">
      <c r="C219" s="988"/>
      <c r="D219" s="988"/>
      <c r="E219" s="988"/>
      <c r="F219" s="988"/>
      <c r="G219" s="988"/>
      <c r="H219" s="988"/>
      <c r="I219" s="988"/>
      <c r="J219" s="988"/>
    </row>
    <row r="220" spans="3:10" ht="15" customHeight="1">
      <c r="C220" s="988"/>
      <c r="D220" s="988"/>
      <c r="E220" s="988"/>
      <c r="F220" s="988"/>
      <c r="G220" s="988"/>
      <c r="H220" s="988"/>
      <c r="I220" s="988"/>
      <c r="J220" s="988"/>
    </row>
    <row r="221" spans="3:10" ht="15" customHeight="1">
      <c r="C221" s="988"/>
      <c r="D221" s="988"/>
      <c r="E221" s="988"/>
      <c r="F221" s="988"/>
      <c r="G221" s="988"/>
      <c r="H221" s="988"/>
      <c r="I221" s="988"/>
      <c r="J221" s="988"/>
    </row>
    <row r="222" spans="3:10" ht="15" customHeight="1">
      <c r="C222" s="988"/>
      <c r="D222" s="988"/>
      <c r="E222" s="988"/>
      <c r="F222" s="988"/>
      <c r="G222" s="988"/>
      <c r="H222" s="988"/>
      <c r="I222" s="988"/>
      <c r="J222" s="988"/>
    </row>
    <row r="223" spans="3:10" ht="15" customHeight="1">
      <c r="C223" s="988"/>
      <c r="D223" s="988"/>
      <c r="E223" s="988"/>
      <c r="F223" s="988"/>
      <c r="G223" s="988"/>
      <c r="H223" s="988"/>
      <c r="I223" s="988"/>
      <c r="J223" s="988"/>
    </row>
    <row r="224" spans="3:10" ht="15" customHeight="1">
      <c r="C224" s="988"/>
      <c r="D224" s="988"/>
      <c r="E224" s="988"/>
      <c r="F224" s="988"/>
      <c r="G224" s="988"/>
      <c r="H224" s="988"/>
      <c r="I224" s="988"/>
      <c r="J224" s="988"/>
    </row>
    <row r="225" spans="3:10" ht="15" customHeight="1">
      <c r="C225" s="988"/>
      <c r="D225" s="988"/>
      <c r="E225" s="988"/>
      <c r="F225" s="988"/>
      <c r="G225" s="988"/>
      <c r="H225" s="988"/>
      <c r="I225" s="988"/>
      <c r="J225" s="988"/>
    </row>
    <row r="226" spans="3:10" ht="15" customHeight="1">
      <c r="C226" s="988"/>
      <c r="D226" s="988"/>
      <c r="E226" s="988"/>
      <c r="F226" s="988"/>
      <c r="G226" s="988"/>
      <c r="H226" s="988"/>
      <c r="I226" s="988"/>
      <c r="J226" s="988"/>
    </row>
    <row r="227" spans="3:10" ht="15" customHeight="1">
      <c r="C227" s="988"/>
      <c r="D227" s="988"/>
      <c r="E227" s="988"/>
      <c r="F227" s="988"/>
      <c r="G227" s="988"/>
      <c r="H227" s="988"/>
      <c r="I227" s="988"/>
      <c r="J227" s="988"/>
    </row>
    <row r="228" spans="3:10" ht="15" customHeight="1">
      <c r="C228" s="988"/>
      <c r="D228" s="988"/>
      <c r="E228" s="988"/>
      <c r="F228" s="988"/>
      <c r="G228" s="988"/>
      <c r="H228" s="988"/>
      <c r="I228" s="988"/>
      <c r="J228" s="988"/>
    </row>
    <row r="229" spans="3:10" ht="15" customHeight="1">
      <c r="C229" s="988"/>
      <c r="D229" s="988"/>
      <c r="E229" s="988"/>
      <c r="F229" s="988"/>
      <c r="G229" s="988"/>
      <c r="H229" s="988"/>
      <c r="I229" s="988"/>
      <c r="J229" s="988"/>
    </row>
    <row r="230" spans="3:10" ht="15" customHeight="1">
      <c r="C230" s="988"/>
      <c r="D230" s="988"/>
      <c r="E230" s="988"/>
      <c r="F230" s="988"/>
      <c r="G230" s="988"/>
      <c r="H230" s="988"/>
      <c r="I230" s="988"/>
      <c r="J230" s="988"/>
    </row>
    <row r="231" spans="3:10" ht="15" customHeight="1">
      <c r="C231" s="988"/>
      <c r="D231" s="988"/>
      <c r="E231" s="988"/>
      <c r="F231" s="988"/>
      <c r="G231" s="988"/>
      <c r="H231" s="988"/>
      <c r="I231" s="988"/>
      <c r="J231" s="988"/>
    </row>
    <row r="232" spans="3:10" ht="15" customHeight="1">
      <c r="C232" s="988"/>
      <c r="D232" s="988"/>
      <c r="E232" s="988"/>
      <c r="F232" s="988"/>
      <c r="G232" s="988"/>
      <c r="H232" s="988"/>
      <c r="I232" s="988"/>
      <c r="J232" s="988"/>
    </row>
    <row r="233" spans="3:10" ht="15" customHeight="1">
      <c r="C233" s="988"/>
      <c r="D233" s="988"/>
      <c r="E233" s="988"/>
      <c r="F233" s="988"/>
      <c r="G233" s="988"/>
      <c r="H233" s="988"/>
      <c r="I233" s="988"/>
      <c r="J233" s="988"/>
    </row>
    <row r="234" spans="3:10" ht="15" customHeight="1">
      <c r="C234" s="988"/>
      <c r="D234" s="988"/>
      <c r="E234" s="988"/>
      <c r="F234" s="988"/>
      <c r="G234" s="988"/>
      <c r="H234" s="988"/>
      <c r="I234" s="988"/>
      <c r="J234" s="988"/>
    </row>
    <row r="235" spans="3:10" ht="15" customHeight="1">
      <c r="C235" s="988"/>
      <c r="D235" s="988"/>
      <c r="E235" s="988"/>
      <c r="F235" s="988"/>
      <c r="G235" s="988"/>
      <c r="H235" s="988"/>
      <c r="I235" s="988"/>
      <c r="J235" s="988"/>
    </row>
    <row r="236" spans="3:10" ht="15" customHeight="1">
      <c r="C236" s="988"/>
      <c r="D236" s="988"/>
      <c r="E236" s="988"/>
      <c r="F236" s="988"/>
      <c r="G236" s="988"/>
      <c r="H236" s="988"/>
      <c r="I236" s="988"/>
      <c r="J236" s="988"/>
    </row>
    <row r="237" spans="3:10" ht="15" customHeight="1">
      <c r="C237" s="988"/>
      <c r="D237" s="988"/>
      <c r="E237" s="988"/>
      <c r="F237" s="988"/>
      <c r="G237" s="988"/>
      <c r="H237" s="988"/>
      <c r="I237" s="988"/>
      <c r="J237" s="988"/>
    </row>
    <row r="238" spans="3:10" ht="15" customHeight="1">
      <c r="C238" s="988"/>
      <c r="D238" s="988"/>
      <c r="E238" s="988"/>
      <c r="F238" s="988"/>
      <c r="G238" s="988"/>
      <c r="H238" s="988"/>
      <c r="I238" s="988"/>
      <c r="J238" s="988"/>
    </row>
    <row r="239" spans="3:10" ht="15" customHeight="1">
      <c r="C239" s="988"/>
      <c r="D239" s="988"/>
      <c r="E239" s="988"/>
      <c r="F239" s="988"/>
      <c r="G239" s="988"/>
      <c r="H239" s="988"/>
      <c r="I239" s="988"/>
      <c r="J239" s="988"/>
    </row>
    <row r="240" spans="3:10" ht="15" customHeight="1">
      <c r="C240" s="988"/>
      <c r="D240" s="988"/>
      <c r="E240" s="988"/>
      <c r="F240" s="988"/>
      <c r="G240" s="988"/>
      <c r="H240" s="988"/>
      <c r="I240" s="988"/>
      <c r="J240" s="988"/>
    </row>
    <row r="241" spans="3:10" ht="15" customHeight="1">
      <c r="C241" s="988"/>
      <c r="D241" s="988"/>
      <c r="E241" s="988"/>
      <c r="F241" s="988"/>
      <c r="G241" s="988"/>
      <c r="H241" s="988"/>
      <c r="I241" s="988"/>
      <c r="J241" s="988"/>
    </row>
    <row r="242" spans="3:10" ht="15" customHeight="1">
      <c r="C242" s="988"/>
      <c r="D242" s="988"/>
      <c r="E242" s="988"/>
      <c r="F242" s="988"/>
      <c r="G242" s="988"/>
      <c r="H242" s="988"/>
      <c r="I242" s="988"/>
      <c r="J242" s="988"/>
    </row>
    <row r="243" spans="3:10" ht="15" customHeight="1">
      <c r="C243" s="988"/>
      <c r="D243" s="988"/>
      <c r="E243" s="988"/>
      <c r="F243" s="988"/>
      <c r="G243" s="988"/>
      <c r="H243" s="988"/>
      <c r="I243" s="988"/>
      <c r="J243" s="988"/>
    </row>
    <row r="244" spans="3:10" ht="15" customHeight="1">
      <c r="C244" s="988"/>
      <c r="D244" s="988"/>
      <c r="E244" s="988"/>
      <c r="F244" s="988"/>
      <c r="G244" s="988"/>
      <c r="H244" s="988"/>
      <c r="I244" s="988"/>
      <c r="J244" s="988"/>
    </row>
    <row r="245" spans="3:10" ht="15" customHeight="1">
      <c r="C245" s="988"/>
      <c r="D245" s="988"/>
      <c r="E245" s="988"/>
      <c r="F245" s="988"/>
      <c r="G245" s="988"/>
      <c r="H245" s="988"/>
      <c r="I245" s="988"/>
      <c r="J245" s="988"/>
    </row>
    <row r="246" spans="3:10" ht="15" customHeight="1">
      <c r="C246" s="988"/>
      <c r="D246" s="988"/>
      <c r="E246" s="988"/>
      <c r="F246" s="988"/>
      <c r="G246" s="988"/>
      <c r="H246" s="988"/>
      <c r="I246" s="988"/>
      <c r="J246" s="988"/>
    </row>
    <row r="247" spans="3:10" ht="15" customHeight="1">
      <c r="C247" s="988"/>
      <c r="D247" s="988"/>
      <c r="E247" s="988"/>
      <c r="F247" s="988"/>
      <c r="G247" s="988"/>
      <c r="H247" s="988"/>
      <c r="I247" s="988"/>
      <c r="J247" s="988"/>
    </row>
    <row r="248" spans="3:10" ht="15" customHeight="1">
      <c r="C248" s="988"/>
      <c r="D248" s="988"/>
      <c r="E248" s="988"/>
      <c r="F248" s="988"/>
      <c r="G248" s="988"/>
      <c r="H248" s="988"/>
      <c r="I248" s="988"/>
      <c r="J248" s="988"/>
    </row>
    <row r="249" spans="3:10" ht="15" customHeight="1">
      <c r="C249" s="988"/>
      <c r="D249" s="988"/>
      <c r="E249" s="988"/>
      <c r="F249" s="988"/>
      <c r="G249" s="988"/>
      <c r="H249" s="988"/>
      <c r="I249" s="988"/>
      <c r="J249" s="988"/>
    </row>
    <row r="250" spans="3:10" ht="15" customHeight="1">
      <c r="C250" s="988"/>
      <c r="D250" s="988"/>
      <c r="E250" s="988"/>
      <c r="F250" s="988"/>
      <c r="G250" s="988"/>
      <c r="H250" s="988"/>
      <c r="I250" s="988"/>
      <c r="J250" s="988"/>
    </row>
    <row r="251" spans="3:10" ht="15" customHeight="1">
      <c r="C251" s="988"/>
      <c r="D251" s="988"/>
      <c r="E251" s="988"/>
      <c r="F251" s="988"/>
      <c r="G251" s="988"/>
      <c r="H251" s="988"/>
      <c r="I251" s="988"/>
      <c r="J251" s="988"/>
    </row>
    <row r="252" spans="3:10" ht="15" customHeight="1">
      <c r="C252" s="988"/>
      <c r="D252" s="988"/>
      <c r="E252" s="988"/>
      <c r="F252" s="988"/>
      <c r="G252" s="988"/>
      <c r="H252" s="988"/>
      <c r="I252" s="988"/>
      <c r="J252" s="988"/>
    </row>
    <row r="253" spans="3:10" ht="15" customHeight="1">
      <c r="C253" s="988"/>
      <c r="D253" s="988"/>
      <c r="E253" s="988"/>
      <c r="F253" s="988"/>
      <c r="G253" s="988"/>
      <c r="H253" s="988"/>
      <c r="I253" s="988"/>
      <c r="J253" s="988"/>
    </row>
    <row r="254" spans="3:10" ht="15" customHeight="1">
      <c r="C254" s="988"/>
      <c r="D254" s="988"/>
      <c r="E254" s="988"/>
      <c r="F254" s="988"/>
      <c r="G254" s="988"/>
      <c r="H254" s="988"/>
      <c r="I254" s="988"/>
      <c r="J254" s="988"/>
    </row>
    <row r="255" spans="3:10" ht="15" customHeight="1">
      <c r="C255" s="988"/>
      <c r="D255" s="988"/>
      <c r="E255" s="988"/>
      <c r="F255" s="988"/>
      <c r="G255" s="988"/>
      <c r="H255" s="988"/>
      <c r="I255" s="988"/>
      <c r="J255" s="988"/>
    </row>
    <row r="256" spans="3:10" ht="15" customHeight="1">
      <c r="C256" s="988"/>
      <c r="D256" s="988"/>
      <c r="E256" s="988"/>
      <c r="F256" s="988"/>
      <c r="G256" s="988"/>
      <c r="H256" s="988"/>
      <c r="I256" s="988"/>
      <c r="J256" s="988"/>
    </row>
    <row r="257" spans="3:10" ht="15" customHeight="1">
      <c r="C257" s="988"/>
      <c r="D257" s="988"/>
      <c r="E257" s="988"/>
      <c r="F257" s="988"/>
      <c r="G257" s="988"/>
      <c r="H257" s="988"/>
      <c r="I257" s="988"/>
      <c r="J257" s="988"/>
    </row>
    <row r="258" spans="3:10" ht="15" customHeight="1">
      <c r="C258" s="988"/>
      <c r="D258" s="988"/>
      <c r="E258" s="988"/>
      <c r="F258" s="988"/>
      <c r="G258" s="988"/>
      <c r="H258" s="988"/>
      <c r="I258" s="988"/>
      <c r="J258" s="988"/>
    </row>
    <row r="259" spans="3:10" ht="15" customHeight="1">
      <c r="C259" s="988"/>
      <c r="D259" s="988"/>
      <c r="E259" s="988"/>
      <c r="F259" s="988"/>
      <c r="G259" s="988"/>
      <c r="H259" s="988"/>
      <c r="I259" s="988"/>
      <c r="J259" s="988"/>
    </row>
    <row r="260" spans="3:10" ht="15" customHeight="1">
      <c r="C260" s="988"/>
      <c r="D260" s="988"/>
      <c r="E260" s="988"/>
      <c r="F260" s="988"/>
      <c r="G260" s="988"/>
      <c r="H260" s="988"/>
      <c r="I260" s="988"/>
      <c r="J260" s="988"/>
    </row>
    <row r="261" spans="3:10" ht="15" customHeight="1">
      <c r="C261" s="988"/>
      <c r="D261" s="988"/>
      <c r="E261" s="988"/>
      <c r="F261" s="988"/>
      <c r="G261" s="988"/>
      <c r="H261" s="988"/>
      <c r="I261" s="988"/>
      <c r="J261" s="988"/>
    </row>
    <row r="262" spans="3:10" ht="15" customHeight="1">
      <c r="C262" s="988"/>
      <c r="D262" s="988"/>
      <c r="E262" s="988"/>
      <c r="F262" s="988"/>
      <c r="G262" s="988"/>
      <c r="H262" s="988"/>
      <c r="I262" s="988"/>
      <c r="J262" s="988"/>
    </row>
    <row r="263" spans="3:10" ht="15" customHeight="1">
      <c r="C263" s="988"/>
      <c r="D263" s="988"/>
      <c r="E263" s="988"/>
      <c r="F263" s="988"/>
      <c r="G263" s="988"/>
      <c r="H263" s="988"/>
      <c r="I263" s="988"/>
      <c r="J263" s="988"/>
    </row>
    <row r="264" spans="3:10" ht="15" customHeight="1">
      <c r="C264" s="988"/>
      <c r="D264" s="988"/>
      <c r="E264" s="988"/>
      <c r="F264" s="988"/>
      <c r="G264" s="988"/>
      <c r="H264" s="988"/>
      <c r="I264" s="988"/>
      <c r="J264" s="988"/>
    </row>
    <row r="265" spans="3:10" ht="15" customHeight="1">
      <c r="C265" s="988"/>
      <c r="D265" s="988"/>
      <c r="E265" s="988"/>
      <c r="F265" s="988"/>
      <c r="G265" s="988"/>
      <c r="H265" s="988"/>
      <c r="I265" s="988"/>
      <c r="J265" s="988"/>
    </row>
    <row r="266" spans="3:10" ht="15" customHeight="1">
      <c r="C266" s="988"/>
      <c r="D266" s="988"/>
      <c r="E266" s="988"/>
      <c r="F266" s="988"/>
      <c r="G266" s="988"/>
      <c r="H266" s="988"/>
      <c r="I266" s="988"/>
      <c r="J266" s="988"/>
    </row>
    <row r="267" spans="3:10" ht="15" customHeight="1">
      <c r="C267" s="988"/>
      <c r="D267" s="988"/>
      <c r="E267" s="988"/>
      <c r="F267" s="988"/>
      <c r="G267" s="988"/>
      <c r="H267" s="988"/>
      <c r="I267" s="988"/>
      <c r="J267" s="988"/>
    </row>
    <row r="268" spans="3:10" ht="15" customHeight="1">
      <c r="C268" s="988"/>
      <c r="D268" s="988"/>
      <c r="E268" s="988"/>
      <c r="F268" s="988"/>
      <c r="G268" s="988"/>
      <c r="H268" s="988"/>
      <c r="I268" s="988"/>
      <c r="J268" s="988"/>
    </row>
    <row r="269" spans="3:10" ht="15" customHeight="1">
      <c r="C269" s="988"/>
      <c r="D269" s="988"/>
      <c r="E269" s="988"/>
      <c r="F269" s="988"/>
      <c r="G269" s="988"/>
      <c r="H269" s="988"/>
      <c r="I269" s="988"/>
      <c r="J269" s="988"/>
    </row>
    <row r="270" spans="3:10" ht="15" customHeight="1">
      <c r="C270" s="988"/>
      <c r="D270" s="988"/>
      <c r="E270" s="988"/>
      <c r="F270" s="988"/>
      <c r="G270" s="988"/>
      <c r="H270" s="988"/>
      <c r="I270" s="988"/>
      <c r="J270" s="988"/>
    </row>
    <row r="271" spans="3:10" ht="15" customHeight="1">
      <c r="C271" s="988"/>
      <c r="D271" s="988"/>
      <c r="E271" s="988"/>
      <c r="F271" s="988"/>
      <c r="G271" s="988"/>
      <c r="H271" s="988"/>
      <c r="I271" s="988"/>
      <c r="J271" s="988"/>
    </row>
    <row r="272" spans="3:10" ht="15" customHeight="1">
      <c r="C272" s="988"/>
      <c r="D272" s="988"/>
      <c r="E272" s="988"/>
      <c r="F272" s="988"/>
      <c r="G272" s="988"/>
      <c r="H272" s="988"/>
      <c r="I272" s="988"/>
      <c r="J272" s="988"/>
    </row>
    <row r="273" spans="3:10" ht="15" customHeight="1">
      <c r="C273" s="988"/>
      <c r="D273" s="988"/>
      <c r="E273" s="988"/>
      <c r="F273" s="988"/>
      <c r="G273" s="988"/>
      <c r="H273" s="988"/>
      <c r="I273" s="988"/>
      <c r="J273" s="988"/>
    </row>
    <row r="274" spans="3:10" ht="15" customHeight="1">
      <c r="C274" s="988"/>
      <c r="D274" s="988"/>
      <c r="E274" s="988"/>
      <c r="F274" s="988"/>
      <c r="G274" s="988"/>
      <c r="H274" s="988"/>
      <c r="I274" s="988"/>
      <c r="J274" s="988"/>
    </row>
    <row r="275" spans="3:10" ht="15" customHeight="1">
      <c r="C275" s="988"/>
      <c r="D275" s="988"/>
      <c r="E275" s="988"/>
      <c r="F275" s="988"/>
      <c r="G275" s="988"/>
      <c r="H275" s="988"/>
      <c r="I275" s="988"/>
      <c r="J275" s="988"/>
    </row>
    <row r="276" spans="3:10" ht="15" customHeight="1">
      <c r="C276" s="988"/>
      <c r="D276" s="988"/>
      <c r="E276" s="988"/>
      <c r="F276" s="988"/>
      <c r="G276" s="988"/>
      <c r="H276" s="988"/>
      <c r="I276" s="988"/>
      <c r="J276" s="988"/>
    </row>
    <row r="277" spans="3:10" ht="15" customHeight="1">
      <c r="C277" s="988"/>
      <c r="D277" s="988"/>
      <c r="E277" s="988"/>
      <c r="F277" s="988"/>
      <c r="G277" s="988"/>
      <c r="H277" s="988"/>
      <c r="I277" s="988"/>
      <c r="J277" s="988"/>
    </row>
    <row r="278" spans="3:10" ht="15" customHeight="1">
      <c r="C278" s="988"/>
      <c r="D278" s="988"/>
      <c r="E278" s="988"/>
      <c r="F278" s="988"/>
      <c r="G278" s="988"/>
      <c r="H278" s="988"/>
      <c r="I278" s="988"/>
      <c r="J278" s="988"/>
    </row>
    <row r="279" spans="3:10" ht="15" customHeight="1">
      <c r="C279" s="988"/>
      <c r="D279" s="988"/>
      <c r="E279" s="988"/>
      <c r="F279" s="988"/>
      <c r="G279" s="988"/>
      <c r="H279" s="988"/>
      <c r="I279" s="988"/>
      <c r="J279" s="988"/>
    </row>
    <row r="280" spans="3:10" ht="15" customHeight="1">
      <c r="C280" s="988"/>
      <c r="D280" s="988"/>
      <c r="E280" s="988"/>
      <c r="F280" s="988"/>
      <c r="G280" s="988"/>
      <c r="H280" s="988"/>
      <c r="I280" s="988"/>
      <c r="J280" s="988"/>
    </row>
    <row r="281" spans="3:10" ht="15" customHeight="1">
      <c r="C281" s="988"/>
      <c r="D281" s="988"/>
      <c r="E281" s="988"/>
      <c r="F281" s="988"/>
      <c r="G281" s="988"/>
      <c r="H281" s="988"/>
      <c r="I281" s="988"/>
      <c r="J281" s="988"/>
    </row>
    <row r="282" spans="3:10" ht="15" customHeight="1">
      <c r="C282" s="988"/>
      <c r="D282" s="988"/>
      <c r="E282" s="988"/>
      <c r="F282" s="988"/>
      <c r="G282" s="988"/>
      <c r="H282" s="988"/>
      <c r="I282" s="988"/>
      <c r="J282" s="988"/>
    </row>
    <row r="283" spans="3:10" ht="15" customHeight="1">
      <c r="C283" s="988"/>
      <c r="D283" s="988"/>
      <c r="E283" s="988"/>
      <c r="F283" s="988"/>
      <c r="G283" s="988"/>
      <c r="H283" s="988"/>
      <c r="I283" s="988"/>
      <c r="J283" s="988"/>
    </row>
    <row r="284" spans="3:10" ht="15" customHeight="1">
      <c r="C284" s="988"/>
      <c r="D284" s="988"/>
      <c r="E284" s="988"/>
      <c r="F284" s="988"/>
      <c r="G284" s="988"/>
      <c r="H284" s="988"/>
      <c r="I284" s="988"/>
      <c r="J284" s="988"/>
    </row>
    <row r="285" spans="3:10" ht="15" customHeight="1">
      <c r="C285" s="988"/>
      <c r="D285" s="988"/>
      <c r="E285" s="988"/>
      <c r="F285" s="988"/>
      <c r="G285" s="988"/>
      <c r="H285" s="988"/>
      <c r="I285" s="988"/>
      <c r="J285" s="988"/>
    </row>
    <row r="286" spans="3:10" ht="15" customHeight="1">
      <c r="C286" s="988"/>
      <c r="D286" s="988"/>
      <c r="E286" s="988"/>
      <c r="F286" s="988"/>
      <c r="G286" s="988"/>
      <c r="H286" s="988"/>
      <c r="I286" s="988"/>
      <c r="J286" s="988"/>
    </row>
    <row r="287" spans="3:10" ht="15" customHeight="1">
      <c r="C287" s="988"/>
      <c r="D287" s="988"/>
      <c r="E287" s="988"/>
      <c r="F287" s="988"/>
      <c r="G287" s="988"/>
      <c r="H287" s="988"/>
      <c r="I287" s="988"/>
      <c r="J287" s="988"/>
    </row>
    <row r="288" spans="3:10" ht="15" customHeight="1">
      <c r="C288" s="988"/>
      <c r="D288" s="988"/>
      <c r="E288" s="988"/>
      <c r="F288" s="988"/>
      <c r="G288" s="988"/>
      <c r="H288" s="988"/>
      <c r="I288" s="988"/>
      <c r="J288" s="988"/>
    </row>
    <row r="289" spans="3:10" ht="15" customHeight="1">
      <c r="C289" s="988"/>
      <c r="D289" s="988"/>
      <c r="E289" s="988"/>
      <c r="F289" s="988"/>
      <c r="G289" s="988"/>
      <c r="H289" s="988"/>
      <c r="I289" s="988"/>
      <c r="J289" s="988"/>
    </row>
    <row r="290" spans="3:10" ht="15" customHeight="1">
      <c r="C290" s="988"/>
      <c r="D290" s="988"/>
      <c r="E290" s="988"/>
      <c r="F290" s="988"/>
      <c r="G290" s="988"/>
      <c r="H290" s="988"/>
      <c r="I290" s="988"/>
      <c r="J290" s="988"/>
    </row>
    <row r="291" spans="3:10" ht="15" customHeight="1">
      <c r="C291" s="988"/>
      <c r="D291" s="988"/>
      <c r="E291" s="988"/>
      <c r="F291" s="988"/>
      <c r="G291" s="988"/>
      <c r="H291" s="988"/>
      <c r="I291" s="988"/>
      <c r="J291" s="988"/>
    </row>
    <row r="292" spans="3:10" ht="15" customHeight="1">
      <c r="C292" s="988"/>
      <c r="D292" s="988"/>
      <c r="E292" s="988"/>
      <c r="F292" s="988"/>
      <c r="G292" s="988"/>
      <c r="H292" s="988"/>
      <c r="I292" s="988"/>
      <c r="J292" s="988"/>
    </row>
    <row r="293" spans="3:10" ht="15" customHeight="1">
      <c r="C293" s="988"/>
      <c r="D293" s="988"/>
      <c r="E293" s="988"/>
      <c r="F293" s="988"/>
      <c r="G293" s="988"/>
      <c r="H293" s="988"/>
      <c r="I293" s="988"/>
      <c r="J293" s="988"/>
    </row>
    <row r="294" spans="3:10" ht="15" customHeight="1">
      <c r="C294" s="988"/>
      <c r="D294" s="988"/>
      <c r="E294" s="988"/>
      <c r="F294" s="988"/>
      <c r="G294" s="988"/>
      <c r="H294" s="988"/>
      <c r="I294" s="988"/>
      <c r="J294" s="988"/>
    </row>
    <row r="295" spans="3:10" ht="15" customHeight="1">
      <c r="C295" s="988"/>
      <c r="D295" s="988"/>
      <c r="E295" s="988"/>
      <c r="F295" s="988"/>
      <c r="G295" s="988"/>
      <c r="H295" s="988"/>
      <c r="I295" s="988"/>
      <c r="J295" s="988"/>
    </row>
    <row r="296" spans="3:10" ht="15" customHeight="1">
      <c r="C296" s="988"/>
      <c r="D296" s="988"/>
      <c r="E296" s="988"/>
      <c r="F296" s="988"/>
      <c r="G296" s="988"/>
      <c r="H296" s="988"/>
      <c r="I296" s="988"/>
      <c r="J296" s="988"/>
    </row>
    <row r="297" spans="3:10" ht="15" customHeight="1">
      <c r="C297" s="988"/>
      <c r="D297" s="988"/>
      <c r="E297" s="988"/>
      <c r="F297" s="988"/>
      <c r="G297" s="988"/>
      <c r="H297" s="988"/>
      <c r="I297" s="988"/>
      <c r="J297" s="988"/>
    </row>
    <row r="298" spans="3:10" ht="15" customHeight="1">
      <c r="C298" s="988"/>
      <c r="D298" s="988"/>
      <c r="E298" s="988"/>
      <c r="F298" s="988"/>
      <c r="G298" s="988"/>
      <c r="H298" s="988"/>
      <c r="I298" s="988"/>
      <c r="J298" s="988"/>
    </row>
    <row r="299" spans="3:10" ht="15" customHeight="1">
      <c r="C299" s="988"/>
      <c r="D299" s="988"/>
      <c r="E299" s="988"/>
      <c r="F299" s="988"/>
      <c r="G299" s="988"/>
      <c r="H299" s="988"/>
      <c r="I299" s="988"/>
      <c r="J299" s="988"/>
    </row>
    <row r="300" spans="3:10" ht="15" customHeight="1">
      <c r="C300" s="988"/>
      <c r="D300" s="988"/>
      <c r="E300" s="988"/>
      <c r="F300" s="988"/>
      <c r="G300" s="988"/>
      <c r="H300" s="988"/>
      <c r="I300" s="988"/>
      <c r="J300" s="988"/>
    </row>
    <row r="301" spans="3:10" ht="15" customHeight="1">
      <c r="C301" s="988"/>
      <c r="D301" s="988"/>
      <c r="E301" s="988"/>
      <c r="F301" s="988"/>
      <c r="G301" s="988"/>
      <c r="H301" s="988"/>
      <c r="I301" s="988"/>
      <c r="J301" s="988"/>
    </row>
    <row r="302" spans="3:10" ht="15" customHeight="1">
      <c r="C302" s="988"/>
      <c r="D302" s="988"/>
      <c r="E302" s="988"/>
      <c r="F302" s="988"/>
      <c r="G302" s="988"/>
      <c r="H302" s="988"/>
      <c r="I302" s="988"/>
      <c r="J302" s="988"/>
    </row>
    <row r="303" spans="3:10" ht="15" customHeight="1">
      <c r="C303" s="988"/>
      <c r="D303" s="988"/>
      <c r="E303" s="988"/>
      <c r="F303" s="988"/>
      <c r="G303" s="988"/>
      <c r="H303" s="988"/>
      <c r="I303" s="988"/>
      <c r="J303" s="988"/>
    </row>
    <row r="304" spans="3:10" ht="15" customHeight="1">
      <c r="C304" s="988"/>
      <c r="D304" s="988"/>
      <c r="E304" s="988"/>
      <c r="F304" s="988"/>
      <c r="G304" s="988"/>
      <c r="H304" s="988"/>
      <c r="I304" s="988"/>
      <c r="J304" s="988"/>
    </row>
    <row r="305" spans="3:10" ht="15" customHeight="1">
      <c r="C305" s="988"/>
      <c r="D305" s="988"/>
      <c r="E305" s="988"/>
      <c r="F305" s="988"/>
      <c r="G305" s="988"/>
      <c r="H305" s="988"/>
      <c r="I305" s="988"/>
      <c r="J305" s="988"/>
    </row>
    <row r="306" spans="3:10" ht="15" customHeight="1">
      <c r="C306" s="988"/>
      <c r="D306" s="988"/>
      <c r="E306" s="988"/>
      <c r="F306" s="988"/>
      <c r="G306" s="988"/>
      <c r="H306" s="988"/>
      <c r="I306" s="988"/>
      <c r="J306" s="988"/>
    </row>
    <row r="307" spans="3:10" ht="15" customHeight="1">
      <c r="C307" s="988"/>
      <c r="D307" s="988"/>
      <c r="E307" s="988"/>
      <c r="F307" s="988"/>
      <c r="G307" s="988"/>
      <c r="H307" s="988"/>
      <c r="I307" s="988"/>
      <c r="J307" s="988"/>
    </row>
    <row r="308" spans="3:10" ht="15" customHeight="1">
      <c r="C308" s="988"/>
      <c r="D308" s="988"/>
      <c r="E308" s="988"/>
      <c r="F308" s="988"/>
      <c r="G308" s="988"/>
      <c r="H308" s="988"/>
      <c r="I308" s="988"/>
      <c r="J308" s="988"/>
    </row>
    <row r="309" spans="3:10" ht="15" customHeight="1">
      <c r="C309" s="988"/>
      <c r="D309" s="988"/>
      <c r="E309" s="988"/>
      <c r="F309" s="988"/>
      <c r="G309" s="988"/>
      <c r="H309" s="988"/>
      <c r="I309" s="988"/>
      <c r="J309" s="988"/>
    </row>
    <row r="310" spans="3:10" ht="15" customHeight="1">
      <c r="C310" s="988"/>
      <c r="D310" s="988"/>
      <c r="E310" s="988"/>
      <c r="F310" s="988"/>
      <c r="G310" s="988"/>
      <c r="H310" s="988"/>
      <c r="I310" s="988"/>
      <c r="J310" s="988"/>
    </row>
    <row r="311" spans="3:10" ht="15" customHeight="1">
      <c r="C311" s="988"/>
      <c r="D311" s="988"/>
      <c r="E311" s="988"/>
      <c r="F311" s="988"/>
      <c r="G311" s="988"/>
      <c r="H311" s="988"/>
      <c r="I311" s="988"/>
      <c r="J311" s="988"/>
    </row>
    <row r="312" spans="3:10" ht="15" customHeight="1">
      <c r="C312" s="988"/>
      <c r="D312" s="988"/>
      <c r="E312" s="988"/>
      <c r="F312" s="988"/>
      <c r="G312" s="988"/>
      <c r="H312" s="988"/>
      <c r="I312" s="988"/>
      <c r="J312" s="988"/>
    </row>
    <row r="313" spans="3:10" ht="15" customHeight="1">
      <c r="C313" s="988"/>
      <c r="D313" s="988"/>
      <c r="E313" s="988"/>
      <c r="F313" s="988"/>
      <c r="G313" s="988"/>
      <c r="H313" s="988"/>
      <c r="I313" s="988"/>
      <c r="J313" s="988"/>
    </row>
    <row r="314" spans="3:10" ht="15" customHeight="1">
      <c r="C314" s="988"/>
      <c r="D314" s="988"/>
      <c r="E314" s="988"/>
      <c r="F314" s="988"/>
      <c r="G314" s="988"/>
      <c r="H314" s="988"/>
      <c r="I314" s="988"/>
      <c r="J314" s="988"/>
    </row>
    <row r="315" spans="3:10" ht="15" customHeight="1">
      <c r="C315" s="988"/>
      <c r="D315" s="988"/>
      <c r="E315" s="988"/>
      <c r="F315" s="988"/>
      <c r="G315" s="988"/>
      <c r="H315" s="988"/>
      <c r="I315" s="988"/>
      <c r="J315" s="988"/>
    </row>
    <row r="316" spans="3:10" ht="15" customHeight="1">
      <c r="C316" s="988"/>
      <c r="D316" s="988"/>
      <c r="E316" s="988"/>
      <c r="F316" s="988"/>
      <c r="G316" s="988"/>
      <c r="H316" s="988"/>
      <c r="I316" s="988"/>
      <c r="J316" s="988"/>
    </row>
    <row r="317" spans="3:10" ht="15" customHeight="1">
      <c r="C317" s="988"/>
      <c r="D317" s="988"/>
      <c r="E317" s="988"/>
      <c r="F317" s="988"/>
      <c r="G317" s="988"/>
      <c r="H317" s="988"/>
      <c r="I317" s="988"/>
      <c r="J317" s="988"/>
    </row>
    <row r="318" spans="3:10" ht="15" customHeight="1">
      <c r="C318" s="988"/>
      <c r="D318" s="988"/>
      <c r="E318" s="988"/>
      <c r="F318" s="988"/>
      <c r="G318" s="988"/>
      <c r="H318" s="988"/>
      <c r="I318" s="988"/>
      <c r="J318" s="988"/>
    </row>
    <row r="319" spans="3:10" ht="15" customHeight="1">
      <c r="C319" s="988"/>
      <c r="D319" s="988"/>
      <c r="E319" s="988"/>
      <c r="F319" s="988"/>
      <c r="G319" s="988"/>
      <c r="H319" s="988"/>
      <c r="I319" s="988"/>
      <c r="J319" s="988"/>
    </row>
    <row r="320" spans="3:10" ht="15" customHeight="1">
      <c r="C320" s="988"/>
      <c r="D320" s="988"/>
      <c r="E320" s="988"/>
      <c r="F320" s="988"/>
      <c r="G320" s="988"/>
      <c r="H320" s="988"/>
      <c r="I320" s="988"/>
      <c r="J320" s="988"/>
    </row>
    <row r="321" spans="3:10" ht="15" customHeight="1">
      <c r="C321" s="988"/>
      <c r="D321" s="988"/>
      <c r="E321" s="988"/>
      <c r="F321" s="988"/>
      <c r="G321" s="988"/>
      <c r="H321" s="988"/>
      <c r="I321" s="988"/>
      <c r="J321" s="988"/>
    </row>
    <row r="322" spans="3:10" ht="15" customHeight="1">
      <c r="C322" s="988"/>
      <c r="D322" s="988"/>
      <c r="E322" s="988"/>
      <c r="F322" s="988"/>
      <c r="G322" s="988"/>
      <c r="H322" s="988"/>
      <c r="I322" s="988"/>
      <c r="J322" s="988"/>
    </row>
    <row r="323" spans="3:10" ht="15" customHeight="1">
      <c r="C323" s="988"/>
      <c r="D323" s="988"/>
      <c r="E323" s="988"/>
      <c r="F323" s="988"/>
      <c r="G323" s="988"/>
      <c r="H323" s="988"/>
      <c r="I323" s="988"/>
      <c r="J323" s="988"/>
    </row>
    <row r="324" spans="3:10" ht="15" customHeight="1">
      <c r="C324" s="988"/>
      <c r="D324" s="988"/>
      <c r="E324" s="988"/>
      <c r="F324" s="988"/>
      <c r="G324" s="988"/>
      <c r="H324" s="988"/>
      <c r="I324" s="988"/>
      <c r="J324" s="988"/>
    </row>
    <row r="325" spans="3:10" ht="15" customHeight="1">
      <c r="C325" s="988"/>
      <c r="D325" s="988"/>
      <c r="E325" s="988"/>
      <c r="F325" s="988"/>
      <c r="G325" s="988"/>
      <c r="H325" s="988"/>
      <c r="I325" s="988"/>
      <c r="J325" s="988"/>
    </row>
    <row r="326" spans="3:10" ht="15" customHeight="1">
      <c r="C326" s="988"/>
      <c r="D326" s="988"/>
      <c r="E326" s="988"/>
      <c r="F326" s="988"/>
      <c r="G326" s="988"/>
      <c r="H326" s="988"/>
      <c r="I326" s="988"/>
      <c r="J326" s="988"/>
    </row>
    <row r="327" spans="3:10" ht="15" customHeight="1">
      <c r="C327" s="988"/>
      <c r="D327" s="988"/>
      <c r="E327" s="988"/>
      <c r="F327" s="988"/>
      <c r="G327" s="988"/>
      <c r="H327" s="988"/>
      <c r="I327" s="988"/>
      <c r="J327" s="988"/>
    </row>
    <row r="328" spans="3:10" ht="15" customHeight="1">
      <c r="C328" s="988"/>
      <c r="D328" s="988"/>
      <c r="E328" s="988"/>
      <c r="F328" s="988"/>
      <c r="G328" s="988"/>
      <c r="H328" s="988"/>
      <c r="I328" s="988"/>
      <c r="J328" s="988"/>
    </row>
    <row r="329" spans="3:10" ht="15" customHeight="1">
      <c r="C329" s="988"/>
      <c r="D329" s="988"/>
      <c r="E329" s="988"/>
      <c r="F329" s="988"/>
      <c r="G329" s="988"/>
      <c r="H329" s="988"/>
      <c r="I329" s="988"/>
      <c r="J329" s="988"/>
    </row>
    <row r="330" spans="3:10" ht="15" customHeight="1">
      <c r="C330" s="988"/>
      <c r="D330" s="988"/>
      <c r="E330" s="988"/>
      <c r="F330" s="988"/>
      <c r="G330" s="988"/>
      <c r="H330" s="988"/>
      <c r="I330" s="988"/>
      <c r="J330" s="988"/>
    </row>
    <row r="331" spans="3:10" ht="15" customHeight="1">
      <c r="C331" s="988"/>
      <c r="D331" s="988"/>
      <c r="E331" s="988"/>
      <c r="F331" s="988"/>
      <c r="G331" s="988"/>
      <c r="H331" s="988"/>
      <c r="I331" s="988"/>
      <c r="J331" s="988"/>
    </row>
    <row r="332" spans="3:10" ht="15" customHeight="1">
      <c r="C332" s="988"/>
      <c r="D332" s="988"/>
      <c r="E332" s="988"/>
      <c r="F332" s="988"/>
      <c r="G332" s="988"/>
      <c r="H332" s="988"/>
      <c r="I332" s="988"/>
      <c r="J332" s="988"/>
    </row>
    <row r="333" spans="3:10" ht="15" customHeight="1">
      <c r="C333" s="988"/>
      <c r="D333" s="988"/>
      <c r="E333" s="988"/>
      <c r="F333" s="988"/>
      <c r="G333" s="988"/>
      <c r="H333" s="988"/>
      <c r="I333" s="988"/>
      <c r="J333" s="988"/>
    </row>
    <row r="334" spans="3:10" ht="15" customHeight="1">
      <c r="C334" s="988"/>
      <c r="D334" s="988"/>
      <c r="E334" s="988"/>
      <c r="F334" s="988"/>
      <c r="G334" s="988"/>
      <c r="H334" s="988"/>
      <c r="I334" s="988"/>
      <c r="J334" s="988"/>
    </row>
    <row r="335" spans="3:10" ht="15" customHeight="1">
      <c r="C335" s="988"/>
      <c r="D335" s="988"/>
      <c r="E335" s="988"/>
      <c r="F335" s="988"/>
      <c r="G335" s="988"/>
      <c r="H335" s="988"/>
      <c r="I335" s="988"/>
      <c r="J335" s="988"/>
    </row>
    <row r="336" spans="3:10" ht="15" customHeight="1">
      <c r="C336" s="988"/>
      <c r="D336" s="988"/>
      <c r="E336" s="988"/>
      <c r="F336" s="988"/>
      <c r="G336" s="988"/>
      <c r="H336" s="988"/>
      <c r="I336" s="988"/>
      <c r="J336" s="988"/>
    </row>
    <row r="337" spans="3:10" ht="15" customHeight="1">
      <c r="C337" s="988"/>
      <c r="D337" s="988"/>
      <c r="E337" s="988"/>
      <c r="F337" s="988"/>
      <c r="G337" s="988"/>
      <c r="H337" s="988"/>
      <c r="I337" s="988"/>
      <c r="J337" s="988"/>
    </row>
    <row r="338" spans="3:10" ht="15" customHeight="1">
      <c r="C338" s="988"/>
      <c r="D338" s="988"/>
      <c r="E338" s="988"/>
      <c r="F338" s="988"/>
      <c r="G338" s="988"/>
      <c r="H338" s="988"/>
      <c r="I338" s="988"/>
      <c r="J338" s="988"/>
    </row>
    <row r="339" spans="3:10" ht="15" customHeight="1">
      <c r="C339" s="988"/>
      <c r="D339" s="988"/>
      <c r="E339" s="988"/>
      <c r="F339" s="988"/>
      <c r="G339" s="988"/>
      <c r="H339" s="988"/>
      <c r="I339" s="988"/>
      <c r="J339" s="988"/>
    </row>
    <row r="340" spans="3:10" ht="15" customHeight="1">
      <c r="C340" s="988"/>
      <c r="D340" s="988"/>
      <c r="E340" s="988"/>
      <c r="F340" s="988"/>
      <c r="G340" s="988"/>
      <c r="H340" s="988"/>
      <c r="I340" s="988"/>
      <c r="J340" s="988"/>
    </row>
    <row r="341" spans="3:10" ht="15" customHeight="1">
      <c r="C341" s="988"/>
      <c r="D341" s="988"/>
      <c r="E341" s="988"/>
      <c r="F341" s="988"/>
      <c r="G341" s="988"/>
      <c r="H341" s="988"/>
      <c r="I341" s="988"/>
      <c r="J341" s="988"/>
    </row>
    <row r="342" spans="3:10" ht="15" customHeight="1">
      <c r="C342" s="988"/>
      <c r="D342" s="988"/>
      <c r="E342" s="988"/>
      <c r="F342" s="988"/>
      <c r="G342" s="988"/>
      <c r="H342" s="988"/>
      <c r="I342" s="988"/>
      <c r="J342" s="988"/>
    </row>
    <row r="343" spans="3:10" ht="15" customHeight="1">
      <c r="C343" s="988"/>
      <c r="D343" s="988"/>
      <c r="E343" s="988"/>
      <c r="F343" s="988"/>
      <c r="G343" s="988"/>
      <c r="H343" s="988"/>
      <c r="I343" s="988"/>
      <c r="J343" s="988"/>
    </row>
    <row r="344" spans="3:10" ht="15" customHeight="1">
      <c r="C344" s="988"/>
      <c r="D344" s="988"/>
      <c r="E344" s="988"/>
      <c r="F344" s="988"/>
      <c r="G344" s="988"/>
      <c r="H344" s="988"/>
      <c r="I344" s="988"/>
      <c r="J344" s="988"/>
    </row>
    <row r="345" spans="3:10" ht="15" customHeight="1">
      <c r="C345" s="988"/>
      <c r="D345" s="988"/>
      <c r="E345" s="988"/>
      <c r="F345" s="988"/>
      <c r="G345" s="988"/>
      <c r="H345" s="988"/>
      <c r="I345" s="988"/>
      <c r="J345" s="988"/>
    </row>
    <row r="346" spans="3:10" ht="15" customHeight="1">
      <c r="C346" s="988"/>
      <c r="D346" s="988"/>
      <c r="E346" s="988"/>
      <c r="F346" s="988"/>
      <c r="G346" s="988"/>
      <c r="H346" s="988"/>
      <c r="I346" s="988"/>
      <c r="J346" s="988"/>
    </row>
    <row r="347" spans="3:10" ht="15" customHeight="1">
      <c r="C347" s="988"/>
      <c r="D347" s="988"/>
      <c r="E347" s="988"/>
      <c r="F347" s="988"/>
      <c r="G347" s="988"/>
      <c r="H347" s="988"/>
      <c r="I347" s="988"/>
      <c r="J347" s="988"/>
    </row>
    <row r="348" spans="3:10" ht="15" customHeight="1">
      <c r="C348" s="988"/>
      <c r="D348" s="988"/>
      <c r="E348" s="988"/>
      <c r="F348" s="988"/>
      <c r="G348" s="988"/>
      <c r="H348" s="988"/>
      <c r="I348" s="988"/>
      <c r="J348" s="988"/>
    </row>
    <row r="349" spans="3:10" ht="15" customHeight="1">
      <c r="C349" s="988"/>
      <c r="D349" s="988"/>
      <c r="E349" s="988"/>
      <c r="F349" s="988"/>
      <c r="G349" s="988"/>
      <c r="H349" s="988"/>
      <c r="I349" s="988"/>
      <c r="J349" s="988"/>
    </row>
    <row r="350" spans="3:10" ht="15" customHeight="1">
      <c r="C350" s="988"/>
      <c r="D350" s="988"/>
      <c r="E350" s="988"/>
      <c r="F350" s="988"/>
      <c r="G350" s="988"/>
      <c r="H350" s="988"/>
      <c r="I350" s="988"/>
      <c r="J350" s="988"/>
    </row>
    <row r="351" spans="3:10" ht="15" customHeight="1">
      <c r="C351" s="988"/>
      <c r="D351" s="988"/>
      <c r="E351" s="988"/>
      <c r="F351" s="988"/>
      <c r="G351" s="988"/>
      <c r="H351" s="988"/>
      <c r="I351" s="988"/>
      <c r="J351" s="988"/>
    </row>
    <row r="352" spans="3:10" ht="15" customHeight="1">
      <c r="C352" s="988"/>
      <c r="D352" s="988"/>
      <c r="E352" s="988"/>
      <c r="F352" s="988"/>
      <c r="G352" s="988"/>
      <c r="H352" s="988"/>
      <c r="I352" s="988"/>
      <c r="J352" s="988"/>
    </row>
    <row r="353" spans="3:10" ht="15" customHeight="1">
      <c r="C353" s="988"/>
      <c r="D353" s="988"/>
      <c r="E353" s="988"/>
      <c r="F353" s="988"/>
      <c r="G353" s="988"/>
      <c r="H353" s="988"/>
      <c r="I353" s="988"/>
      <c r="J353" s="988"/>
    </row>
    <row r="354" spans="3:10" ht="15" customHeight="1">
      <c r="C354" s="988"/>
      <c r="D354" s="988"/>
      <c r="E354" s="988"/>
      <c r="F354" s="988"/>
      <c r="G354" s="988"/>
      <c r="H354" s="988"/>
      <c r="I354" s="988"/>
      <c r="J354" s="988"/>
    </row>
    <row r="355" spans="3:10" ht="15" customHeight="1">
      <c r="C355" s="988"/>
      <c r="D355" s="988"/>
      <c r="E355" s="988"/>
      <c r="F355" s="988"/>
      <c r="G355" s="988"/>
      <c r="H355" s="988"/>
      <c r="I355" s="988"/>
      <c r="J355" s="988"/>
    </row>
    <row r="356" spans="3:10" ht="15" customHeight="1">
      <c r="C356" s="988"/>
      <c r="D356" s="988"/>
      <c r="E356" s="988"/>
      <c r="F356" s="988"/>
      <c r="G356" s="988"/>
      <c r="H356" s="988"/>
      <c r="I356" s="988"/>
      <c r="J356" s="988"/>
    </row>
    <row r="357" spans="3:10" ht="15" customHeight="1">
      <c r="C357" s="988"/>
      <c r="D357" s="988"/>
      <c r="E357" s="988"/>
      <c r="F357" s="988"/>
      <c r="G357" s="988"/>
      <c r="H357" s="988"/>
      <c r="I357" s="988"/>
      <c r="J357" s="988"/>
    </row>
    <row r="358" spans="3:10" ht="15" customHeight="1">
      <c r="C358" s="988"/>
      <c r="D358" s="988"/>
      <c r="E358" s="988"/>
      <c r="F358" s="988"/>
      <c r="G358" s="988"/>
      <c r="H358" s="988"/>
      <c r="I358" s="988"/>
      <c r="J358" s="988"/>
    </row>
    <row r="359" spans="3:10" ht="15" customHeight="1">
      <c r="C359" s="988"/>
      <c r="D359" s="988"/>
      <c r="E359" s="988"/>
      <c r="F359" s="988"/>
      <c r="G359" s="988"/>
      <c r="H359" s="988"/>
      <c r="I359" s="988"/>
      <c r="J359" s="988"/>
    </row>
    <row r="360" spans="3:10" ht="15" customHeight="1">
      <c r="C360" s="988"/>
      <c r="D360" s="988"/>
      <c r="E360" s="988"/>
      <c r="F360" s="988"/>
      <c r="G360" s="988"/>
      <c r="H360" s="988"/>
      <c r="I360" s="988"/>
      <c r="J360" s="988"/>
    </row>
    <row r="361" spans="3:10" ht="15" customHeight="1">
      <c r="C361" s="988"/>
      <c r="D361" s="988"/>
      <c r="E361" s="988"/>
      <c r="F361" s="988"/>
      <c r="G361" s="988"/>
      <c r="H361" s="988"/>
      <c r="I361" s="988"/>
      <c r="J361" s="988"/>
    </row>
    <row r="362" spans="3:10" ht="15" customHeight="1">
      <c r="C362" s="988"/>
      <c r="D362" s="988"/>
      <c r="E362" s="988"/>
      <c r="F362" s="988"/>
      <c r="G362" s="988"/>
      <c r="H362" s="988"/>
      <c r="I362" s="988"/>
      <c r="J362" s="988"/>
    </row>
    <row r="363" spans="3:10" ht="15" customHeight="1">
      <c r="C363" s="988"/>
      <c r="D363" s="988"/>
      <c r="E363" s="988"/>
      <c r="F363" s="988"/>
      <c r="G363" s="988"/>
      <c r="H363" s="988"/>
      <c r="I363" s="988"/>
      <c r="J363" s="988"/>
    </row>
    <row r="364" spans="3:10" ht="15" customHeight="1">
      <c r="C364" s="988"/>
      <c r="D364" s="988"/>
      <c r="E364" s="988"/>
      <c r="F364" s="988"/>
      <c r="G364" s="988"/>
      <c r="H364" s="988"/>
      <c r="I364" s="988"/>
      <c r="J364" s="988"/>
    </row>
    <row r="365" spans="3:10" ht="15" customHeight="1">
      <c r="C365" s="988"/>
      <c r="D365" s="988"/>
      <c r="E365" s="988"/>
      <c r="F365" s="988"/>
      <c r="G365" s="988"/>
      <c r="H365" s="988"/>
      <c r="I365" s="988"/>
      <c r="J365" s="988"/>
    </row>
    <row r="366" spans="3:10" ht="15" customHeight="1">
      <c r="C366" s="988"/>
      <c r="D366" s="988"/>
      <c r="E366" s="988"/>
      <c r="F366" s="988"/>
      <c r="G366" s="988"/>
      <c r="H366" s="988"/>
      <c r="I366" s="988"/>
      <c r="J366" s="988"/>
    </row>
    <row r="367" spans="3:10" ht="15" customHeight="1">
      <c r="C367" s="988"/>
      <c r="D367" s="988"/>
      <c r="E367" s="988"/>
      <c r="F367" s="988"/>
      <c r="G367" s="988"/>
      <c r="H367" s="988"/>
      <c r="I367" s="988"/>
      <c r="J367" s="988"/>
    </row>
    <row r="368" spans="3:10" ht="15" customHeight="1">
      <c r="C368" s="988"/>
      <c r="D368" s="988"/>
      <c r="E368" s="988"/>
      <c r="F368" s="988"/>
      <c r="G368" s="988"/>
      <c r="H368" s="988"/>
      <c r="I368" s="988"/>
      <c r="J368" s="988"/>
    </row>
    <row r="369" spans="3:10" ht="15" customHeight="1">
      <c r="C369" s="988"/>
      <c r="D369" s="988"/>
      <c r="E369" s="988"/>
      <c r="F369" s="988"/>
      <c r="G369" s="988"/>
      <c r="H369" s="988"/>
      <c r="I369" s="988"/>
      <c r="J369" s="988"/>
    </row>
    <row r="370" spans="3:10" ht="15" customHeight="1">
      <c r="C370" s="988"/>
      <c r="D370" s="988"/>
      <c r="E370" s="988"/>
      <c r="F370" s="988"/>
      <c r="G370" s="988"/>
      <c r="H370" s="988"/>
      <c r="I370" s="988"/>
      <c r="J370" s="988"/>
    </row>
    <row r="371" spans="3:10" ht="15" customHeight="1">
      <c r="C371" s="988"/>
      <c r="D371" s="988"/>
      <c r="E371" s="988"/>
      <c r="F371" s="988"/>
      <c r="G371" s="988"/>
      <c r="H371" s="988"/>
      <c r="I371" s="988"/>
      <c r="J371" s="988"/>
    </row>
    <row r="372" spans="3:10" ht="15" customHeight="1">
      <c r="C372" s="988"/>
      <c r="D372" s="988"/>
      <c r="E372" s="988"/>
      <c r="F372" s="988"/>
      <c r="G372" s="988"/>
      <c r="H372" s="988"/>
      <c r="I372" s="988"/>
      <c r="J372" s="988"/>
    </row>
    <row r="373" spans="3:10" ht="15" customHeight="1">
      <c r="C373" s="988"/>
      <c r="D373" s="988"/>
      <c r="E373" s="988"/>
      <c r="F373" s="988"/>
      <c r="G373" s="988"/>
      <c r="H373" s="988"/>
      <c r="I373" s="988"/>
      <c r="J373" s="988"/>
    </row>
    <row r="374" spans="3:10" ht="15" customHeight="1">
      <c r="C374" s="988"/>
      <c r="D374" s="988"/>
      <c r="E374" s="988"/>
      <c r="F374" s="988"/>
      <c r="G374" s="988"/>
      <c r="H374" s="988"/>
      <c r="I374" s="988"/>
      <c r="J374" s="988"/>
    </row>
    <row r="375" spans="3:10" ht="15" customHeight="1">
      <c r="C375" s="988"/>
      <c r="D375" s="988"/>
      <c r="E375" s="988"/>
      <c r="F375" s="988"/>
      <c r="G375" s="988"/>
      <c r="H375" s="988"/>
      <c r="I375" s="988"/>
      <c r="J375" s="988"/>
    </row>
    <row r="376" spans="3:10" ht="15" customHeight="1">
      <c r="C376" s="988"/>
      <c r="D376" s="988"/>
      <c r="E376" s="988"/>
      <c r="F376" s="988"/>
      <c r="G376" s="988"/>
      <c r="H376" s="988"/>
      <c r="I376" s="988"/>
      <c r="J376" s="988"/>
    </row>
    <row r="377" spans="3:10" ht="15" customHeight="1">
      <c r="C377" s="988"/>
      <c r="D377" s="988"/>
      <c r="E377" s="988"/>
      <c r="F377" s="988"/>
      <c r="G377" s="988"/>
      <c r="H377" s="988"/>
      <c r="I377" s="988"/>
      <c r="J377" s="988"/>
    </row>
    <row r="378" spans="3:10" ht="15" customHeight="1">
      <c r="C378" s="988"/>
      <c r="D378" s="988"/>
      <c r="E378" s="988"/>
      <c r="F378" s="988"/>
      <c r="G378" s="988"/>
      <c r="H378" s="988"/>
      <c r="I378" s="988"/>
      <c r="J378" s="988"/>
    </row>
    <row r="379" spans="3:10" ht="15" customHeight="1">
      <c r="C379" s="988"/>
      <c r="D379" s="988"/>
      <c r="E379" s="988"/>
      <c r="F379" s="988"/>
      <c r="G379" s="988"/>
      <c r="H379" s="988"/>
      <c r="I379" s="988"/>
      <c r="J379" s="988"/>
    </row>
    <row r="380" spans="3:10" ht="15" customHeight="1">
      <c r="C380" s="988"/>
      <c r="D380" s="988"/>
      <c r="E380" s="988"/>
      <c r="F380" s="988"/>
      <c r="G380" s="988"/>
      <c r="H380" s="988"/>
      <c r="I380" s="988"/>
      <c r="J380" s="988"/>
    </row>
    <row r="381" spans="3:10" ht="15" customHeight="1">
      <c r="C381" s="988"/>
      <c r="D381" s="988"/>
      <c r="E381" s="988"/>
      <c r="F381" s="988"/>
      <c r="G381" s="988"/>
      <c r="H381" s="988"/>
      <c r="I381" s="988"/>
      <c r="J381" s="988"/>
    </row>
    <row r="382" spans="3:10" ht="15" customHeight="1">
      <c r="C382" s="988"/>
      <c r="D382" s="988"/>
      <c r="E382" s="988"/>
      <c r="F382" s="988"/>
      <c r="G382" s="988"/>
      <c r="H382" s="988"/>
      <c r="I382" s="988"/>
      <c r="J382" s="988"/>
    </row>
    <row r="383" spans="3:10" ht="15" customHeight="1">
      <c r="C383" s="988"/>
      <c r="D383" s="988"/>
      <c r="E383" s="988"/>
      <c r="F383" s="988"/>
      <c r="G383" s="988"/>
      <c r="H383" s="988"/>
      <c r="I383" s="988"/>
      <c r="J383" s="988"/>
    </row>
    <row r="384" spans="3:10" ht="15" customHeight="1">
      <c r="C384" s="988"/>
      <c r="D384" s="988"/>
      <c r="E384" s="988"/>
      <c r="F384" s="988"/>
      <c r="G384" s="988"/>
      <c r="H384" s="988"/>
      <c r="I384" s="988"/>
      <c r="J384" s="988"/>
    </row>
    <row r="385" spans="3:10" ht="15" customHeight="1">
      <c r="C385" s="988"/>
      <c r="D385" s="988"/>
      <c r="E385" s="988"/>
      <c r="F385" s="988"/>
      <c r="G385" s="988"/>
      <c r="H385" s="988"/>
      <c r="I385" s="988"/>
      <c r="J385" s="988"/>
    </row>
    <row r="386" spans="3:10" ht="15" customHeight="1">
      <c r="C386" s="988"/>
      <c r="D386" s="988"/>
      <c r="E386" s="988"/>
      <c r="F386" s="988"/>
      <c r="G386" s="988"/>
      <c r="H386" s="988"/>
      <c r="I386" s="988"/>
      <c r="J386" s="988"/>
    </row>
    <row r="387" spans="3:10" ht="15" customHeight="1">
      <c r="C387" s="988"/>
      <c r="D387" s="988"/>
      <c r="E387" s="988"/>
      <c r="F387" s="988"/>
      <c r="G387" s="988"/>
      <c r="H387" s="988"/>
      <c r="I387" s="988"/>
      <c r="J387" s="988"/>
    </row>
    <row r="388" spans="3:10" ht="15" customHeight="1">
      <c r="C388" s="988"/>
      <c r="D388" s="988"/>
      <c r="E388" s="988"/>
      <c r="F388" s="988"/>
      <c r="G388" s="988"/>
      <c r="H388" s="988"/>
      <c r="I388" s="988"/>
      <c r="J388" s="988"/>
    </row>
    <row r="389" spans="3:10" ht="15" customHeight="1">
      <c r="C389" s="988"/>
      <c r="D389" s="988"/>
      <c r="E389" s="988"/>
      <c r="F389" s="988"/>
      <c r="G389" s="988"/>
      <c r="H389" s="988"/>
      <c r="I389" s="988"/>
      <c r="J389" s="988"/>
    </row>
    <row r="390" spans="3:10" ht="15" customHeight="1">
      <c r="C390" s="988"/>
      <c r="D390" s="988"/>
      <c r="E390" s="988"/>
      <c r="F390" s="988"/>
      <c r="G390" s="988"/>
      <c r="H390" s="988"/>
      <c r="I390" s="988"/>
      <c r="J390" s="988"/>
    </row>
    <row r="391" spans="3:10" ht="15" customHeight="1">
      <c r="C391" s="988"/>
      <c r="D391" s="988"/>
      <c r="E391" s="988"/>
      <c r="F391" s="988"/>
      <c r="G391" s="988"/>
      <c r="H391" s="988"/>
      <c r="I391" s="988"/>
      <c r="J391" s="988"/>
    </row>
    <row r="392" spans="3:10" ht="15" customHeight="1">
      <c r="C392" s="988"/>
      <c r="D392" s="988"/>
      <c r="E392" s="988"/>
      <c r="F392" s="988"/>
      <c r="G392" s="988"/>
      <c r="H392" s="988"/>
      <c r="I392" s="988"/>
      <c r="J392" s="988"/>
    </row>
    <row r="393" spans="3:10" ht="15" customHeight="1">
      <c r="C393" s="988"/>
      <c r="D393" s="988"/>
      <c r="E393" s="988"/>
      <c r="F393" s="988"/>
      <c r="G393" s="988"/>
      <c r="H393" s="988"/>
      <c r="I393" s="988"/>
      <c r="J393" s="988"/>
    </row>
    <row r="394" spans="3:10" ht="15" customHeight="1">
      <c r="C394" s="988"/>
      <c r="D394" s="988"/>
      <c r="E394" s="988"/>
      <c r="F394" s="988"/>
      <c r="G394" s="988"/>
      <c r="H394" s="988"/>
      <c r="I394" s="988"/>
      <c r="J394" s="988"/>
    </row>
    <row r="395" spans="3:10" ht="15" customHeight="1">
      <c r="C395" s="988"/>
      <c r="D395" s="988"/>
      <c r="E395" s="988"/>
      <c r="F395" s="988"/>
      <c r="G395" s="988"/>
      <c r="H395" s="988"/>
      <c r="I395" s="988"/>
      <c r="J395" s="988"/>
    </row>
    <row r="396" spans="3:10" ht="15" customHeight="1">
      <c r="C396" s="988"/>
      <c r="D396" s="988"/>
      <c r="E396" s="988"/>
      <c r="F396" s="988"/>
      <c r="G396" s="988"/>
      <c r="H396" s="988"/>
      <c r="I396" s="988"/>
      <c r="J396" s="988"/>
    </row>
    <row r="397" spans="3:10" ht="15" customHeight="1">
      <c r="C397" s="988"/>
      <c r="D397" s="988"/>
      <c r="E397" s="988"/>
      <c r="F397" s="988"/>
      <c r="G397" s="988"/>
      <c r="H397" s="988"/>
      <c r="I397" s="988"/>
      <c r="J397" s="988"/>
    </row>
    <row r="398" spans="3:10" ht="15" customHeight="1">
      <c r="C398" s="988"/>
      <c r="D398" s="988"/>
      <c r="E398" s="988"/>
      <c r="F398" s="988"/>
      <c r="G398" s="988"/>
      <c r="H398" s="988"/>
      <c r="I398" s="988"/>
      <c r="J398" s="988"/>
    </row>
    <row r="399" spans="3:10" ht="15" customHeight="1">
      <c r="C399" s="988"/>
      <c r="D399" s="988"/>
      <c r="E399" s="988"/>
      <c r="F399" s="988"/>
      <c r="G399" s="988"/>
      <c r="H399" s="988"/>
      <c r="I399" s="988"/>
      <c r="J399" s="988"/>
    </row>
    <row r="400" spans="3:10" ht="15" customHeight="1">
      <c r="C400" s="988"/>
      <c r="D400" s="988"/>
      <c r="E400" s="988"/>
      <c r="F400" s="988"/>
      <c r="G400" s="988"/>
      <c r="H400" s="988"/>
      <c r="I400" s="988"/>
      <c r="J400" s="988"/>
    </row>
    <row r="401" spans="3:10" ht="15" customHeight="1">
      <c r="C401" s="988"/>
      <c r="D401" s="988"/>
      <c r="E401" s="988"/>
      <c r="F401" s="988"/>
      <c r="G401" s="988"/>
      <c r="H401" s="988"/>
      <c r="I401" s="988"/>
      <c r="J401" s="988"/>
    </row>
    <row r="402" spans="3:10" ht="15" customHeight="1">
      <c r="C402" s="988"/>
      <c r="D402" s="988"/>
      <c r="E402" s="988"/>
      <c r="F402" s="988"/>
      <c r="G402" s="988"/>
      <c r="H402" s="988"/>
      <c r="I402" s="988"/>
      <c r="J402" s="988"/>
    </row>
    <row r="403" spans="3:10" ht="15" customHeight="1">
      <c r="C403" s="988"/>
      <c r="D403" s="988"/>
      <c r="E403" s="988"/>
      <c r="F403" s="988"/>
      <c r="G403" s="988"/>
      <c r="H403" s="988"/>
      <c r="I403" s="988"/>
      <c r="J403" s="988"/>
    </row>
    <row r="404" spans="3:10" ht="15" customHeight="1">
      <c r="C404" s="988"/>
      <c r="D404" s="988"/>
      <c r="E404" s="988"/>
      <c r="F404" s="988"/>
      <c r="G404" s="988"/>
      <c r="H404" s="988"/>
      <c r="I404" s="988"/>
      <c r="J404" s="988"/>
    </row>
    <row r="405" spans="3:10" ht="15" customHeight="1">
      <c r="C405" s="988"/>
      <c r="D405" s="988"/>
      <c r="E405" s="988"/>
      <c r="F405" s="988"/>
      <c r="G405" s="988"/>
      <c r="H405" s="988"/>
      <c r="I405" s="988"/>
      <c r="J405" s="988"/>
    </row>
    <row r="406" spans="3:10" ht="15" customHeight="1">
      <c r="C406" s="988"/>
      <c r="D406" s="988"/>
      <c r="E406" s="988"/>
      <c r="F406" s="988"/>
      <c r="G406" s="988"/>
      <c r="H406" s="988"/>
      <c r="I406" s="988"/>
      <c r="J406" s="988"/>
    </row>
    <row r="407" spans="3:10" ht="15" customHeight="1">
      <c r="C407" s="988"/>
      <c r="D407" s="988"/>
      <c r="E407" s="988"/>
      <c r="F407" s="988"/>
      <c r="G407" s="988"/>
      <c r="H407" s="988"/>
      <c r="I407" s="988"/>
      <c r="J407" s="988"/>
    </row>
    <row r="408" spans="3:10" ht="15" customHeight="1">
      <c r="C408" s="988"/>
      <c r="D408" s="988"/>
      <c r="E408" s="988"/>
      <c r="F408" s="988"/>
      <c r="G408" s="988"/>
      <c r="H408" s="988"/>
      <c r="I408" s="988"/>
      <c r="J408" s="988"/>
    </row>
    <row r="409" spans="3:10" ht="15" customHeight="1">
      <c r="C409" s="988"/>
      <c r="D409" s="988"/>
      <c r="E409" s="988"/>
      <c r="F409" s="988"/>
      <c r="G409" s="988"/>
      <c r="H409" s="988"/>
      <c r="I409" s="988"/>
      <c r="J409" s="988"/>
    </row>
    <row r="410" spans="3:10" ht="15" customHeight="1">
      <c r="C410" s="988"/>
      <c r="D410" s="988"/>
      <c r="E410" s="988"/>
      <c r="F410" s="988"/>
      <c r="G410" s="988"/>
      <c r="H410" s="988"/>
      <c r="I410" s="988"/>
      <c r="J410" s="988"/>
    </row>
    <row r="411" spans="3:10" ht="15" customHeight="1">
      <c r="C411" s="988"/>
      <c r="D411" s="988"/>
      <c r="E411" s="988"/>
      <c r="F411" s="988"/>
      <c r="G411" s="988"/>
      <c r="H411" s="988"/>
      <c r="I411" s="988"/>
      <c r="J411" s="988"/>
    </row>
    <row r="412" spans="3:10" ht="15" customHeight="1">
      <c r="C412" s="988"/>
      <c r="D412" s="988"/>
      <c r="E412" s="988"/>
      <c r="F412" s="988"/>
      <c r="G412" s="988"/>
      <c r="H412" s="988"/>
      <c r="I412" s="988"/>
      <c r="J412" s="988"/>
    </row>
    <row r="413" spans="3:10" ht="15" customHeight="1">
      <c r="C413" s="988"/>
      <c r="D413" s="988"/>
      <c r="E413" s="988"/>
      <c r="F413" s="988"/>
      <c r="G413" s="988"/>
      <c r="H413" s="988"/>
      <c r="I413" s="988"/>
      <c r="J413" s="988"/>
    </row>
    <row r="414" spans="3:10" ht="15" customHeight="1">
      <c r="C414" s="988"/>
      <c r="D414" s="988"/>
      <c r="E414" s="988"/>
      <c r="F414" s="988"/>
      <c r="G414" s="988"/>
      <c r="H414" s="988"/>
      <c r="I414" s="988"/>
      <c r="J414" s="988"/>
    </row>
    <row r="415" spans="3:10" ht="15" customHeight="1">
      <c r="C415" s="988"/>
      <c r="D415" s="988"/>
      <c r="E415" s="988"/>
      <c r="F415" s="988"/>
      <c r="G415" s="988"/>
      <c r="H415" s="988"/>
      <c r="I415" s="988"/>
      <c r="J415" s="988"/>
    </row>
    <row r="416" spans="3:10" ht="15" customHeight="1">
      <c r="C416" s="988"/>
      <c r="D416" s="988"/>
      <c r="E416" s="988"/>
      <c r="F416" s="988"/>
      <c r="G416" s="988"/>
      <c r="H416" s="988"/>
      <c r="I416" s="988"/>
      <c r="J416" s="988"/>
    </row>
    <row r="417" spans="3:10" ht="15" customHeight="1">
      <c r="C417" s="988"/>
      <c r="D417" s="988"/>
      <c r="E417" s="988"/>
      <c r="F417" s="988"/>
      <c r="G417" s="988"/>
      <c r="H417" s="988"/>
      <c r="I417" s="988"/>
      <c r="J417" s="988"/>
    </row>
    <row r="418" spans="3:10" ht="15" customHeight="1">
      <c r="C418" s="988"/>
      <c r="D418" s="988"/>
      <c r="E418" s="988"/>
      <c r="F418" s="988"/>
      <c r="G418" s="988"/>
      <c r="H418" s="988"/>
      <c r="I418" s="988"/>
      <c r="J418" s="988"/>
    </row>
    <row r="419" spans="3:10" ht="15" customHeight="1">
      <c r="C419" s="988"/>
      <c r="D419" s="988"/>
      <c r="E419" s="988"/>
      <c r="F419" s="988"/>
      <c r="G419" s="988"/>
      <c r="H419" s="988"/>
      <c r="I419" s="988"/>
      <c r="J419" s="988"/>
    </row>
    <row r="420" spans="3:10" ht="15" customHeight="1">
      <c r="C420" s="988"/>
      <c r="D420" s="988"/>
      <c r="E420" s="988"/>
      <c r="F420" s="988"/>
      <c r="G420" s="988"/>
      <c r="H420" s="988"/>
      <c r="I420" s="988"/>
      <c r="J420" s="988"/>
    </row>
    <row r="421" spans="3:10" ht="15" customHeight="1">
      <c r="C421" s="988"/>
      <c r="D421" s="988"/>
      <c r="E421" s="988"/>
      <c r="F421" s="988"/>
      <c r="G421" s="988"/>
      <c r="H421" s="988"/>
      <c r="I421" s="988"/>
      <c r="J421" s="988"/>
    </row>
    <row r="422" spans="3:10" ht="15" customHeight="1">
      <c r="C422" s="988"/>
      <c r="D422" s="988"/>
      <c r="E422" s="988"/>
      <c r="F422" s="988"/>
      <c r="G422" s="988"/>
      <c r="H422" s="988"/>
      <c r="I422" s="988"/>
      <c r="J422" s="988"/>
    </row>
    <row r="423" spans="3:10" ht="15" customHeight="1">
      <c r="C423" s="988"/>
      <c r="D423" s="988"/>
      <c r="E423" s="988"/>
      <c r="F423" s="988"/>
      <c r="G423" s="988"/>
      <c r="H423" s="988"/>
      <c r="I423" s="988"/>
      <c r="J423" s="988"/>
    </row>
    <row r="424" spans="3:10" ht="15" customHeight="1">
      <c r="C424" s="988"/>
      <c r="D424" s="988"/>
      <c r="E424" s="988"/>
      <c r="F424" s="988"/>
      <c r="G424" s="988"/>
      <c r="H424" s="988"/>
      <c r="I424" s="988"/>
      <c r="J424" s="988"/>
    </row>
    <row r="425" spans="3:10" ht="15" customHeight="1">
      <c r="C425" s="988"/>
      <c r="D425" s="988"/>
      <c r="E425" s="988"/>
      <c r="F425" s="988"/>
      <c r="G425" s="988"/>
      <c r="H425" s="988"/>
      <c r="I425" s="988"/>
      <c r="J425" s="988"/>
    </row>
    <row r="426" spans="3:10" ht="15" customHeight="1">
      <c r="C426" s="988"/>
      <c r="D426" s="988"/>
      <c r="E426" s="988"/>
      <c r="F426" s="988"/>
      <c r="G426" s="988"/>
      <c r="H426" s="988"/>
      <c r="I426" s="988"/>
      <c r="J426" s="988"/>
    </row>
    <row r="427" spans="3:10" ht="15" customHeight="1">
      <c r="C427" s="988"/>
      <c r="D427" s="988"/>
      <c r="E427" s="988"/>
      <c r="F427" s="988"/>
      <c r="G427" s="988"/>
      <c r="H427" s="988"/>
      <c r="I427" s="988"/>
      <c r="J427" s="988"/>
    </row>
    <row r="428" spans="3:10" ht="15" customHeight="1">
      <c r="C428" s="988"/>
      <c r="D428" s="988"/>
      <c r="E428" s="988"/>
      <c r="F428" s="988"/>
      <c r="G428" s="988"/>
      <c r="H428" s="988"/>
      <c r="I428" s="988"/>
      <c r="J428" s="988"/>
    </row>
    <row r="429" spans="3:10" ht="15" customHeight="1">
      <c r="C429" s="988"/>
      <c r="D429" s="988"/>
      <c r="E429" s="988"/>
      <c r="F429" s="988"/>
      <c r="G429" s="988"/>
      <c r="H429" s="988"/>
      <c r="I429" s="988"/>
      <c r="J429" s="988"/>
    </row>
    <row r="430" spans="3:10" ht="15" customHeight="1">
      <c r="C430" s="988"/>
      <c r="D430" s="988"/>
      <c r="E430" s="988"/>
      <c r="F430" s="988"/>
      <c r="G430" s="988"/>
      <c r="H430" s="988"/>
      <c r="I430" s="988"/>
      <c r="J430" s="988"/>
    </row>
    <row r="431" spans="3:10" ht="15" customHeight="1">
      <c r="C431" s="988"/>
      <c r="D431" s="988"/>
      <c r="E431" s="988"/>
      <c r="F431" s="988"/>
      <c r="G431" s="988"/>
      <c r="H431" s="988"/>
      <c r="I431" s="988"/>
      <c r="J431" s="988"/>
    </row>
    <row r="432" spans="3:10" ht="15" customHeight="1">
      <c r="C432" s="988"/>
      <c r="D432" s="988"/>
      <c r="E432" s="988"/>
      <c r="F432" s="988"/>
      <c r="G432" s="988"/>
      <c r="H432" s="988"/>
      <c r="I432" s="988"/>
      <c r="J432" s="988"/>
    </row>
    <row r="433" spans="3:10" ht="15" customHeight="1">
      <c r="C433" s="988"/>
      <c r="D433" s="988"/>
      <c r="E433" s="988"/>
      <c r="F433" s="988"/>
      <c r="G433" s="988"/>
      <c r="H433" s="988"/>
      <c r="I433" s="988"/>
      <c r="J433" s="988"/>
    </row>
    <row r="434" spans="3:10" ht="15" customHeight="1">
      <c r="C434" s="988"/>
      <c r="D434" s="988"/>
      <c r="E434" s="988"/>
      <c r="F434" s="988"/>
      <c r="G434" s="988"/>
      <c r="H434" s="988"/>
      <c r="I434" s="988"/>
      <c r="J434" s="988"/>
    </row>
    <row r="435" spans="3:10" ht="15" customHeight="1">
      <c r="C435" s="988"/>
      <c r="D435" s="988"/>
      <c r="E435" s="988"/>
      <c r="F435" s="988"/>
      <c r="G435" s="988"/>
      <c r="H435" s="988"/>
      <c r="I435" s="988"/>
      <c r="J435" s="988"/>
    </row>
    <row r="436" spans="3:10" ht="15" customHeight="1">
      <c r="C436" s="988"/>
      <c r="D436" s="988"/>
      <c r="E436" s="988"/>
      <c r="F436" s="988"/>
      <c r="G436" s="988"/>
      <c r="H436" s="988"/>
      <c r="I436" s="988"/>
      <c r="J436" s="988"/>
    </row>
    <row r="437" spans="3:10" ht="15" customHeight="1">
      <c r="C437" s="988"/>
      <c r="D437" s="988"/>
      <c r="E437" s="988"/>
      <c r="F437" s="988"/>
      <c r="G437" s="988"/>
      <c r="H437" s="988"/>
      <c r="I437" s="988"/>
      <c r="J437" s="988"/>
    </row>
    <row r="438" spans="3:10" ht="15" customHeight="1">
      <c r="C438" s="988"/>
      <c r="D438" s="988"/>
      <c r="E438" s="988"/>
      <c r="F438" s="988"/>
      <c r="G438" s="988"/>
      <c r="H438" s="988"/>
      <c r="I438" s="988"/>
      <c r="J438" s="988"/>
    </row>
    <row r="439" spans="3:10" ht="15" customHeight="1">
      <c r="C439" s="988"/>
      <c r="D439" s="988"/>
      <c r="E439" s="988"/>
      <c r="F439" s="988"/>
      <c r="G439" s="988"/>
      <c r="H439" s="988"/>
      <c r="I439" s="988"/>
      <c r="J439" s="988"/>
    </row>
    <row r="440" spans="3:10" ht="15" customHeight="1">
      <c r="C440" s="988"/>
      <c r="D440" s="988"/>
      <c r="E440" s="988"/>
      <c r="F440" s="988"/>
      <c r="G440" s="988"/>
      <c r="H440" s="988"/>
      <c r="I440" s="988"/>
      <c r="J440" s="988"/>
    </row>
    <row r="441" spans="3:10" ht="15" customHeight="1">
      <c r="C441" s="988"/>
      <c r="D441" s="988"/>
      <c r="E441" s="988"/>
      <c r="F441" s="988"/>
      <c r="G441" s="988"/>
      <c r="H441" s="988"/>
      <c r="I441" s="988"/>
      <c r="J441" s="988"/>
    </row>
    <row r="442" spans="3:10" ht="15" customHeight="1">
      <c r="C442" s="988"/>
      <c r="D442" s="988"/>
      <c r="E442" s="988"/>
      <c r="F442" s="988"/>
      <c r="G442" s="988"/>
      <c r="H442" s="988"/>
      <c r="I442" s="988"/>
      <c r="J442" s="988"/>
    </row>
    <row r="443" spans="3:10" ht="15" customHeight="1">
      <c r="C443" s="988"/>
      <c r="D443" s="988"/>
      <c r="E443" s="988"/>
      <c r="F443" s="988"/>
      <c r="G443" s="988"/>
      <c r="H443" s="988"/>
      <c r="I443" s="988"/>
      <c r="J443" s="988"/>
    </row>
    <row r="444" spans="3:10" ht="15" customHeight="1">
      <c r="C444" s="988"/>
      <c r="D444" s="988"/>
      <c r="E444" s="988"/>
      <c r="F444" s="988"/>
      <c r="G444" s="988"/>
      <c r="H444" s="988"/>
      <c r="I444" s="988"/>
      <c r="J444" s="988"/>
    </row>
    <row r="445" spans="3:10" ht="15" customHeight="1">
      <c r="C445" s="988"/>
      <c r="D445" s="988"/>
      <c r="E445" s="988"/>
      <c r="F445" s="988"/>
      <c r="G445" s="988"/>
      <c r="H445" s="988"/>
      <c r="I445" s="988"/>
      <c r="J445" s="988"/>
    </row>
    <row r="446" spans="3:10" ht="15" customHeight="1">
      <c r="C446" s="988"/>
      <c r="D446" s="988"/>
      <c r="E446" s="988"/>
      <c r="F446" s="988"/>
      <c r="G446" s="988"/>
      <c r="H446" s="988"/>
      <c r="I446" s="988"/>
      <c r="J446" s="988"/>
    </row>
    <row r="447" spans="3:10" ht="15" customHeight="1">
      <c r="C447" s="988"/>
      <c r="D447" s="988"/>
      <c r="E447" s="988"/>
      <c r="F447" s="988"/>
      <c r="G447" s="988"/>
      <c r="H447" s="988"/>
      <c r="I447" s="988"/>
      <c r="J447" s="988"/>
    </row>
    <row r="448" spans="3:10" ht="15" customHeight="1">
      <c r="C448" s="988"/>
      <c r="D448" s="988"/>
      <c r="E448" s="988"/>
      <c r="F448" s="988"/>
      <c r="G448" s="988"/>
      <c r="H448" s="988"/>
      <c r="I448" s="988"/>
      <c r="J448" s="988"/>
    </row>
    <row r="449" spans="3:10" ht="15" customHeight="1">
      <c r="C449" s="988"/>
      <c r="D449" s="988"/>
      <c r="E449" s="988"/>
      <c r="F449" s="988"/>
      <c r="G449" s="988"/>
      <c r="H449" s="988"/>
      <c r="I449" s="988"/>
      <c r="J449" s="988"/>
    </row>
    <row r="450" spans="3:10" ht="15" customHeight="1">
      <c r="C450" s="988"/>
      <c r="D450" s="988"/>
      <c r="E450" s="988"/>
      <c r="F450" s="988"/>
      <c r="G450" s="988"/>
      <c r="H450" s="988"/>
      <c r="I450" s="988"/>
      <c r="J450" s="988"/>
    </row>
    <row r="451" spans="3:10" ht="15" customHeight="1">
      <c r="C451" s="988"/>
      <c r="D451" s="988"/>
      <c r="E451" s="988"/>
      <c r="F451" s="988"/>
      <c r="G451" s="988"/>
      <c r="H451" s="988"/>
      <c r="I451" s="988"/>
      <c r="J451" s="988"/>
    </row>
    <row r="452" spans="3:10" ht="15" customHeight="1">
      <c r="C452" s="988"/>
      <c r="D452" s="988"/>
      <c r="E452" s="988"/>
      <c r="F452" s="988"/>
      <c r="G452" s="988"/>
      <c r="H452" s="988"/>
      <c r="I452" s="988"/>
      <c r="J452" s="988"/>
    </row>
    <row r="453" spans="3:10" ht="15" customHeight="1">
      <c r="C453" s="988"/>
      <c r="D453" s="988"/>
      <c r="E453" s="988"/>
      <c r="F453" s="988"/>
      <c r="G453" s="988"/>
      <c r="H453" s="988"/>
      <c r="I453" s="988"/>
      <c r="J453" s="988"/>
    </row>
    <row r="454" spans="3:10" ht="15" customHeight="1">
      <c r="C454" s="988"/>
      <c r="D454" s="988"/>
      <c r="E454" s="988"/>
      <c r="F454" s="988"/>
      <c r="G454" s="988"/>
      <c r="H454" s="988"/>
      <c r="I454" s="988"/>
      <c r="J454" s="988"/>
    </row>
    <row r="455" spans="3:10" ht="15" customHeight="1">
      <c r="C455" s="988"/>
      <c r="D455" s="988"/>
      <c r="E455" s="988"/>
      <c r="F455" s="988"/>
      <c r="G455" s="988"/>
      <c r="H455" s="988"/>
      <c r="I455" s="988"/>
      <c r="J455" s="988"/>
    </row>
    <row r="456" spans="3:10" ht="15" customHeight="1">
      <c r="C456" s="988"/>
      <c r="D456" s="988"/>
      <c r="E456" s="988"/>
      <c r="F456" s="988"/>
      <c r="G456" s="988"/>
      <c r="H456" s="988"/>
      <c r="I456" s="988"/>
      <c r="J456" s="988"/>
    </row>
    <row r="457" spans="3:10" ht="15" customHeight="1">
      <c r="C457" s="988"/>
      <c r="D457" s="988"/>
      <c r="E457" s="988"/>
      <c r="F457" s="988"/>
      <c r="G457" s="988"/>
      <c r="H457" s="988"/>
      <c r="I457" s="988"/>
      <c r="J457" s="988"/>
    </row>
    <row r="458" spans="3:10" ht="15" customHeight="1">
      <c r="C458" s="988"/>
      <c r="D458" s="988"/>
      <c r="E458" s="988"/>
      <c r="F458" s="988"/>
      <c r="G458" s="988"/>
      <c r="H458" s="988"/>
      <c r="I458" s="988"/>
      <c r="J458" s="988"/>
    </row>
    <row r="459" spans="3:10" ht="15" customHeight="1">
      <c r="C459" s="988"/>
      <c r="D459" s="988"/>
      <c r="E459" s="988"/>
      <c r="F459" s="988"/>
      <c r="G459" s="988"/>
      <c r="H459" s="988"/>
      <c r="I459" s="988"/>
      <c r="J459" s="988"/>
    </row>
    <row r="460" spans="3:10" ht="15" customHeight="1">
      <c r="C460" s="988"/>
      <c r="D460" s="988"/>
      <c r="E460" s="988"/>
      <c r="F460" s="988"/>
      <c r="G460" s="988"/>
      <c r="H460" s="988"/>
      <c r="I460" s="988"/>
      <c r="J460" s="988"/>
    </row>
    <row r="461" spans="3:10" ht="15" customHeight="1">
      <c r="C461" s="988"/>
      <c r="D461" s="988"/>
      <c r="E461" s="988"/>
      <c r="F461" s="988"/>
      <c r="G461" s="988"/>
      <c r="H461" s="988"/>
      <c r="I461" s="988"/>
      <c r="J461" s="988"/>
    </row>
    <row r="462" spans="3:10" ht="15" customHeight="1">
      <c r="C462" s="988"/>
      <c r="D462" s="988"/>
      <c r="E462" s="988"/>
      <c r="F462" s="988"/>
      <c r="G462" s="988"/>
      <c r="H462" s="988"/>
      <c r="I462" s="988"/>
      <c r="J462" s="988"/>
    </row>
    <row r="463" spans="3:10" ht="15" customHeight="1">
      <c r="C463" s="988"/>
      <c r="D463" s="988"/>
      <c r="E463" s="988"/>
      <c r="F463" s="988"/>
      <c r="G463" s="988"/>
      <c r="H463" s="988"/>
      <c r="I463" s="988"/>
      <c r="J463" s="988"/>
    </row>
    <row r="464" spans="3:10" ht="15" customHeight="1">
      <c r="C464" s="988"/>
      <c r="D464" s="988"/>
      <c r="E464" s="988"/>
      <c r="F464" s="988"/>
      <c r="G464" s="988"/>
      <c r="H464" s="988"/>
      <c r="I464" s="988"/>
      <c r="J464" s="988"/>
    </row>
    <row r="465" spans="3:10" ht="15" customHeight="1">
      <c r="C465" s="988"/>
      <c r="D465" s="988"/>
      <c r="E465" s="988"/>
      <c r="F465" s="988"/>
      <c r="G465" s="988"/>
      <c r="H465" s="988"/>
      <c r="I465" s="988"/>
      <c r="J465" s="988"/>
    </row>
    <row r="466" spans="3:10" ht="15" customHeight="1">
      <c r="C466" s="988"/>
      <c r="D466" s="988"/>
      <c r="E466" s="988"/>
      <c r="F466" s="988"/>
      <c r="G466" s="988"/>
      <c r="H466" s="988"/>
      <c r="I466" s="988"/>
      <c r="J466" s="988"/>
    </row>
    <row r="467" spans="3:10" ht="15" customHeight="1">
      <c r="C467" s="988"/>
      <c r="D467" s="988"/>
      <c r="E467" s="988"/>
      <c r="F467" s="988"/>
      <c r="G467" s="988"/>
      <c r="H467" s="988"/>
      <c r="I467" s="988"/>
      <c r="J467" s="988"/>
    </row>
    <row r="468" spans="3:10" ht="15" customHeight="1">
      <c r="C468" s="988"/>
      <c r="D468" s="988"/>
      <c r="E468" s="988"/>
      <c r="F468" s="988"/>
      <c r="G468" s="988"/>
      <c r="H468" s="988"/>
      <c r="I468" s="988"/>
      <c r="J468" s="988"/>
    </row>
    <row r="469" spans="3:10" ht="15" customHeight="1">
      <c r="C469" s="988"/>
      <c r="D469" s="988"/>
      <c r="E469" s="988"/>
      <c r="F469" s="988"/>
      <c r="G469" s="988"/>
      <c r="H469" s="988"/>
      <c r="I469" s="988"/>
      <c r="J469" s="988"/>
    </row>
    <row r="470" spans="3:10" ht="15" customHeight="1">
      <c r="C470" s="988"/>
      <c r="D470" s="988"/>
      <c r="E470" s="988"/>
      <c r="F470" s="988"/>
      <c r="G470" s="988"/>
      <c r="H470" s="988"/>
      <c r="I470" s="988"/>
      <c r="J470" s="988"/>
    </row>
    <row r="471" spans="3:10" ht="15" customHeight="1">
      <c r="C471" s="988"/>
      <c r="D471" s="988"/>
      <c r="E471" s="988"/>
      <c r="F471" s="988"/>
      <c r="G471" s="988"/>
      <c r="H471" s="988"/>
      <c r="I471" s="988"/>
      <c r="J471" s="988"/>
    </row>
    <row r="472" spans="3:10" ht="15" customHeight="1">
      <c r="C472" s="988"/>
      <c r="D472" s="988"/>
      <c r="E472" s="988"/>
      <c r="F472" s="988"/>
      <c r="G472" s="988"/>
      <c r="H472" s="988"/>
      <c r="I472" s="988"/>
      <c r="J472" s="988"/>
    </row>
    <row r="473" spans="3:10" ht="15" customHeight="1">
      <c r="C473" s="988"/>
      <c r="D473" s="988"/>
      <c r="E473" s="988"/>
      <c r="F473" s="988"/>
      <c r="G473" s="988"/>
      <c r="H473" s="988"/>
      <c r="I473" s="988"/>
      <c r="J473" s="988"/>
    </row>
    <row r="474" spans="3:10" ht="15" customHeight="1">
      <c r="C474" s="988"/>
      <c r="D474" s="988"/>
      <c r="E474" s="988"/>
      <c r="F474" s="988"/>
      <c r="G474" s="988"/>
      <c r="H474" s="988"/>
      <c r="I474" s="988"/>
      <c r="J474" s="988"/>
    </row>
    <row r="475" spans="3:10" ht="15" customHeight="1">
      <c r="C475" s="988"/>
      <c r="D475" s="988"/>
      <c r="E475" s="988"/>
      <c r="F475" s="988"/>
      <c r="G475" s="988"/>
      <c r="H475" s="988"/>
      <c r="I475" s="988"/>
      <c r="J475" s="988"/>
    </row>
    <row r="476" spans="3:10" ht="15" customHeight="1">
      <c r="C476" s="988"/>
      <c r="D476" s="988"/>
      <c r="E476" s="988"/>
      <c r="F476" s="988"/>
      <c r="G476" s="988"/>
      <c r="H476" s="988"/>
      <c r="I476" s="988"/>
      <c r="J476" s="988"/>
    </row>
    <row r="477" spans="3:10" ht="15" customHeight="1">
      <c r="C477" s="988"/>
      <c r="D477" s="988"/>
      <c r="E477" s="988"/>
      <c r="F477" s="988"/>
      <c r="G477" s="988"/>
      <c r="H477" s="988"/>
      <c r="I477" s="988"/>
      <c r="J477" s="988"/>
    </row>
    <row r="478" spans="3:10" ht="15" customHeight="1">
      <c r="C478" s="988"/>
      <c r="D478" s="988"/>
      <c r="E478" s="988"/>
      <c r="F478" s="988"/>
      <c r="G478" s="988"/>
      <c r="H478" s="988"/>
      <c r="I478" s="988"/>
      <c r="J478" s="988"/>
    </row>
    <row r="479" spans="3:10" ht="15" customHeight="1">
      <c r="C479" s="988"/>
      <c r="D479" s="988"/>
      <c r="E479" s="988"/>
      <c r="F479" s="988"/>
      <c r="G479" s="988"/>
      <c r="H479" s="988"/>
      <c r="I479" s="988"/>
      <c r="J479" s="988"/>
    </row>
    <row r="480" spans="3:10" ht="15" customHeight="1">
      <c r="C480" s="988"/>
      <c r="D480" s="988"/>
      <c r="E480" s="988"/>
      <c r="F480" s="988"/>
      <c r="G480" s="988"/>
      <c r="H480" s="988"/>
      <c r="I480" s="988"/>
      <c r="J480" s="988"/>
    </row>
    <row r="481" spans="3:10" ht="15" customHeight="1">
      <c r="C481" s="988"/>
      <c r="D481" s="988"/>
      <c r="E481" s="988"/>
      <c r="F481" s="988"/>
      <c r="G481" s="988"/>
      <c r="H481" s="988"/>
      <c r="I481" s="988"/>
      <c r="J481" s="988"/>
    </row>
    <row r="482" spans="3:10" ht="15" customHeight="1">
      <c r="C482" s="988"/>
      <c r="D482" s="988"/>
      <c r="E482" s="988"/>
      <c r="F482" s="988"/>
      <c r="G482" s="988"/>
      <c r="H482" s="988"/>
      <c r="I482" s="988"/>
      <c r="J482" s="988"/>
    </row>
    <row r="483" spans="3:10" ht="15" customHeight="1">
      <c r="C483" s="988"/>
      <c r="D483" s="988"/>
      <c r="E483" s="988"/>
      <c r="F483" s="988"/>
      <c r="G483" s="988"/>
      <c r="H483" s="988"/>
      <c r="I483" s="988"/>
      <c r="J483" s="988"/>
    </row>
    <row r="484" spans="3:10" ht="15" customHeight="1">
      <c r="C484" s="988"/>
      <c r="D484" s="988"/>
      <c r="E484" s="988"/>
      <c r="F484" s="988"/>
      <c r="G484" s="988"/>
      <c r="H484" s="988"/>
      <c r="I484" s="988"/>
      <c r="J484" s="988"/>
    </row>
    <row r="485" spans="3:10" ht="15" customHeight="1">
      <c r="C485" s="988"/>
      <c r="D485" s="988"/>
      <c r="E485" s="988"/>
      <c r="F485" s="988"/>
      <c r="G485" s="988"/>
      <c r="H485" s="988"/>
      <c r="I485" s="988"/>
      <c r="J485" s="988"/>
    </row>
    <row r="486" spans="3:10" ht="15" customHeight="1">
      <c r="C486" s="988"/>
      <c r="D486" s="988"/>
      <c r="E486" s="988"/>
      <c r="F486" s="988"/>
      <c r="G486" s="988"/>
      <c r="H486" s="988"/>
      <c r="I486" s="988"/>
      <c r="J486" s="988"/>
    </row>
    <row r="487" spans="3:10" ht="15" customHeight="1">
      <c r="C487" s="988"/>
      <c r="D487" s="988"/>
      <c r="E487" s="988"/>
      <c r="F487" s="988"/>
      <c r="G487" s="988"/>
      <c r="H487" s="988"/>
      <c r="I487" s="988"/>
      <c r="J487" s="988"/>
    </row>
    <row r="488" spans="3:10" ht="15" customHeight="1">
      <c r="C488" s="988"/>
      <c r="D488" s="988"/>
      <c r="E488" s="988"/>
      <c r="F488" s="988"/>
      <c r="G488" s="988"/>
      <c r="H488" s="988"/>
      <c r="I488" s="988"/>
      <c r="J488" s="988"/>
    </row>
    <row r="489" spans="3:10" ht="15" customHeight="1">
      <c r="C489" s="988"/>
      <c r="D489" s="988"/>
      <c r="E489" s="988"/>
      <c r="F489" s="988"/>
      <c r="G489" s="988"/>
      <c r="H489" s="988"/>
      <c r="I489" s="988"/>
      <c r="J489" s="988"/>
    </row>
    <row r="490" spans="3:10" ht="15" customHeight="1">
      <c r="C490" s="988"/>
      <c r="D490" s="988"/>
      <c r="E490" s="988"/>
      <c r="F490" s="988"/>
      <c r="G490" s="988"/>
      <c r="H490" s="988"/>
      <c r="I490" s="988"/>
      <c r="J490" s="988"/>
    </row>
    <row r="491" spans="3:10" ht="15" customHeight="1">
      <c r="C491" s="988"/>
      <c r="D491" s="988"/>
      <c r="E491" s="988"/>
      <c r="F491" s="988"/>
      <c r="G491" s="988"/>
      <c r="H491" s="988"/>
      <c r="I491" s="988"/>
      <c r="J491" s="988"/>
    </row>
    <row r="492" spans="3:10" ht="15" customHeight="1">
      <c r="C492" s="988"/>
      <c r="D492" s="988"/>
      <c r="E492" s="988"/>
      <c r="F492" s="988"/>
      <c r="G492" s="988"/>
      <c r="H492" s="988"/>
      <c r="I492" s="988"/>
      <c r="J492" s="988"/>
    </row>
    <row r="493" spans="3:10" ht="15" customHeight="1">
      <c r="C493" s="988"/>
      <c r="D493" s="988"/>
      <c r="E493" s="988"/>
      <c r="F493" s="988"/>
      <c r="G493" s="988"/>
      <c r="H493" s="988"/>
      <c r="I493" s="988"/>
      <c r="J493" s="988"/>
    </row>
    <row r="494" spans="3:10" ht="15" customHeight="1">
      <c r="C494" s="988"/>
      <c r="D494" s="988"/>
      <c r="E494" s="988"/>
      <c r="F494" s="988"/>
      <c r="G494" s="988"/>
      <c r="H494" s="988"/>
      <c r="I494" s="988"/>
      <c r="J494" s="988"/>
    </row>
    <row r="495" spans="3:10" ht="15" customHeight="1">
      <c r="C495" s="988"/>
      <c r="D495" s="988"/>
      <c r="E495" s="988"/>
      <c r="F495" s="988"/>
      <c r="G495" s="988"/>
      <c r="H495" s="988"/>
      <c r="I495" s="988"/>
      <c r="J495" s="988"/>
    </row>
    <row r="496" spans="3:10" ht="15" customHeight="1">
      <c r="C496" s="988"/>
      <c r="D496" s="988"/>
      <c r="E496" s="988"/>
      <c r="F496" s="988"/>
      <c r="G496" s="988"/>
      <c r="H496" s="988"/>
      <c r="I496" s="988"/>
      <c r="J496" s="988"/>
    </row>
    <row r="497" spans="3:10" ht="15" customHeight="1">
      <c r="C497" s="988"/>
      <c r="D497" s="988"/>
      <c r="E497" s="988"/>
      <c r="F497" s="988"/>
      <c r="G497" s="988"/>
      <c r="H497" s="988"/>
      <c r="I497" s="988"/>
      <c r="J497" s="988"/>
    </row>
    <row r="498" spans="3:10" ht="15" customHeight="1">
      <c r="C498" s="988"/>
      <c r="D498" s="988"/>
      <c r="E498" s="988"/>
      <c r="F498" s="988"/>
      <c r="G498" s="988"/>
      <c r="H498" s="988"/>
      <c r="I498" s="988"/>
      <c r="J498" s="988"/>
    </row>
    <row r="499" spans="3:10" ht="15" customHeight="1">
      <c r="C499" s="988"/>
      <c r="D499" s="988"/>
      <c r="E499" s="988"/>
      <c r="F499" s="988"/>
      <c r="G499" s="988"/>
      <c r="H499" s="988"/>
      <c r="I499" s="988"/>
      <c r="J499" s="988"/>
    </row>
    <row r="500" spans="3:10" ht="15" customHeight="1">
      <c r="C500" s="988"/>
      <c r="D500" s="988"/>
      <c r="E500" s="988"/>
      <c r="F500" s="988"/>
      <c r="G500" s="988"/>
      <c r="H500" s="988"/>
      <c r="I500" s="988"/>
      <c r="J500" s="988"/>
    </row>
    <row r="501" spans="3:10" ht="15" customHeight="1">
      <c r="C501" s="988"/>
      <c r="D501" s="988"/>
      <c r="E501" s="988"/>
      <c r="F501" s="988"/>
      <c r="G501" s="988"/>
      <c r="H501" s="988"/>
      <c r="I501" s="988"/>
      <c r="J501" s="988"/>
    </row>
    <row r="502" spans="3:10" ht="15" customHeight="1">
      <c r="C502" s="988"/>
      <c r="D502" s="988"/>
      <c r="E502" s="988"/>
      <c r="F502" s="988"/>
      <c r="G502" s="988"/>
      <c r="H502" s="988"/>
      <c r="I502" s="988"/>
      <c r="J502" s="988"/>
    </row>
    <row r="503" spans="3:10" ht="15" customHeight="1">
      <c r="C503" s="988"/>
      <c r="D503" s="988"/>
      <c r="E503" s="988"/>
      <c r="F503" s="988"/>
      <c r="G503" s="988"/>
      <c r="H503" s="988"/>
      <c r="I503" s="988"/>
      <c r="J503" s="988"/>
    </row>
    <row r="504" spans="3:10" ht="15" customHeight="1">
      <c r="C504" s="988"/>
      <c r="D504" s="988"/>
      <c r="E504" s="988"/>
      <c r="F504" s="988"/>
      <c r="G504" s="988"/>
      <c r="H504" s="988"/>
      <c r="I504" s="988"/>
      <c r="J504" s="988"/>
    </row>
    <row r="505" spans="3:10" ht="15" customHeight="1">
      <c r="C505" s="988"/>
      <c r="D505" s="988"/>
      <c r="E505" s="988"/>
      <c r="F505" s="988"/>
      <c r="G505" s="988"/>
      <c r="H505" s="988"/>
      <c r="I505" s="988"/>
      <c r="J505" s="988"/>
    </row>
    <row r="506" spans="3:10" ht="15" customHeight="1">
      <c r="C506" s="988"/>
      <c r="D506" s="988"/>
      <c r="E506" s="988"/>
      <c r="F506" s="988"/>
      <c r="G506" s="988"/>
      <c r="H506" s="988"/>
      <c r="I506" s="988"/>
      <c r="J506" s="988"/>
    </row>
    <row r="507" spans="3:10" ht="15" customHeight="1">
      <c r="C507" s="988"/>
      <c r="D507" s="988"/>
      <c r="E507" s="988"/>
      <c r="F507" s="988"/>
      <c r="G507" s="988"/>
      <c r="H507" s="988"/>
      <c r="I507" s="988"/>
      <c r="J507" s="988"/>
    </row>
    <row r="508" spans="3:10" ht="15" customHeight="1">
      <c r="C508" s="988"/>
      <c r="D508" s="988"/>
      <c r="E508" s="988"/>
      <c r="F508" s="988"/>
      <c r="G508" s="988"/>
      <c r="H508" s="988"/>
      <c r="I508" s="988"/>
      <c r="J508" s="988"/>
    </row>
    <row r="509" spans="3:10" ht="15" customHeight="1">
      <c r="C509" s="988"/>
      <c r="D509" s="988"/>
      <c r="E509" s="988"/>
      <c r="F509" s="988"/>
      <c r="G509" s="988"/>
      <c r="H509" s="988"/>
      <c r="I509" s="988"/>
      <c r="J509" s="988"/>
    </row>
    <row r="510" spans="3:10" ht="15" customHeight="1">
      <c r="C510" s="988"/>
      <c r="D510" s="988"/>
      <c r="E510" s="988"/>
      <c r="F510" s="988"/>
      <c r="G510" s="988"/>
      <c r="H510" s="988"/>
      <c r="I510" s="988"/>
      <c r="J510" s="988"/>
    </row>
    <row r="511" spans="3:10" ht="15" customHeight="1">
      <c r="C511" s="988"/>
      <c r="D511" s="988"/>
      <c r="E511" s="988"/>
      <c r="F511" s="988"/>
      <c r="G511" s="988"/>
      <c r="H511" s="988"/>
      <c r="I511" s="988"/>
      <c r="J511" s="988"/>
    </row>
    <row r="512" spans="3:10" ht="15" customHeight="1">
      <c r="C512" s="988"/>
      <c r="D512" s="988"/>
      <c r="E512" s="988"/>
      <c r="F512" s="988"/>
      <c r="G512" s="988"/>
      <c r="H512" s="988"/>
      <c r="I512" s="988"/>
      <c r="J512" s="988"/>
    </row>
    <row r="513" spans="3:10" ht="15" customHeight="1">
      <c r="C513" s="988"/>
      <c r="D513" s="988"/>
      <c r="E513" s="988"/>
      <c r="F513" s="988"/>
      <c r="G513" s="988"/>
      <c r="H513" s="988"/>
      <c r="I513" s="988"/>
      <c r="J513" s="988"/>
    </row>
    <row r="514" spans="3:10" ht="15" customHeight="1">
      <c r="C514" s="988"/>
      <c r="D514" s="988"/>
      <c r="E514" s="988"/>
      <c r="F514" s="988"/>
      <c r="G514" s="988"/>
      <c r="H514" s="988"/>
      <c r="I514" s="988"/>
      <c r="J514" s="988"/>
    </row>
    <row r="515" spans="3:10" ht="15" customHeight="1">
      <c r="C515" s="988"/>
      <c r="D515" s="988"/>
      <c r="E515" s="988"/>
      <c r="F515" s="988"/>
      <c r="G515" s="988"/>
      <c r="H515" s="988"/>
      <c r="I515" s="988"/>
      <c r="J515" s="988"/>
    </row>
    <row r="516" spans="3:10" ht="15" customHeight="1">
      <c r="C516" s="988"/>
      <c r="D516" s="988"/>
      <c r="E516" s="988"/>
      <c r="F516" s="988"/>
      <c r="G516" s="988"/>
      <c r="H516" s="988"/>
      <c r="I516" s="988"/>
      <c r="J516" s="988"/>
    </row>
    <row r="517" spans="3:10" ht="15" customHeight="1">
      <c r="C517" s="988"/>
      <c r="D517" s="988"/>
      <c r="E517" s="988"/>
      <c r="F517" s="988"/>
      <c r="G517" s="988"/>
      <c r="H517" s="988"/>
      <c r="I517" s="988"/>
      <c r="J517" s="988"/>
    </row>
    <row r="518" spans="3:10" ht="15" customHeight="1">
      <c r="C518" s="988"/>
      <c r="D518" s="988"/>
      <c r="E518" s="988"/>
      <c r="F518" s="988"/>
      <c r="G518" s="988"/>
      <c r="H518" s="988"/>
      <c r="I518" s="988"/>
      <c r="J518" s="988"/>
    </row>
    <row r="519" spans="3:10" ht="15" customHeight="1">
      <c r="C519" s="988"/>
      <c r="D519" s="988"/>
      <c r="E519" s="988"/>
      <c r="F519" s="988"/>
      <c r="G519" s="988"/>
      <c r="H519" s="988"/>
      <c r="I519" s="988"/>
      <c r="J519" s="988"/>
    </row>
    <row r="520" spans="3:10" ht="15" customHeight="1">
      <c r="C520" s="988"/>
      <c r="D520" s="988"/>
      <c r="E520" s="988"/>
      <c r="F520" s="988"/>
      <c r="G520" s="988"/>
      <c r="H520" s="988"/>
      <c r="I520" s="988"/>
      <c r="J520" s="988"/>
    </row>
    <row r="521" spans="3:10" ht="15" customHeight="1">
      <c r="C521" s="988"/>
      <c r="D521" s="988"/>
      <c r="E521" s="988"/>
      <c r="F521" s="988"/>
      <c r="G521" s="988"/>
      <c r="H521" s="988"/>
      <c r="I521" s="988"/>
      <c r="J521" s="988"/>
    </row>
    <row r="522" spans="3:10" ht="15" customHeight="1">
      <c r="C522" s="988"/>
      <c r="D522" s="988"/>
      <c r="E522" s="988"/>
      <c r="F522" s="988"/>
      <c r="G522" s="988"/>
      <c r="H522" s="988"/>
      <c r="I522" s="988"/>
      <c r="J522" s="988"/>
    </row>
    <row r="523" spans="3:10" ht="15" customHeight="1">
      <c r="C523" s="988"/>
      <c r="D523" s="988"/>
      <c r="E523" s="988"/>
      <c r="F523" s="988"/>
      <c r="G523" s="988"/>
      <c r="H523" s="988"/>
      <c r="I523" s="988"/>
      <c r="J523" s="988"/>
    </row>
    <row r="524" spans="3:10" ht="15" customHeight="1">
      <c r="C524" s="988"/>
      <c r="D524" s="988"/>
      <c r="E524" s="988"/>
      <c r="F524" s="988"/>
      <c r="G524" s="988"/>
      <c r="H524" s="988"/>
      <c r="I524" s="988"/>
      <c r="J524" s="988"/>
    </row>
    <row r="525" spans="3:10" ht="15" customHeight="1">
      <c r="C525" s="988"/>
      <c r="D525" s="988"/>
      <c r="E525" s="988"/>
      <c r="F525" s="988"/>
      <c r="G525" s="988"/>
      <c r="H525" s="988"/>
      <c r="I525" s="988"/>
      <c r="J525" s="988"/>
    </row>
    <row r="526" spans="3:10" ht="15" customHeight="1">
      <c r="C526" s="988"/>
      <c r="D526" s="988"/>
      <c r="E526" s="988"/>
      <c r="F526" s="988"/>
      <c r="G526" s="988"/>
      <c r="H526" s="988"/>
      <c r="I526" s="988"/>
      <c r="J526" s="988"/>
    </row>
    <row r="527" spans="3:10" ht="15" customHeight="1">
      <c r="C527" s="988"/>
      <c r="D527" s="988"/>
      <c r="E527" s="988"/>
      <c r="F527" s="988"/>
      <c r="G527" s="988"/>
      <c r="H527" s="988"/>
      <c r="I527" s="988"/>
      <c r="J527" s="988"/>
    </row>
    <row r="528" spans="3:10" ht="15" customHeight="1">
      <c r="C528" s="988"/>
      <c r="D528" s="988"/>
      <c r="E528" s="988"/>
      <c r="F528" s="988"/>
      <c r="G528" s="988"/>
      <c r="H528" s="988"/>
      <c r="I528" s="988"/>
      <c r="J528" s="988"/>
    </row>
    <row r="529" spans="3:10" ht="15" customHeight="1">
      <c r="C529" s="988"/>
      <c r="D529" s="988"/>
      <c r="E529" s="988"/>
      <c r="F529" s="988"/>
      <c r="G529" s="988"/>
      <c r="H529" s="988"/>
      <c r="I529" s="988"/>
      <c r="J529" s="988"/>
    </row>
    <row r="530" spans="3:10" ht="15" customHeight="1">
      <c r="C530" s="988"/>
      <c r="D530" s="988"/>
      <c r="E530" s="988"/>
      <c r="F530" s="988"/>
      <c r="G530" s="988"/>
      <c r="H530" s="988"/>
      <c r="I530" s="988"/>
      <c r="J530" s="988"/>
    </row>
    <row r="531" spans="3:10" ht="15" customHeight="1">
      <c r="C531" s="988"/>
      <c r="D531" s="988"/>
      <c r="E531" s="988"/>
      <c r="F531" s="988"/>
      <c r="G531" s="988"/>
      <c r="H531" s="988"/>
      <c r="I531" s="988"/>
      <c r="J531" s="988"/>
    </row>
    <row r="532" spans="3:10" ht="15" customHeight="1">
      <c r="C532" s="988"/>
      <c r="D532" s="988"/>
      <c r="E532" s="988"/>
      <c r="F532" s="988"/>
      <c r="G532" s="988"/>
      <c r="H532" s="988"/>
      <c r="I532" s="988"/>
      <c r="J532" s="988"/>
    </row>
    <row r="533" spans="3:10" ht="15" customHeight="1">
      <c r="C533" s="988"/>
      <c r="D533" s="988"/>
      <c r="E533" s="988"/>
      <c r="F533" s="988"/>
      <c r="G533" s="988"/>
      <c r="H533" s="988"/>
      <c r="I533" s="988"/>
      <c r="J533" s="988"/>
    </row>
    <row r="534" spans="3:10" ht="15" customHeight="1">
      <c r="C534" s="988"/>
      <c r="D534" s="988"/>
      <c r="E534" s="988"/>
      <c r="F534" s="988"/>
      <c r="G534" s="988"/>
      <c r="H534" s="988"/>
      <c r="I534" s="988"/>
      <c r="J534" s="988"/>
    </row>
    <row r="535" spans="3:10" ht="15" customHeight="1">
      <c r="C535" s="988"/>
      <c r="D535" s="988"/>
      <c r="E535" s="988"/>
      <c r="F535" s="988"/>
      <c r="G535" s="988"/>
      <c r="H535" s="988"/>
      <c r="I535" s="988"/>
      <c r="J535" s="988"/>
    </row>
    <row r="536" spans="3:10" ht="15" customHeight="1">
      <c r="C536" s="988"/>
      <c r="D536" s="988"/>
      <c r="E536" s="988"/>
      <c r="F536" s="988"/>
      <c r="G536" s="988"/>
      <c r="H536" s="988"/>
      <c r="I536" s="988"/>
      <c r="J536" s="988"/>
    </row>
    <row r="537" spans="3:10" ht="15" customHeight="1">
      <c r="C537" s="988"/>
      <c r="D537" s="988"/>
      <c r="E537" s="988"/>
      <c r="F537" s="988"/>
      <c r="G537" s="988"/>
      <c r="H537" s="988"/>
      <c r="I537" s="988"/>
      <c r="J537" s="988"/>
    </row>
    <row r="538" spans="3:10" ht="15" customHeight="1">
      <c r="C538" s="988"/>
      <c r="D538" s="988"/>
      <c r="E538" s="988"/>
      <c r="F538" s="988"/>
      <c r="G538" s="988"/>
      <c r="H538" s="988"/>
      <c r="I538" s="988"/>
      <c r="J538" s="988"/>
    </row>
    <row r="539" spans="3:10" ht="15" customHeight="1">
      <c r="C539" s="988"/>
      <c r="D539" s="988"/>
      <c r="E539" s="988"/>
      <c r="F539" s="988"/>
      <c r="G539" s="988"/>
      <c r="H539" s="988"/>
      <c r="I539" s="988"/>
      <c r="J539" s="988"/>
    </row>
    <row r="540" spans="3:10" ht="15" customHeight="1">
      <c r="C540" s="988"/>
      <c r="D540" s="988"/>
      <c r="E540" s="988"/>
      <c r="F540" s="988"/>
      <c r="G540" s="988"/>
      <c r="H540" s="988"/>
      <c r="I540" s="988"/>
      <c r="J540" s="988"/>
    </row>
    <row r="541" spans="3:10" ht="15" customHeight="1">
      <c r="C541" s="988"/>
      <c r="D541" s="988"/>
      <c r="E541" s="988"/>
      <c r="F541" s="988"/>
      <c r="G541" s="988"/>
      <c r="H541" s="988"/>
      <c r="I541" s="988"/>
      <c r="J541" s="988"/>
    </row>
    <row r="542" spans="3:10" ht="15" customHeight="1">
      <c r="C542" s="988"/>
      <c r="D542" s="988"/>
      <c r="E542" s="988"/>
      <c r="F542" s="988"/>
      <c r="G542" s="988"/>
      <c r="H542" s="988"/>
      <c r="I542" s="988"/>
      <c r="J542" s="988"/>
    </row>
  </sheetData>
  <mergeCells count="80">
    <mergeCell ref="B24:K24"/>
    <mergeCell ref="L24:M24"/>
    <mergeCell ref="A1:N1"/>
    <mergeCell ref="J2:K2"/>
    <mergeCell ref="E6:L6"/>
    <mergeCell ref="B23:K23"/>
    <mergeCell ref="L23:M23"/>
    <mergeCell ref="L36:M36"/>
    <mergeCell ref="L25:M25"/>
    <mergeCell ref="L26:M26"/>
    <mergeCell ref="L27:M27"/>
    <mergeCell ref="L28:M28"/>
    <mergeCell ref="L29:M29"/>
    <mergeCell ref="L30:M30"/>
    <mergeCell ref="L31:M31"/>
    <mergeCell ref="L32:M32"/>
    <mergeCell ref="L33:M33"/>
    <mergeCell ref="L34:M34"/>
    <mergeCell ref="L35:M35"/>
    <mergeCell ref="L59:M59"/>
    <mergeCell ref="L48:M48"/>
    <mergeCell ref="L37:M37"/>
    <mergeCell ref="L38:M38"/>
    <mergeCell ref="L39:M39"/>
    <mergeCell ref="L40:M40"/>
    <mergeCell ref="L41:M41"/>
    <mergeCell ref="L42:M42"/>
    <mergeCell ref="L43:M43"/>
    <mergeCell ref="L44:M44"/>
    <mergeCell ref="L45:M45"/>
    <mergeCell ref="L46:M46"/>
    <mergeCell ref="L47:M47"/>
    <mergeCell ref="L54:M54"/>
    <mergeCell ref="L55:M55"/>
    <mergeCell ref="L56:M56"/>
    <mergeCell ref="L57:M57"/>
    <mergeCell ref="L58:M58"/>
    <mergeCell ref="L49:M49"/>
    <mergeCell ref="L50:M50"/>
    <mergeCell ref="L51:M51"/>
    <mergeCell ref="L52:M52"/>
    <mergeCell ref="L53:M53"/>
    <mergeCell ref="L66:M66"/>
    <mergeCell ref="L67:M67"/>
    <mergeCell ref="L68:M68"/>
    <mergeCell ref="L69:M69"/>
    <mergeCell ref="L60:M60"/>
    <mergeCell ref="L61:M61"/>
    <mergeCell ref="L62:M62"/>
    <mergeCell ref="L63:M63"/>
    <mergeCell ref="L64:M64"/>
    <mergeCell ref="L65:M65"/>
    <mergeCell ref="P72:U72"/>
    <mergeCell ref="B77:C77"/>
    <mergeCell ref="J88:K88"/>
    <mergeCell ref="L88:M88"/>
    <mergeCell ref="J89:K89"/>
    <mergeCell ref="L89:M89"/>
    <mergeCell ref="J87:K87"/>
    <mergeCell ref="L87:M87"/>
    <mergeCell ref="J90:K90"/>
    <mergeCell ref="L90:M90"/>
    <mergeCell ref="P90:Q90"/>
    <mergeCell ref="J91:K91"/>
    <mergeCell ref="L91:M91"/>
    <mergeCell ref="P91:Q91"/>
    <mergeCell ref="J92:K92"/>
    <mergeCell ref="L92:M92"/>
    <mergeCell ref="P92:Q92"/>
    <mergeCell ref="P93:Q93"/>
    <mergeCell ref="J94:K94"/>
    <mergeCell ref="L94:M94"/>
    <mergeCell ref="J93:K93"/>
    <mergeCell ref="L93:M93"/>
    <mergeCell ref="J95:K95"/>
    <mergeCell ref="L95:M95"/>
    <mergeCell ref="B108:D108"/>
    <mergeCell ref="J108:L108"/>
    <mergeCell ref="B109:C109"/>
    <mergeCell ref="J109:K109"/>
  </mergeCells>
  <dataValidations count="6">
    <dataValidation type="custom" allowBlank="1" showInputMessage="1" showErrorMessage="1" sqref="A74:M74" xr:uid="{676FD481-89C1-48B0-BFF0-68AF4E203F23}">
      <formula1>#REF!&gt;1</formula1>
    </dataValidation>
    <dataValidation type="whole" operator="greaterThan" allowBlank="1" error="aihsfyuosa_x000a_" sqref="R84" xr:uid="{362B0C88-5C3E-4120-8926-56B24B853004}">
      <formula1>R84&gt;1</formula1>
    </dataValidation>
    <dataValidation type="custom" allowBlank="1" showInputMessage="1" showErrorMessage="1" error="Only select one fee category_x000a_" sqref="E84" xr:uid="{B09EEEC3-DB77-4D4F-8503-D81DA8EAEF8F}">
      <formula1>SUM(R74:R80)&gt;2</formula1>
    </dataValidation>
    <dataValidation type="custom" errorStyle="information" operator="greaterThan" allowBlank="1" showErrorMessage="1" error="Onl;y select one fee category" sqref="P19" xr:uid="{08CE8330-5640-4D63-94EC-C3B1DC71264D}">
      <formula1>IF(SUM(R74:R80)&gt;1,1,0)</formula1>
    </dataValidation>
    <dataValidation type="custom" allowBlank="1" error="only select on fee category" sqref="R85" xr:uid="{BA75445B-E3B9-44E9-93D7-8ABE7413C679}">
      <formula1>IF(R84&gt;1,FALSE,TRUE)</formula1>
    </dataValidation>
    <dataValidation type="custom" allowBlank="1" showInputMessage="1" showErrorMessage="1" sqref="A72:M73" xr:uid="{0061122D-6FE8-4952-999F-B33A3A4AA743}">
      <formula1>R84&gt;1</formula1>
    </dataValidation>
  </dataValidations>
  <printOptions horizontalCentered="1"/>
  <pageMargins left="0.59055118110236227" right="0.59055118110236227" top="0.59055118110236227" bottom="0.59055118110236227" header="0.31496062992125984" footer="0.31496062992125984"/>
  <pageSetup paperSize="9" scale="78" fitToHeight="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1</xdr:col>
                    <xdr:colOff>19050</xdr:colOff>
                    <xdr:row>70</xdr:row>
                    <xdr:rowOff>114300</xdr:rowOff>
                  </from>
                  <to>
                    <xdr:col>1</xdr:col>
                    <xdr:colOff>704850</xdr:colOff>
                    <xdr:row>72</xdr:row>
                    <xdr:rowOff>19050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2</xdr:col>
                    <xdr:colOff>781050</xdr:colOff>
                    <xdr:row>70</xdr:row>
                    <xdr:rowOff>104775</xdr:rowOff>
                  </from>
                  <to>
                    <xdr:col>3</xdr:col>
                    <xdr:colOff>523875</xdr:colOff>
                    <xdr:row>72</xdr:row>
                    <xdr:rowOff>19050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10</xdr:col>
                    <xdr:colOff>19050</xdr:colOff>
                    <xdr:row>70</xdr:row>
                    <xdr:rowOff>114300</xdr:rowOff>
                  </from>
                  <to>
                    <xdr:col>10</xdr:col>
                    <xdr:colOff>628650</xdr:colOff>
                    <xdr:row>72</xdr:row>
                    <xdr:rowOff>19050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12</xdr:col>
                    <xdr:colOff>19050</xdr:colOff>
                    <xdr:row>70</xdr:row>
                    <xdr:rowOff>114300</xdr:rowOff>
                  </from>
                  <to>
                    <xdr:col>12</xdr:col>
                    <xdr:colOff>704850</xdr:colOff>
                    <xdr:row>72</xdr:row>
                    <xdr:rowOff>19050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xdr:col>
                    <xdr:colOff>19050</xdr:colOff>
                    <xdr:row>72</xdr:row>
                    <xdr:rowOff>114300</xdr:rowOff>
                  </from>
                  <to>
                    <xdr:col>1</xdr:col>
                    <xdr:colOff>590550</xdr:colOff>
                    <xdr:row>74</xdr:row>
                    <xdr:rowOff>19050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3</xdr:col>
                    <xdr:colOff>19050</xdr:colOff>
                    <xdr:row>72</xdr:row>
                    <xdr:rowOff>104775</xdr:rowOff>
                  </from>
                  <to>
                    <xdr:col>3</xdr:col>
                    <xdr:colOff>704850</xdr:colOff>
                    <xdr:row>74</xdr:row>
                    <xdr:rowOff>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9</xdr:col>
                    <xdr:colOff>590550</xdr:colOff>
                    <xdr:row>72</xdr:row>
                    <xdr:rowOff>76200</xdr:rowOff>
                  </from>
                  <to>
                    <xdr:col>10</xdr:col>
                    <xdr:colOff>666750</xdr:colOff>
                    <xdr:row>74</xdr:row>
                    <xdr:rowOff>38100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1</xdr:col>
                    <xdr:colOff>19050</xdr:colOff>
                    <xdr:row>77</xdr:row>
                    <xdr:rowOff>95250</xdr:rowOff>
                  </from>
                  <to>
                    <xdr:col>1</xdr:col>
                    <xdr:colOff>704850</xdr:colOff>
                    <xdr:row>79</xdr:row>
                    <xdr:rowOff>19050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3</xdr:col>
                    <xdr:colOff>19050</xdr:colOff>
                    <xdr:row>77</xdr:row>
                    <xdr:rowOff>104775</xdr:rowOff>
                  </from>
                  <to>
                    <xdr:col>3</xdr:col>
                    <xdr:colOff>552450</xdr:colOff>
                    <xdr:row>79</xdr:row>
                    <xdr:rowOff>0</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10</xdr:col>
                    <xdr:colOff>0</xdr:colOff>
                    <xdr:row>77</xdr:row>
                    <xdr:rowOff>114300</xdr:rowOff>
                  </from>
                  <to>
                    <xdr:col>10</xdr:col>
                    <xdr:colOff>590550</xdr:colOff>
                    <xdr:row>79</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6F554-F15F-4659-B266-549BDC7A62F6}">
  <dimension ref="A1:F27"/>
  <sheetViews>
    <sheetView view="pageBreakPreview" zoomScaleNormal="100" zoomScaleSheetLayoutView="100" workbookViewId="0">
      <selection activeCell="F22" sqref="F22"/>
    </sheetView>
  </sheetViews>
  <sheetFormatPr defaultColWidth="8.7109375" defaultRowHeight="14.25"/>
  <cols>
    <col min="1" max="1" width="8.85546875" style="2" bestFit="1" customWidth="1"/>
    <col min="2" max="2" width="67.140625" style="2" bestFit="1" customWidth="1"/>
    <col min="3" max="3" width="8.7109375" style="2"/>
    <col min="4" max="4" width="8.85546875" style="2" bestFit="1" customWidth="1"/>
    <col min="5" max="5" width="15" style="1476" bestFit="1" customWidth="1"/>
    <col min="6" max="6" width="16.7109375" style="1476" customWidth="1"/>
    <col min="7" max="16384" width="8.7109375" style="2"/>
  </cols>
  <sheetData>
    <row r="1" spans="1:6" ht="15">
      <c r="A1" s="7" t="str">
        <f>+Summary!A1</f>
        <v>Engineer, Procure, Construct and Commission a 50 to 100 kW thermal Waste-to-Energy Test Facility at Eskom Research, Testing and Innovation Centre</v>
      </c>
    </row>
    <row r="2" spans="1:6" ht="15">
      <c r="A2" s="7" t="str">
        <f>+Summary!A2</f>
        <v>Revision  Rev 0</v>
      </c>
    </row>
    <row r="3" spans="1:6" ht="15">
      <c r="A3" s="7" t="s">
        <v>12</v>
      </c>
    </row>
    <row r="4" spans="1:6" ht="15">
      <c r="A4" s="7"/>
    </row>
    <row r="5" spans="1:6">
      <c r="A5" s="77"/>
      <c r="B5" s="77"/>
      <c r="C5" s="77"/>
      <c r="D5" s="77"/>
      <c r="E5" s="1494"/>
      <c r="F5" s="1494"/>
    </row>
    <row r="6" spans="1:6" ht="15">
      <c r="A6" s="8"/>
      <c r="B6" s="48"/>
      <c r="C6" s="9"/>
      <c r="D6" s="1520" t="s">
        <v>1</v>
      </c>
      <c r="E6" s="1526" t="s">
        <v>2</v>
      </c>
      <c r="F6" s="1526" t="s">
        <v>3</v>
      </c>
    </row>
    <row r="7" spans="1:6" ht="15">
      <c r="A7" s="49" t="s">
        <v>4</v>
      </c>
      <c r="B7" s="49" t="s">
        <v>5</v>
      </c>
      <c r="C7" s="50" t="s">
        <v>6</v>
      </c>
      <c r="D7" s="1521"/>
      <c r="E7" s="1527"/>
      <c r="F7" s="1527"/>
    </row>
    <row r="8" spans="1:6" ht="15">
      <c r="A8" s="51"/>
      <c r="B8" s="52"/>
      <c r="C8" s="53"/>
      <c r="D8" s="1522"/>
      <c r="E8" s="1528"/>
      <c r="F8" s="1528"/>
    </row>
    <row r="9" spans="1:6">
      <c r="A9" s="8"/>
      <c r="B9" s="10"/>
      <c r="C9" s="8"/>
      <c r="D9" s="11"/>
      <c r="E9" s="1478"/>
      <c r="F9" s="1486"/>
    </row>
    <row r="10" spans="1:6" ht="15">
      <c r="A10" s="49">
        <v>1</v>
      </c>
      <c r="B10" s="80" t="s">
        <v>13</v>
      </c>
      <c r="C10" s="14"/>
      <c r="D10" s="15"/>
      <c r="E10" s="1479"/>
      <c r="F10" s="1487"/>
    </row>
    <row r="11" spans="1:6">
      <c r="A11" s="17"/>
      <c r="B11" s="17"/>
      <c r="C11" s="17"/>
      <c r="D11" s="17"/>
      <c r="E11" s="1480"/>
      <c r="F11" s="1480"/>
    </row>
    <row r="12" spans="1:6" ht="15">
      <c r="A12" s="26" t="s">
        <v>14</v>
      </c>
      <c r="B12" s="81" t="s">
        <v>15</v>
      </c>
      <c r="C12" s="17"/>
      <c r="D12" s="17"/>
      <c r="E12" s="1481"/>
      <c r="F12" s="1497"/>
    </row>
    <row r="13" spans="1:6">
      <c r="A13" s="25"/>
      <c r="B13" s="17"/>
      <c r="C13" s="17"/>
      <c r="D13" s="17"/>
      <c r="E13" s="1481"/>
      <c r="F13" s="1497"/>
    </row>
    <row r="14" spans="1:6">
      <c r="A14" s="82"/>
      <c r="B14" s="17"/>
      <c r="C14" s="17"/>
      <c r="D14" s="17"/>
      <c r="E14" s="1491"/>
      <c r="F14" s="1498">
        <f>D14*E14</f>
        <v>0</v>
      </c>
    </row>
    <row r="15" spans="1:6">
      <c r="A15" s="82"/>
      <c r="B15" s="17"/>
      <c r="C15" s="17"/>
      <c r="D15" s="17"/>
      <c r="E15" s="1491"/>
      <c r="F15" s="1498"/>
    </row>
    <row r="16" spans="1:6">
      <c r="A16" s="82"/>
      <c r="B16" s="17"/>
      <c r="C16" s="17"/>
      <c r="D16" s="17"/>
      <c r="E16" s="1491"/>
      <c r="F16" s="1499">
        <f>D16*E16</f>
        <v>0</v>
      </c>
    </row>
    <row r="17" spans="1:6">
      <c r="A17" s="82"/>
      <c r="B17" s="17"/>
      <c r="C17" s="17"/>
      <c r="D17" s="17"/>
      <c r="E17" s="1491"/>
      <c r="F17" s="1498"/>
    </row>
    <row r="18" spans="1:6">
      <c r="A18" s="82"/>
      <c r="B18" s="84"/>
      <c r="C18" s="17"/>
      <c r="D18" s="17"/>
      <c r="E18" s="1491"/>
      <c r="F18" s="1498">
        <f>D18*E18</f>
        <v>0</v>
      </c>
    </row>
    <row r="19" spans="1:6">
      <c r="A19" s="82"/>
      <c r="B19" s="17"/>
      <c r="C19" s="17"/>
      <c r="D19" s="17"/>
      <c r="E19" s="1491"/>
      <c r="F19" s="1498"/>
    </row>
    <row r="20" spans="1:6">
      <c r="A20" s="17"/>
      <c r="B20" s="17"/>
      <c r="C20" s="17"/>
      <c r="D20" s="17"/>
      <c r="E20" s="1491"/>
      <c r="F20" s="1481"/>
    </row>
    <row r="21" spans="1:6" ht="15">
      <c r="A21" s="1511"/>
      <c r="B21" s="1512"/>
      <c r="C21" s="85"/>
      <c r="D21" s="85"/>
      <c r="E21" s="1495"/>
      <c r="F21" s="1500"/>
    </row>
    <row r="22" spans="1:6">
      <c r="A22" s="86"/>
      <c r="B22" s="87"/>
      <c r="C22" s="87"/>
      <c r="D22" s="87"/>
      <c r="E22" s="1481"/>
      <c r="F22" s="1498"/>
    </row>
    <row r="23" spans="1:6">
      <c r="A23" s="88"/>
      <c r="B23" s="87"/>
      <c r="C23" s="87"/>
      <c r="D23" s="87"/>
      <c r="E23" s="1491"/>
      <c r="F23" s="1498"/>
    </row>
    <row r="24" spans="1:6">
      <c r="A24" s="88"/>
      <c r="B24" s="87"/>
      <c r="C24" s="87"/>
      <c r="D24" s="87"/>
      <c r="E24" s="1491"/>
      <c r="F24" s="1498"/>
    </row>
    <row r="25" spans="1:6">
      <c r="A25" s="88"/>
      <c r="B25" s="87"/>
      <c r="C25" s="87"/>
      <c r="D25" s="87"/>
      <c r="E25" s="1491"/>
      <c r="F25" s="1498"/>
    </row>
    <row r="26" spans="1:6">
      <c r="A26" s="14"/>
      <c r="B26" s="19"/>
      <c r="C26" s="20"/>
      <c r="D26" s="21"/>
      <c r="E26" s="1482"/>
      <c r="F26" s="1501"/>
    </row>
    <row r="27" spans="1:6" ht="15">
      <c r="A27" s="23"/>
      <c r="B27" s="89" t="s">
        <v>11</v>
      </c>
      <c r="C27" s="23"/>
      <c r="D27" s="23"/>
      <c r="E27" s="1496"/>
      <c r="F27" s="1502">
        <f>+SUM(F12:F26)</f>
        <v>0</v>
      </c>
    </row>
  </sheetData>
  <mergeCells count="3">
    <mergeCell ref="D6:D8"/>
    <mergeCell ref="E6:E8"/>
    <mergeCell ref="F6:F8"/>
  </mergeCells>
  <pageMargins left="0.19685039370078741" right="0.19685039370078741" top="0.19685039370078741" bottom="0.19685039370078741"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03427-6083-4820-A005-BD7FDA964587}">
  <sheetPr>
    <tabColor rgb="FFFF0000"/>
  </sheetPr>
  <dimension ref="A1:U474"/>
  <sheetViews>
    <sheetView view="pageBreakPreview" topLeftCell="A44" zoomScaleNormal="100" zoomScaleSheetLayoutView="100" workbookViewId="0">
      <selection activeCell="H73" sqref="H73"/>
    </sheetView>
  </sheetViews>
  <sheetFormatPr defaultColWidth="14.7109375" defaultRowHeight="15" customHeight="1" outlineLevelRow="1" outlineLevelCol="1"/>
  <cols>
    <col min="1" max="1" width="2.140625" style="824" customWidth="1"/>
    <col min="2" max="5" width="14.28515625" style="824" customWidth="1"/>
    <col min="6" max="9" width="2" style="824" hidden="1" customWidth="1" outlineLevel="1"/>
    <col min="10" max="10" width="11" style="824" customWidth="1" collapsed="1"/>
    <col min="11" max="11" width="17.140625" style="824" bestFit="1" customWidth="1"/>
    <col min="12" max="12" width="14.28515625" style="824" customWidth="1"/>
    <col min="13" max="13" width="14.7109375" style="824" customWidth="1"/>
    <col min="14" max="14" width="1.42578125" style="824" customWidth="1"/>
    <col min="15" max="15" width="14.7109375" style="824"/>
    <col min="16" max="16" width="14.7109375" style="824" customWidth="1"/>
    <col min="17" max="17" width="14.7109375" style="825"/>
    <col min="18" max="16384" width="14.7109375" style="824"/>
  </cols>
  <sheetData>
    <row r="1" spans="1:17" ht="6" customHeight="1">
      <c r="A1" s="1710"/>
      <c r="B1" s="1710"/>
      <c r="C1" s="1710"/>
      <c r="D1" s="1710"/>
      <c r="E1" s="1710"/>
      <c r="F1" s="1710"/>
      <c r="G1" s="1710"/>
      <c r="H1" s="1710"/>
      <c r="I1" s="1710"/>
      <c r="J1" s="1710"/>
      <c r="K1" s="1710"/>
      <c r="L1" s="1710"/>
      <c r="M1" s="1710"/>
      <c r="N1" s="1710"/>
    </row>
    <row r="2" spans="1:17" ht="15.6" customHeight="1">
      <c r="A2" s="287"/>
      <c r="B2" s="826" t="str">
        <f>UPPER(BREAKDOWN!V19)</f>
        <v>MECHANICAL ENGINEER</v>
      </c>
      <c r="C2" s="287"/>
      <c r="D2" s="827"/>
      <c r="E2" s="830"/>
      <c r="F2" s="829"/>
      <c r="G2" s="829"/>
      <c r="H2" s="829"/>
      <c r="I2" s="829"/>
      <c r="J2" s="1669" t="e">
        <f>IF(AND($P$12=0,$P$88=0),"","ERROR ON SHEET")</f>
        <v>#DIV/0!</v>
      </c>
      <c r="K2" s="1669"/>
      <c r="L2" s="830"/>
      <c r="M2" s="831" t="s">
        <v>491</v>
      </c>
      <c r="N2" s="287"/>
    </row>
    <row r="3" spans="1:17" ht="15.6" customHeight="1">
      <c r="A3" s="832"/>
      <c r="B3" s="832"/>
      <c r="C3" s="833"/>
      <c r="D3" s="834"/>
      <c r="E3" s="833"/>
      <c r="F3" s="833"/>
      <c r="G3" s="835"/>
      <c r="H3" s="835"/>
      <c r="I3" s="835"/>
      <c r="J3" s="835"/>
      <c r="K3" s="832"/>
      <c r="L3" s="832"/>
      <c r="M3" s="836" t="s">
        <v>492</v>
      </c>
      <c r="N3" s="832"/>
    </row>
    <row r="4" spans="1:17" s="278" customFormat="1" ht="12">
      <c r="A4" s="287"/>
      <c r="B4" s="826" t="s">
        <v>336</v>
      </c>
      <c r="C4" s="287"/>
      <c r="D4" s="827"/>
      <c r="E4" s="830"/>
      <c r="F4" s="829"/>
      <c r="G4" s="829"/>
      <c r="H4" s="829"/>
      <c r="I4" s="829"/>
      <c r="J4" s="829"/>
      <c r="K4" s="830"/>
      <c r="L4" s="830"/>
      <c r="M4" s="830"/>
      <c r="N4" s="287"/>
      <c r="Q4" s="837"/>
    </row>
    <row r="5" spans="1:17" s="278" customFormat="1" ht="6.75" customHeight="1">
      <c r="A5" s="287"/>
      <c r="B5" s="287"/>
      <c r="C5" s="287"/>
      <c r="D5" s="827"/>
      <c r="E5" s="830"/>
      <c r="F5" s="829"/>
      <c r="G5" s="829"/>
      <c r="H5" s="829"/>
      <c r="I5" s="829"/>
      <c r="J5" s="829"/>
      <c r="K5" s="830"/>
      <c r="L5" s="830"/>
      <c r="M5" s="830"/>
      <c r="N5" s="287"/>
      <c r="Q5" s="837"/>
    </row>
    <row r="6" spans="1:17" s="278" customFormat="1" ht="12">
      <c r="A6" s="831" t="s">
        <v>337</v>
      </c>
      <c r="B6" s="287" t="s">
        <v>294</v>
      </c>
      <c r="C6" s="287"/>
      <c r="D6" s="492" t="e">
        <f>+BREAKDOWN!W71</f>
        <v>#DIV/0!</v>
      </c>
      <c r="E6" s="1729"/>
      <c r="F6" s="1730"/>
      <c r="G6" s="1730"/>
      <c r="H6" s="1730"/>
      <c r="I6" s="1730"/>
      <c r="J6" s="1730"/>
      <c r="K6" s="1730"/>
      <c r="L6" s="1730"/>
      <c r="M6" s="830"/>
      <c r="N6" s="287"/>
      <c r="Q6" s="837"/>
    </row>
    <row r="7" spans="1:17" s="278" customFormat="1" ht="12">
      <c r="A7" s="287"/>
      <c r="B7" s="287"/>
      <c r="C7" s="287"/>
      <c r="D7" s="827"/>
      <c r="E7" s="486"/>
      <c r="F7" s="487"/>
      <c r="G7" s="487"/>
      <c r="H7" s="487"/>
      <c r="I7" s="487"/>
      <c r="J7" s="487"/>
      <c r="K7" s="486"/>
      <c r="L7" s="486"/>
      <c r="M7" s="830"/>
      <c r="N7" s="287"/>
      <c r="Q7" s="837"/>
    </row>
    <row r="8" spans="1:17" s="278" customFormat="1" ht="12">
      <c r="A8" s="831" t="s">
        <v>337</v>
      </c>
      <c r="B8" s="287" t="s">
        <v>494</v>
      </c>
      <c r="C8" s="287"/>
      <c r="D8" s="492">
        <f>BREAKDOWN!W64</f>
        <v>0</v>
      </c>
      <c r="E8" s="1019"/>
      <c r="F8" s="486"/>
      <c r="G8" s="486"/>
      <c r="H8" s="486"/>
      <c r="I8" s="486"/>
      <c r="J8" s="486"/>
      <c r="K8" s="486"/>
      <c r="L8" s="486"/>
      <c r="M8" s="830"/>
      <c r="N8" s="287"/>
      <c r="Q8" s="837"/>
    </row>
    <row r="9" spans="1:17" s="278" customFormat="1" ht="12">
      <c r="A9" s="831"/>
      <c r="B9" s="287"/>
      <c r="C9" s="287"/>
      <c r="D9" s="838"/>
      <c r="E9" s="839"/>
      <c r="F9" s="839"/>
      <c r="G9" s="839"/>
      <c r="H9" s="839"/>
      <c r="I9" s="839"/>
      <c r="J9" s="839"/>
      <c r="K9" s="839"/>
      <c r="L9" s="830"/>
      <c r="M9" s="830"/>
      <c r="N9" s="287"/>
      <c r="Q9" s="837"/>
    </row>
    <row r="10" spans="1:17" s="278" customFormat="1" ht="12.75">
      <c r="A10" s="831" t="s">
        <v>337</v>
      </c>
      <c r="B10" s="287" t="s">
        <v>495</v>
      </c>
      <c r="C10" s="287"/>
      <c r="D10" s="492" t="e">
        <f>BREAKDOWN!W68+BREAKDOWN!W69</f>
        <v>#DIV/0!</v>
      </c>
      <c r="E10" s="839"/>
      <c r="F10" s="839"/>
      <c r="G10" s="839"/>
      <c r="H10" s="839"/>
      <c r="I10" s="839"/>
      <c r="J10" s="839"/>
      <c r="K10" s="839"/>
      <c r="L10" s="830"/>
      <c r="M10" s="830"/>
      <c r="N10" s="287"/>
      <c r="P10" s="214" t="s">
        <v>98</v>
      </c>
      <c r="Q10" s="837"/>
    </row>
    <row r="11" spans="1:17" s="278" customFormat="1" ht="12">
      <c r="A11" s="287"/>
      <c r="B11" s="287"/>
      <c r="C11" s="287"/>
      <c r="D11" s="827"/>
      <c r="E11" s="830"/>
      <c r="F11" s="829"/>
      <c r="G11" s="829"/>
      <c r="H11" s="829"/>
      <c r="I11" s="829"/>
      <c r="J11" s="829"/>
      <c r="K11" s="830"/>
      <c r="L11" s="830"/>
      <c r="M11" s="830"/>
      <c r="N11" s="287"/>
      <c r="Q11" s="837"/>
    </row>
    <row r="12" spans="1:17" s="278" customFormat="1" ht="12">
      <c r="A12" s="831" t="s">
        <v>337</v>
      </c>
      <c r="B12" s="287" t="s">
        <v>496</v>
      </c>
      <c r="C12" s="287"/>
      <c r="D12" s="492" t="e">
        <f>D6+D8+D10</f>
        <v>#DIV/0!</v>
      </c>
      <c r="E12" s="839"/>
      <c r="F12" s="839"/>
      <c r="G12" s="839"/>
      <c r="H12" s="839"/>
      <c r="I12" s="839"/>
      <c r="J12" s="839"/>
      <c r="K12" s="839"/>
      <c r="L12" s="830"/>
      <c r="M12" s="830"/>
      <c r="N12" s="287"/>
      <c r="P12" s="500" t="e">
        <f>(D6+D8+D10)-D12</f>
        <v>#DIV/0!</v>
      </c>
      <c r="Q12" s="840" t="s">
        <v>100</v>
      </c>
    </row>
    <row r="13" spans="1:17" s="278" customFormat="1" ht="12">
      <c r="A13" s="831"/>
      <c r="B13" s="287"/>
      <c r="C13" s="287"/>
      <c r="D13" s="838"/>
      <c r="E13" s="830"/>
      <c r="F13" s="829"/>
      <c r="G13" s="829"/>
      <c r="H13" s="829"/>
      <c r="I13" s="829"/>
      <c r="J13" s="829"/>
      <c r="K13" s="830"/>
      <c r="L13" s="830"/>
      <c r="M13" s="830"/>
      <c r="N13" s="287"/>
      <c r="Q13" s="837"/>
    </row>
    <row r="14" spans="1:17" s="278" customFormat="1" ht="12">
      <c r="A14" s="831" t="s">
        <v>337</v>
      </c>
      <c r="B14" s="287" t="s">
        <v>338</v>
      </c>
      <c r="C14" s="287"/>
      <c r="D14" s="495">
        <f>+BREAKDOWN!W73</f>
        <v>0.45</v>
      </c>
      <c r="E14" s="830"/>
      <c r="F14" s="829"/>
      <c r="G14" s="829"/>
      <c r="H14" s="829"/>
      <c r="I14" s="829"/>
      <c r="J14" s="829"/>
      <c r="K14" s="830"/>
      <c r="L14" s="830"/>
      <c r="M14" s="830"/>
      <c r="N14" s="287"/>
      <c r="Q14" s="837"/>
    </row>
    <row r="15" spans="1:17" s="278" customFormat="1" ht="12">
      <c r="A15" s="287"/>
      <c r="B15" s="287"/>
      <c r="C15" s="287"/>
      <c r="D15" s="827"/>
      <c r="E15" s="830"/>
      <c r="F15" s="829"/>
      <c r="G15" s="829"/>
      <c r="H15" s="829"/>
      <c r="I15" s="829"/>
      <c r="J15" s="829"/>
      <c r="K15" s="830"/>
      <c r="L15" s="830"/>
      <c r="M15" s="830"/>
      <c r="N15" s="287"/>
      <c r="Q15" s="837"/>
    </row>
    <row r="16" spans="1:17" s="278" customFormat="1" ht="12">
      <c r="A16" s="831" t="s">
        <v>337</v>
      </c>
      <c r="B16" s="287" t="s">
        <v>339</v>
      </c>
      <c r="C16" s="287"/>
      <c r="D16" s="495">
        <f>IF(BREAKDOWN!$AR$77=1,(BREAKDOWN!W75/100),0)</f>
        <v>0</v>
      </c>
      <c r="E16" s="830"/>
      <c r="F16" s="842">
        <v>1</v>
      </c>
      <c r="G16" s="843"/>
      <c r="H16" s="844"/>
      <c r="I16" s="842">
        <f>IF(D16&gt;0,F16,0)</f>
        <v>0</v>
      </c>
      <c r="J16" s="845"/>
      <c r="K16" s="846"/>
      <c r="L16" s="830"/>
      <c r="M16" s="830"/>
      <c r="N16" s="287"/>
      <c r="Q16" s="837"/>
    </row>
    <row r="17" spans="1:17" s="278" customFormat="1" ht="12">
      <c r="A17" s="287"/>
      <c r="B17" s="287"/>
      <c r="C17" s="847" t="s">
        <v>326</v>
      </c>
      <c r="D17" s="827"/>
      <c r="E17" s="830"/>
      <c r="F17" s="829"/>
      <c r="G17" s="287"/>
      <c r="H17" s="829"/>
      <c r="I17" s="829"/>
      <c r="J17" s="829"/>
      <c r="K17" s="830"/>
      <c r="L17" s="830"/>
      <c r="M17" s="830"/>
      <c r="N17" s="287"/>
      <c r="Q17" s="837"/>
    </row>
    <row r="18" spans="1:17" s="278" customFormat="1" ht="12">
      <c r="A18" s="831" t="s">
        <v>337</v>
      </c>
      <c r="B18" s="287" t="s">
        <v>340</v>
      </c>
      <c r="C18" s="287"/>
      <c r="D18" s="492">
        <f>IF(BREAKDOWN!$AR$77=1,(BREAKDOWN!W75/100),0)</f>
        <v>0</v>
      </c>
      <c r="E18" s="830"/>
      <c r="F18" s="497">
        <v>1</v>
      </c>
      <c r="G18" s="497"/>
      <c r="H18" s="497"/>
      <c r="I18" s="848">
        <f>IF(D18&gt;0,F18,0)</f>
        <v>0</v>
      </c>
      <c r="J18" s="829"/>
      <c r="K18" s="830"/>
      <c r="L18" s="830"/>
      <c r="M18" s="830"/>
      <c r="N18" s="287"/>
      <c r="Q18" s="837"/>
    </row>
    <row r="19" spans="1:17" s="278" customFormat="1" ht="11.45" customHeight="1">
      <c r="A19" s="287"/>
      <c r="B19" s="287"/>
      <c r="C19" s="287"/>
      <c r="D19" s="827"/>
      <c r="E19" s="287"/>
      <c r="F19" s="829"/>
      <c r="G19" s="829"/>
      <c r="H19" s="829"/>
      <c r="I19" s="829"/>
      <c r="J19" s="829"/>
      <c r="K19" s="830"/>
      <c r="L19" s="830"/>
      <c r="M19" s="830"/>
      <c r="N19" s="287"/>
      <c r="Q19" s="837"/>
    </row>
    <row r="20" spans="1:17" s="278" customFormat="1" ht="12" customHeight="1">
      <c r="A20" s="287"/>
      <c r="B20" s="287"/>
      <c r="C20" s="287"/>
      <c r="D20" s="827"/>
      <c r="E20" s="287"/>
      <c r="F20" s="829"/>
      <c r="G20" s="829"/>
      <c r="H20" s="829"/>
      <c r="I20" s="829"/>
      <c r="J20" s="829"/>
      <c r="K20" s="830"/>
      <c r="L20" s="830"/>
      <c r="M20" s="830"/>
      <c r="N20" s="287"/>
      <c r="P20" s="278" t="e">
        <f>+MECH!E88*50</f>
        <v>#DIV/0!</v>
      </c>
      <c r="Q20" s="837"/>
    </row>
    <row r="21" spans="1:17" s="278" customFormat="1" ht="12" customHeight="1">
      <c r="A21" s="287"/>
      <c r="B21" s="826" t="s">
        <v>497</v>
      </c>
      <c r="C21" s="287"/>
      <c r="D21" s="849" t="str">
        <f>IF(R57&lt;2,"","ONLY SELECT ONE FEE CATEGORY")</f>
        <v/>
      </c>
      <c r="E21" s="287"/>
      <c r="F21" s="829"/>
      <c r="G21" s="829"/>
      <c r="H21" s="829"/>
      <c r="I21" s="829"/>
      <c r="J21" s="829"/>
      <c r="K21" s="830"/>
      <c r="L21" s="830"/>
      <c r="M21" s="830"/>
      <c r="N21" s="287"/>
      <c r="Q21" s="837"/>
    </row>
    <row r="22" spans="1:17" s="278" customFormat="1" ht="12" customHeight="1">
      <c r="A22" s="287"/>
      <c r="B22" s="287"/>
      <c r="C22" s="287"/>
      <c r="D22" s="827"/>
      <c r="E22" s="287"/>
      <c r="F22" s="829"/>
      <c r="G22" s="829"/>
      <c r="H22" s="829"/>
      <c r="I22" s="829"/>
      <c r="J22" s="829"/>
      <c r="K22" s="830"/>
      <c r="L22" s="830"/>
      <c r="M22" s="830"/>
      <c r="N22" s="287"/>
      <c r="Q22" s="837"/>
    </row>
    <row r="23" spans="1:17" s="278" customFormat="1" ht="12" hidden="1" customHeight="1" outlineLevel="1">
      <c r="A23" s="287"/>
      <c r="B23" s="1711" t="s">
        <v>498</v>
      </c>
      <c r="C23" s="1711"/>
      <c r="D23" s="1711"/>
      <c r="E23" s="1711"/>
      <c r="F23" s="1711"/>
      <c r="G23" s="1711"/>
      <c r="H23" s="1711"/>
      <c r="I23" s="1711"/>
      <c r="J23" s="1711"/>
      <c r="K23" s="1711"/>
      <c r="L23" s="1712" t="s">
        <v>497</v>
      </c>
      <c r="M23" s="1712"/>
      <c r="N23" s="287"/>
      <c r="Q23" s="837"/>
    </row>
    <row r="24" spans="1:17" s="278" customFormat="1" ht="12" hidden="1" customHeight="1" outlineLevel="1">
      <c r="A24" s="287"/>
      <c r="B24" s="1713" t="s">
        <v>571</v>
      </c>
      <c r="C24" s="1714"/>
      <c r="D24" s="1714"/>
      <c r="E24" s="1714"/>
      <c r="F24" s="1714"/>
      <c r="G24" s="1714"/>
      <c r="H24" s="1714"/>
      <c r="I24" s="1714"/>
      <c r="J24" s="1714"/>
      <c r="K24" s="1714"/>
      <c r="L24" s="1715"/>
      <c r="M24" s="1716"/>
      <c r="N24" s="287"/>
      <c r="Q24" s="837"/>
    </row>
    <row r="25" spans="1:17" s="278" customFormat="1" ht="12" hidden="1" customHeight="1" outlineLevel="1">
      <c r="A25" s="287"/>
      <c r="B25" s="855" t="s">
        <v>572</v>
      </c>
      <c r="C25" s="851"/>
      <c r="D25" s="852"/>
      <c r="E25" s="851"/>
      <c r="F25" s="853"/>
      <c r="G25" s="853"/>
      <c r="H25" s="853"/>
      <c r="I25" s="853"/>
      <c r="J25" s="853"/>
      <c r="K25" s="854"/>
      <c r="L25" s="1703" t="s">
        <v>176</v>
      </c>
      <c r="M25" s="1704"/>
      <c r="N25" s="287"/>
      <c r="Q25" s="837"/>
    </row>
    <row r="26" spans="1:17" s="278" customFormat="1" ht="12" hidden="1" customHeight="1" outlineLevel="1">
      <c r="A26" s="287"/>
      <c r="B26" s="855" t="s">
        <v>573</v>
      </c>
      <c r="C26" s="851"/>
      <c r="D26" s="852"/>
      <c r="E26" s="851"/>
      <c r="F26" s="853"/>
      <c r="G26" s="853"/>
      <c r="H26" s="853"/>
      <c r="I26" s="853"/>
      <c r="J26" s="853"/>
      <c r="K26" s="854"/>
      <c r="L26" s="1703" t="s">
        <v>174</v>
      </c>
      <c r="M26" s="1704"/>
      <c r="N26" s="287"/>
      <c r="Q26" s="837"/>
    </row>
    <row r="27" spans="1:17" s="278" customFormat="1" ht="12" hidden="1" customHeight="1" outlineLevel="1">
      <c r="A27" s="287"/>
      <c r="B27" s="855" t="s">
        <v>574</v>
      </c>
      <c r="C27" s="851"/>
      <c r="D27" s="852"/>
      <c r="E27" s="851"/>
      <c r="F27" s="853"/>
      <c r="G27" s="853"/>
      <c r="H27" s="853"/>
      <c r="I27" s="853"/>
      <c r="J27" s="853"/>
      <c r="K27" s="854"/>
      <c r="L27" s="1703" t="s">
        <v>176</v>
      </c>
      <c r="M27" s="1704"/>
      <c r="N27" s="287"/>
      <c r="Q27" s="837"/>
    </row>
    <row r="28" spans="1:17" s="278" customFormat="1" ht="12" hidden="1" customHeight="1" outlineLevel="1">
      <c r="A28" s="287"/>
      <c r="B28" s="855" t="s">
        <v>575</v>
      </c>
      <c r="C28" s="851"/>
      <c r="D28" s="852"/>
      <c r="E28" s="851"/>
      <c r="F28" s="853"/>
      <c r="G28" s="853"/>
      <c r="H28" s="853"/>
      <c r="I28" s="853"/>
      <c r="J28" s="853"/>
      <c r="K28" s="854"/>
      <c r="L28" s="1703" t="s">
        <v>174</v>
      </c>
      <c r="M28" s="1704"/>
      <c r="N28" s="287"/>
      <c r="Q28" s="837"/>
    </row>
    <row r="29" spans="1:17" s="278" customFormat="1" ht="12" hidden="1" customHeight="1" outlineLevel="1">
      <c r="A29" s="287"/>
      <c r="B29" s="855" t="s">
        <v>576</v>
      </c>
      <c r="C29" s="851"/>
      <c r="D29" s="852"/>
      <c r="E29" s="851"/>
      <c r="F29" s="853"/>
      <c r="G29" s="853"/>
      <c r="H29" s="853"/>
      <c r="I29" s="853"/>
      <c r="J29" s="853"/>
      <c r="K29" s="854"/>
      <c r="L29" s="1703" t="s">
        <v>234</v>
      </c>
      <c r="M29" s="1704"/>
      <c r="N29" s="287"/>
      <c r="Q29" s="837"/>
    </row>
    <row r="30" spans="1:17" s="278" customFormat="1" ht="12" hidden="1" customHeight="1" outlineLevel="1">
      <c r="A30" s="287"/>
      <c r="B30" s="855" t="s">
        <v>577</v>
      </c>
      <c r="C30" s="851"/>
      <c r="D30" s="852"/>
      <c r="E30" s="851"/>
      <c r="F30" s="853"/>
      <c r="G30" s="853"/>
      <c r="H30" s="853"/>
      <c r="I30" s="853"/>
      <c r="J30" s="853"/>
      <c r="K30" s="854"/>
      <c r="L30" s="1703" t="s">
        <v>231</v>
      </c>
      <c r="M30" s="1704"/>
      <c r="N30" s="287"/>
      <c r="Q30" s="837"/>
    </row>
    <row r="31" spans="1:17" s="278" customFormat="1" ht="12" hidden="1" customHeight="1" outlineLevel="1">
      <c r="A31" s="287"/>
      <c r="B31" s="855" t="s">
        <v>578</v>
      </c>
      <c r="C31" s="851"/>
      <c r="D31" s="852"/>
      <c r="E31" s="851"/>
      <c r="F31" s="853"/>
      <c r="G31" s="853"/>
      <c r="H31" s="853"/>
      <c r="I31" s="853"/>
      <c r="J31" s="853"/>
      <c r="K31" s="854"/>
      <c r="L31" s="1703" t="s">
        <v>176</v>
      </c>
      <c r="M31" s="1704"/>
      <c r="N31" s="287"/>
      <c r="Q31" s="837"/>
    </row>
    <row r="32" spans="1:17" s="278" customFormat="1" ht="12" hidden="1" customHeight="1" outlineLevel="1">
      <c r="A32" s="287"/>
      <c r="B32" s="855" t="s">
        <v>579</v>
      </c>
      <c r="C32" s="851"/>
      <c r="D32" s="852"/>
      <c r="E32" s="851"/>
      <c r="F32" s="853"/>
      <c r="G32" s="853"/>
      <c r="H32" s="853"/>
      <c r="I32" s="853"/>
      <c r="J32" s="853"/>
      <c r="K32" s="854"/>
      <c r="L32" s="1703" t="s">
        <v>174</v>
      </c>
      <c r="M32" s="1704"/>
      <c r="N32" s="287"/>
      <c r="Q32" s="837"/>
    </row>
    <row r="33" spans="1:21" s="278" customFormat="1" ht="12" hidden="1" customHeight="1" outlineLevel="1">
      <c r="A33" s="287"/>
      <c r="B33" s="855" t="s">
        <v>580</v>
      </c>
      <c r="C33" s="851"/>
      <c r="D33" s="852"/>
      <c r="E33" s="851"/>
      <c r="F33" s="853"/>
      <c r="G33" s="853"/>
      <c r="H33" s="853"/>
      <c r="I33" s="853"/>
      <c r="J33" s="853"/>
      <c r="K33" s="854"/>
      <c r="L33" s="1703" t="s">
        <v>231</v>
      </c>
      <c r="M33" s="1704"/>
      <c r="N33" s="287"/>
      <c r="Q33" s="837"/>
    </row>
    <row r="34" spans="1:21" s="278" customFormat="1" ht="12" hidden="1" customHeight="1" outlineLevel="1">
      <c r="A34" s="287"/>
      <c r="B34" s="855" t="s">
        <v>581</v>
      </c>
      <c r="C34" s="851"/>
      <c r="D34" s="852"/>
      <c r="E34" s="851"/>
      <c r="F34" s="853"/>
      <c r="G34" s="853"/>
      <c r="H34" s="853"/>
      <c r="I34" s="853"/>
      <c r="J34" s="853"/>
      <c r="K34" s="854"/>
      <c r="L34" s="1703" t="s">
        <v>174</v>
      </c>
      <c r="M34" s="1704"/>
      <c r="N34" s="287"/>
      <c r="Q34" s="837"/>
    </row>
    <row r="35" spans="1:21" s="278" customFormat="1" ht="12" hidden="1" customHeight="1" outlineLevel="1">
      <c r="A35" s="287"/>
      <c r="B35" s="850" t="s">
        <v>582</v>
      </c>
      <c r="C35" s="851"/>
      <c r="D35" s="852"/>
      <c r="E35" s="851"/>
      <c r="F35" s="853"/>
      <c r="G35" s="853"/>
      <c r="H35" s="853"/>
      <c r="I35" s="853"/>
      <c r="J35" s="853"/>
      <c r="K35" s="854"/>
      <c r="L35" s="1703"/>
      <c r="M35" s="1704"/>
      <c r="N35" s="287"/>
      <c r="Q35" s="837"/>
    </row>
    <row r="36" spans="1:21" s="287" customFormat="1" ht="12" hidden="1" customHeight="1" outlineLevel="1">
      <c r="B36" s="855" t="s">
        <v>583</v>
      </c>
      <c r="C36" s="851"/>
      <c r="D36" s="852"/>
      <c r="E36" s="851"/>
      <c r="F36" s="853"/>
      <c r="G36" s="853"/>
      <c r="H36" s="853"/>
      <c r="I36" s="853"/>
      <c r="J36" s="853"/>
      <c r="K36" s="854"/>
      <c r="L36" s="1703" t="s">
        <v>234</v>
      </c>
      <c r="M36" s="1704"/>
      <c r="Q36" s="991"/>
    </row>
    <row r="37" spans="1:21" s="1020" customFormat="1" ht="12" hidden="1" customHeight="1" outlineLevel="1">
      <c r="A37" s="287"/>
      <c r="B37" s="855" t="s">
        <v>584</v>
      </c>
      <c r="C37" s="851"/>
      <c r="D37" s="852"/>
      <c r="E37" s="851"/>
      <c r="F37" s="853"/>
      <c r="G37" s="853"/>
      <c r="H37" s="853"/>
      <c r="I37" s="853"/>
      <c r="J37" s="853"/>
      <c r="K37" s="854"/>
      <c r="L37" s="1703" t="s">
        <v>234</v>
      </c>
      <c r="M37" s="1704"/>
      <c r="N37" s="287"/>
      <c r="Q37" s="1021"/>
    </row>
    <row r="38" spans="1:21" s="287" customFormat="1" ht="12" hidden="1" customHeight="1" outlineLevel="1">
      <c r="B38" s="855" t="s">
        <v>585</v>
      </c>
      <c r="C38" s="851"/>
      <c r="D38" s="852"/>
      <c r="E38" s="851"/>
      <c r="F38" s="853"/>
      <c r="G38" s="853"/>
      <c r="H38" s="853"/>
      <c r="I38" s="853"/>
      <c r="J38" s="853"/>
      <c r="K38" s="854"/>
      <c r="L38" s="1703" t="s">
        <v>176</v>
      </c>
      <c r="M38" s="1704"/>
      <c r="Q38" s="991"/>
    </row>
    <row r="39" spans="1:21" s="287" customFormat="1" ht="12" hidden="1" customHeight="1" outlineLevel="1">
      <c r="B39" s="1022" t="s">
        <v>586</v>
      </c>
      <c r="C39" s="851"/>
      <c r="D39" s="852"/>
      <c r="E39" s="851"/>
      <c r="F39" s="853"/>
      <c r="G39" s="853"/>
      <c r="H39" s="853"/>
      <c r="I39" s="853"/>
      <c r="J39" s="853"/>
      <c r="K39" s="854"/>
      <c r="L39" s="1703"/>
      <c r="M39" s="1704"/>
      <c r="Q39" s="991"/>
    </row>
    <row r="40" spans="1:21" s="287" customFormat="1" ht="12" hidden="1" customHeight="1" outlineLevel="1">
      <c r="B40" s="855" t="s">
        <v>587</v>
      </c>
      <c r="C40" s="851"/>
      <c r="D40" s="852"/>
      <c r="E40" s="851"/>
      <c r="F40" s="853"/>
      <c r="G40" s="853"/>
      <c r="H40" s="853"/>
      <c r="I40" s="853"/>
      <c r="J40" s="853"/>
      <c r="K40" s="854"/>
      <c r="L40" s="1703" t="s">
        <v>176</v>
      </c>
      <c r="M40" s="1704"/>
      <c r="Q40" s="991"/>
    </row>
    <row r="41" spans="1:21" s="287" customFormat="1" ht="12" hidden="1" customHeight="1" outlineLevel="1">
      <c r="B41" s="855" t="s">
        <v>588</v>
      </c>
      <c r="C41" s="851"/>
      <c r="D41" s="852"/>
      <c r="E41" s="851"/>
      <c r="F41" s="853"/>
      <c r="G41" s="853"/>
      <c r="H41" s="853"/>
      <c r="I41" s="853"/>
      <c r="J41" s="853"/>
      <c r="K41" s="854"/>
      <c r="L41" s="1703" t="s">
        <v>231</v>
      </c>
      <c r="M41" s="1704"/>
      <c r="Q41" s="991"/>
    </row>
    <row r="42" spans="1:21" s="278" customFormat="1" ht="12" hidden="1" customHeight="1" outlineLevel="1">
      <c r="A42" s="287"/>
      <c r="B42" s="857" t="s">
        <v>287</v>
      </c>
      <c r="C42" s="858"/>
      <c r="D42" s="859"/>
      <c r="E42" s="858"/>
      <c r="F42" s="860"/>
      <c r="G42" s="860"/>
      <c r="H42" s="860"/>
      <c r="I42" s="860"/>
      <c r="J42" s="860"/>
      <c r="K42" s="861"/>
      <c r="L42" s="1705" t="s">
        <v>253</v>
      </c>
      <c r="M42" s="1706"/>
      <c r="N42" s="287"/>
      <c r="Q42" s="837"/>
      <c r="R42" s="486"/>
    </row>
    <row r="43" spans="1:21" s="278" customFormat="1" ht="12" hidden="1" customHeight="1" outlineLevel="1">
      <c r="A43" s="287"/>
      <c r="B43" s="862"/>
      <c r="C43" s="863"/>
      <c r="D43" s="864"/>
      <c r="E43" s="863"/>
      <c r="F43" s="865"/>
      <c r="G43" s="865"/>
      <c r="H43" s="865"/>
      <c r="I43" s="865"/>
      <c r="J43" s="865"/>
      <c r="K43" s="866"/>
      <c r="L43" s="867"/>
      <c r="M43" s="867"/>
      <c r="N43" s="287"/>
      <c r="Q43" s="837"/>
      <c r="R43" s="486"/>
    </row>
    <row r="44" spans="1:21" s="287" customFormat="1" ht="12" customHeight="1" collapsed="1">
      <c r="B44" s="868"/>
      <c r="C44" s="863"/>
      <c r="D44" s="869"/>
      <c r="E44" s="863"/>
      <c r="F44" s="865"/>
      <c r="G44" s="865"/>
      <c r="H44" s="865"/>
      <c r="I44" s="865"/>
      <c r="J44" s="865"/>
      <c r="K44" s="870"/>
      <c r="L44" s="867"/>
      <c r="M44" s="871"/>
      <c r="Q44" s="991"/>
      <c r="R44" s="830"/>
    </row>
    <row r="45" spans="1:21" s="832" customFormat="1" ht="12" customHeight="1">
      <c r="B45" s="872"/>
      <c r="C45" s="833"/>
      <c r="D45" s="873"/>
      <c r="E45" s="833"/>
      <c r="F45" s="833"/>
      <c r="G45" s="835"/>
      <c r="H45" s="835"/>
      <c r="I45" s="835"/>
      <c r="J45" s="835"/>
      <c r="K45" s="872"/>
      <c r="M45" s="872"/>
      <c r="P45" s="1722" t="s">
        <v>295</v>
      </c>
      <c r="Q45" s="1723"/>
      <c r="R45" s="1723"/>
      <c r="S45" s="1723"/>
      <c r="T45" s="1723"/>
      <c r="U45" s="1724"/>
    </row>
    <row r="46" spans="1:21" s="832" customFormat="1" ht="12" customHeight="1">
      <c r="C46" s="833"/>
      <c r="D46" s="834"/>
      <c r="E46" s="833"/>
      <c r="F46" s="833"/>
      <c r="G46" s="835"/>
      <c r="H46" s="835"/>
      <c r="I46" s="835"/>
      <c r="J46" s="835"/>
      <c r="P46" s="992"/>
      <c r="Q46" s="993"/>
      <c r="R46" s="994"/>
      <c r="S46" s="994"/>
      <c r="U46" s="995"/>
    </row>
    <row r="47" spans="1:21" ht="12" customHeight="1">
      <c r="A47" s="832"/>
      <c r="B47" s="832"/>
      <c r="C47" s="833"/>
      <c r="D47" s="834"/>
      <c r="E47" s="833"/>
      <c r="F47" s="833"/>
      <c r="G47" s="835"/>
      <c r="H47" s="835"/>
      <c r="I47" s="835"/>
      <c r="J47" s="835"/>
      <c r="K47" s="832"/>
      <c r="L47" s="832"/>
      <c r="M47" s="878"/>
      <c r="N47" s="832"/>
      <c r="P47" s="874"/>
      <c r="Q47" s="879" t="b">
        <v>0</v>
      </c>
      <c r="R47" s="880">
        <f>-(Q47*-1)</f>
        <v>0</v>
      </c>
      <c r="S47" s="880">
        <f>IF(R47=1,1,0)</f>
        <v>0</v>
      </c>
      <c r="U47" s="877"/>
    </row>
    <row r="48" spans="1:21" ht="12" customHeight="1">
      <c r="A48" s="832"/>
      <c r="B48" s="832"/>
      <c r="C48" s="833"/>
      <c r="D48" s="834"/>
      <c r="E48" s="833"/>
      <c r="F48" s="833"/>
      <c r="G48" s="835"/>
      <c r="H48" s="835"/>
      <c r="I48" s="835"/>
      <c r="J48" s="835"/>
      <c r="K48" s="832"/>
      <c r="L48" s="832"/>
      <c r="M48" s="832"/>
      <c r="N48" s="832"/>
      <c r="P48" s="874"/>
      <c r="Q48" s="879" t="b">
        <v>0</v>
      </c>
      <c r="R48" s="880">
        <f>-(Q48*-1)</f>
        <v>0</v>
      </c>
      <c r="S48" s="880">
        <f>IF(R48=1,2,0)</f>
        <v>0</v>
      </c>
      <c r="U48" s="882"/>
    </row>
    <row r="49" spans="1:21" ht="12" customHeight="1">
      <c r="A49" s="832"/>
      <c r="B49" s="832"/>
      <c r="C49" s="833"/>
      <c r="D49" s="834"/>
      <c r="E49" s="833"/>
      <c r="F49" s="833"/>
      <c r="G49" s="835"/>
      <c r="H49" s="835"/>
      <c r="I49" s="835"/>
      <c r="J49" s="835"/>
      <c r="K49" s="832"/>
      <c r="L49" s="832"/>
      <c r="M49" s="832"/>
      <c r="N49" s="832"/>
      <c r="P49" s="874"/>
      <c r="Q49" s="879" t="b">
        <v>1</v>
      </c>
      <c r="R49" s="880">
        <f>-(Q49*-1)</f>
        <v>1</v>
      </c>
      <c r="S49" s="880">
        <f>IF(R49=1,3,0)</f>
        <v>3</v>
      </c>
      <c r="U49" s="877"/>
    </row>
    <row r="50" spans="1:21" ht="12" customHeight="1">
      <c r="A50" s="832"/>
      <c r="B50" s="1694" t="s">
        <v>544</v>
      </c>
      <c r="C50" s="1694"/>
      <c r="D50" s="884" t="str">
        <f>IF(R61&lt;2,"","ONLY SELECT ONE FEE RANGE")</f>
        <v/>
      </c>
      <c r="E50" s="833"/>
      <c r="F50" s="833"/>
      <c r="G50" s="835"/>
      <c r="H50" s="835"/>
      <c r="I50" s="835"/>
      <c r="J50" s="835"/>
      <c r="K50" s="832"/>
      <c r="L50" s="832"/>
      <c r="M50" s="832"/>
      <c r="N50" s="832"/>
      <c r="P50" s="874"/>
      <c r="Q50" s="879" t="b">
        <v>0</v>
      </c>
      <c r="R50" s="880">
        <f>-(Q50*-1)</f>
        <v>0</v>
      </c>
      <c r="S50" s="880">
        <f>IF(R50=1,4,0)</f>
        <v>0</v>
      </c>
      <c r="U50" s="877"/>
    </row>
    <row r="51" spans="1:21" ht="12" customHeight="1">
      <c r="A51" s="832"/>
      <c r="B51" s="832"/>
      <c r="C51" s="833"/>
      <c r="D51" s="834"/>
      <c r="E51" s="833"/>
      <c r="F51" s="833"/>
      <c r="G51" s="835"/>
      <c r="H51" s="835"/>
      <c r="I51" s="835"/>
      <c r="J51" s="835"/>
      <c r="K51" s="832"/>
      <c r="L51" s="832"/>
      <c r="M51" s="832"/>
      <c r="N51" s="832"/>
      <c r="P51" s="874"/>
      <c r="Q51" s="996"/>
      <c r="R51" s="880"/>
      <c r="S51" s="880"/>
      <c r="U51" s="877"/>
    </row>
    <row r="52" spans="1:21" ht="12" customHeight="1">
      <c r="A52" s="832"/>
      <c r="B52" s="872"/>
      <c r="C52" s="833"/>
      <c r="D52" s="873"/>
      <c r="E52" s="833"/>
      <c r="F52" s="833"/>
      <c r="G52" s="835"/>
      <c r="H52" s="835"/>
      <c r="I52" s="835"/>
      <c r="J52" s="835"/>
      <c r="K52" s="886"/>
      <c r="L52" s="832"/>
      <c r="M52" s="832"/>
      <c r="N52" s="832"/>
      <c r="P52" s="874"/>
      <c r="Q52" s="996"/>
      <c r="R52" s="880"/>
      <c r="S52" s="880"/>
      <c r="U52" s="877"/>
    </row>
    <row r="53" spans="1:21" ht="12" customHeight="1">
      <c r="A53" s="832"/>
      <c r="B53" s="832"/>
      <c r="C53" s="833"/>
      <c r="D53" s="834"/>
      <c r="E53" s="833"/>
      <c r="F53" s="833"/>
      <c r="G53" s="835"/>
      <c r="H53" s="835"/>
      <c r="I53" s="835"/>
      <c r="J53" s="835"/>
      <c r="K53" s="832"/>
      <c r="L53" s="832"/>
      <c r="M53" s="832"/>
      <c r="N53" s="832"/>
      <c r="P53" s="874"/>
      <c r="Q53" s="997"/>
      <c r="R53" s="889"/>
      <c r="S53" s="889"/>
      <c r="U53" s="877"/>
    </row>
    <row r="54" spans="1:21" ht="12" customHeight="1">
      <c r="A54" s="832"/>
      <c r="B54" s="832"/>
      <c r="C54" s="833"/>
      <c r="D54" s="834"/>
      <c r="E54" s="833"/>
      <c r="F54" s="833"/>
      <c r="G54" s="835"/>
      <c r="H54" s="835"/>
      <c r="I54" s="835"/>
      <c r="J54" s="835"/>
      <c r="K54" s="832"/>
      <c r="L54" s="832"/>
      <c r="M54" s="832"/>
      <c r="N54" s="832"/>
      <c r="P54" s="874"/>
      <c r="Q54" s="998"/>
      <c r="R54" s="893"/>
      <c r="S54" s="894">
        <f>SUM(S47:S53)</f>
        <v>3</v>
      </c>
      <c r="U54" s="877"/>
    </row>
    <row r="55" spans="1:21" ht="12" customHeight="1">
      <c r="A55" s="832"/>
      <c r="B55" s="826" t="s">
        <v>348</v>
      </c>
      <c r="C55" s="833"/>
      <c r="D55" s="834"/>
      <c r="E55" s="833"/>
      <c r="F55" s="833"/>
      <c r="G55" s="835"/>
      <c r="H55" s="835"/>
      <c r="I55" s="835"/>
      <c r="J55" s="835"/>
      <c r="K55" s="832"/>
      <c r="L55" s="832"/>
      <c r="M55" s="832"/>
      <c r="N55" s="832"/>
      <c r="P55" s="874"/>
      <c r="Q55" s="998"/>
      <c r="R55" s="893"/>
      <c r="S55" s="893"/>
      <c r="U55" s="877"/>
    </row>
    <row r="56" spans="1:21" ht="12" customHeight="1">
      <c r="A56" s="832"/>
      <c r="B56" s="488"/>
      <c r="C56" s="833"/>
      <c r="D56" s="834"/>
      <c r="E56" s="833"/>
      <c r="F56" s="833"/>
      <c r="G56" s="835"/>
      <c r="H56" s="835"/>
      <c r="I56" s="835"/>
      <c r="J56" s="835"/>
      <c r="K56" s="832"/>
      <c r="L56" s="832"/>
      <c r="M56" s="832"/>
      <c r="N56" s="832"/>
      <c r="P56" s="874"/>
      <c r="Q56" s="998"/>
      <c r="R56" s="893"/>
      <c r="S56" s="893"/>
      <c r="U56" s="877"/>
    </row>
    <row r="57" spans="1:21" ht="12" customHeight="1">
      <c r="A57" s="832"/>
      <c r="B57" s="896" t="s">
        <v>545</v>
      </c>
      <c r="C57" s="1023">
        <v>0.12</v>
      </c>
      <c r="D57" s="832"/>
      <c r="E57" s="898"/>
      <c r="F57" s="833"/>
      <c r="G57" s="835"/>
      <c r="H57" s="835"/>
      <c r="I57" s="835"/>
      <c r="J57" s="835"/>
      <c r="K57" s="832"/>
      <c r="L57" s="832"/>
      <c r="M57" s="832"/>
      <c r="N57" s="832"/>
      <c r="P57" s="874"/>
      <c r="Q57" s="1000"/>
      <c r="R57" s="900">
        <f>SUM(R47:R53)</f>
        <v>1</v>
      </c>
      <c r="S57" s="901"/>
      <c r="U57" s="877"/>
    </row>
    <row r="58" spans="1:21" ht="12" customHeight="1">
      <c r="A58" s="832"/>
      <c r="B58" s="836" t="s">
        <v>546</v>
      </c>
      <c r="C58" s="897" t="e">
        <f>SUM(T63:T66)</f>
        <v>#DIV/0!</v>
      </c>
      <c r="D58" s="834"/>
      <c r="E58" s="833"/>
      <c r="F58" s="833"/>
      <c r="G58" s="835"/>
      <c r="H58" s="835"/>
      <c r="I58" s="835"/>
      <c r="J58" s="835"/>
      <c r="K58" s="832"/>
      <c r="L58" s="832"/>
      <c r="M58" s="832"/>
      <c r="N58" s="832"/>
      <c r="P58" s="874"/>
      <c r="Q58" s="1001" t="b">
        <v>0</v>
      </c>
      <c r="R58" s="903">
        <f>-(Q58*-1)</f>
        <v>0</v>
      </c>
      <c r="S58" s="1002">
        <f>IF(R58=1,1,0)</f>
        <v>0</v>
      </c>
      <c r="U58" s="877"/>
    </row>
    <row r="59" spans="1:21" s="832" customFormat="1" ht="12" customHeight="1">
      <c r="C59" s="904"/>
      <c r="D59" s="905"/>
      <c r="J59" s="904"/>
      <c r="L59" s="904"/>
      <c r="M59" s="906"/>
      <c r="O59" s="1003"/>
      <c r="P59" s="1004"/>
      <c r="Q59" s="1005" t="b">
        <v>0</v>
      </c>
      <c r="R59" s="1006">
        <f>-(Q59*-1)</f>
        <v>0</v>
      </c>
      <c r="S59" s="1006">
        <f>IF(R59=1,2,0)</f>
        <v>0</v>
      </c>
      <c r="U59" s="995"/>
    </row>
    <row r="60" spans="1:21" ht="12" customHeight="1">
      <c r="A60" s="832"/>
      <c r="B60" s="909" t="s">
        <v>497</v>
      </c>
      <c r="C60" s="909" t="s">
        <v>547</v>
      </c>
      <c r="D60" s="909" t="s">
        <v>548</v>
      </c>
      <c r="E60" s="910" t="s">
        <v>549</v>
      </c>
      <c r="F60" s="911"/>
      <c r="G60" s="911"/>
      <c r="H60" s="911"/>
      <c r="I60" s="911"/>
      <c r="J60" s="1695" t="s">
        <v>550</v>
      </c>
      <c r="K60" s="1696"/>
      <c r="L60" s="1728"/>
      <c r="M60" s="1728"/>
      <c r="N60" s="832"/>
      <c r="P60" s="1007"/>
      <c r="Q60" s="913" t="b">
        <v>1</v>
      </c>
      <c r="R60" s="889">
        <f>-(Q60*-1)</f>
        <v>1</v>
      </c>
      <c r="S60" s="889">
        <f>IF(R60=1,3,0)</f>
        <v>3</v>
      </c>
      <c r="U60" s="877"/>
    </row>
    <row r="61" spans="1:21" ht="12" customHeight="1">
      <c r="A61" s="832"/>
      <c r="B61" s="914"/>
      <c r="C61" s="914"/>
      <c r="D61" s="914"/>
      <c r="E61" s="1008"/>
      <c r="F61" s="911"/>
      <c r="G61" s="911"/>
      <c r="H61" s="911"/>
      <c r="I61" s="911"/>
      <c r="J61" s="1697" t="s">
        <v>551</v>
      </c>
      <c r="K61" s="1698"/>
      <c r="L61" s="1725"/>
      <c r="M61" s="1725"/>
      <c r="N61" s="918"/>
      <c r="P61" s="874"/>
      <c r="Q61" s="919"/>
      <c r="R61" s="900">
        <f>SUM(R58:R60)</f>
        <v>1</v>
      </c>
      <c r="S61" s="920">
        <f>SUM(S58:S60)</f>
        <v>3</v>
      </c>
      <c r="U61" s="877"/>
    </row>
    <row r="62" spans="1:21" ht="12" customHeight="1">
      <c r="A62" s="832"/>
      <c r="B62" s="921" t="s">
        <v>171</v>
      </c>
      <c r="C62" s="922">
        <v>0.06</v>
      </c>
      <c r="D62" s="922">
        <v>0.08</v>
      </c>
      <c r="E62" s="1009">
        <f t="shared" ref="E62:E68" si="0">AVERAGE(C62:D62)</f>
        <v>7.0000000000000007E-2</v>
      </c>
      <c r="F62" s="911"/>
      <c r="G62" s="911"/>
      <c r="H62" s="911"/>
      <c r="I62" s="911"/>
      <c r="J62" s="1726">
        <v>0.06</v>
      </c>
      <c r="K62" s="1727"/>
      <c r="L62" s="1719"/>
      <c r="M62" s="1719"/>
      <c r="N62" s="832"/>
      <c r="P62" s="874"/>
      <c r="Q62" s="919"/>
      <c r="U62" s="877"/>
    </row>
    <row r="63" spans="1:21" ht="12" customHeight="1">
      <c r="A63" s="832"/>
      <c r="B63" s="925" t="s">
        <v>172</v>
      </c>
      <c r="C63" s="922">
        <v>7.0000000000000007E-2</v>
      </c>
      <c r="D63" s="922">
        <v>0.09</v>
      </c>
      <c r="E63" s="1009">
        <f t="shared" si="0"/>
        <v>0.08</v>
      </c>
      <c r="F63" s="911"/>
      <c r="G63" s="911"/>
      <c r="H63" s="911"/>
      <c r="I63" s="911"/>
      <c r="J63" s="1720">
        <v>7.0000000000000007E-2</v>
      </c>
      <c r="K63" s="1721"/>
      <c r="L63" s="1719"/>
      <c r="M63" s="1719"/>
      <c r="N63" s="832"/>
      <c r="P63" s="1701" t="s">
        <v>552</v>
      </c>
      <c r="Q63" s="1702"/>
      <c r="R63" s="926" t="e">
        <f>AND(0&lt;$D$12,$D$12&lt;=1000000)</f>
        <v>#DIV/0!</v>
      </c>
      <c r="S63" s="903" t="e">
        <f>-(R63*-1)</f>
        <v>#DIV/0!</v>
      </c>
      <c r="T63" s="903" t="e">
        <f>IF(S63=1,MAX(0.04,-0.01*LN($D$12/1000000)+0.023+$C$57),0)</f>
        <v>#DIV/0!</v>
      </c>
      <c r="U63" s="928"/>
    </row>
    <row r="64" spans="1:21" ht="12" customHeight="1">
      <c r="A64" s="832"/>
      <c r="B64" s="925" t="s">
        <v>231</v>
      </c>
      <c r="C64" s="922">
        <v>0.08</v>
      </c>
      <c r="D64" s="922">
        <v>0.1</v>
      </c>
      <c r="E64" s="1009">
        <f t="shared" si="0"/>
        <v>0.09</v>
      </c>
      <c r="F64" s="911"/>
      <c r="G64" s="911"/>
      <c r="H64" s="911"/>
      <c r="I64" s="911"/>
      <c r="J64" s="1720">
        <v>0.08</v>
      </c>
      <c r="K64" s="1721"/>
      <c r="L64" s="1719"/>
      <c r="M64" s="1719"/>
      <c r="N64" s="832"/>
      <c r="P64" s="1688" t="s">
        <v>551</v>
      </c>
      <c r="Q64" s="1689"/>
      <c r="R64" s="929" t="e">
        <f>AND(1000001&lt;=$D$12,$D$12&lt;=10000000)</f>
        <v>#DIV/0!</v>
      </c>
      <c r="S64" s="880" t="e">
        <f>-(R64*-1)</f>
        <v>#DIV/0!</v>
      </c>
      <c r="T64" s="880" t="e">
        <f>IF(S64=1,MAX(0.04,-0.01*LN($D$12/1000000)+0.023+$C$57),0)</f>
        <v>#DIV/0!</v>
      </c>
      <c r="U64" s="931"/>
    </row>
    <row r="65" spans="1:21" ht="12" customHeight="1">
      <c r="A65" s="832"/>
      <c r="B65" s="925" t="s">
        <v>174</v>
      </c>
      <c r="C65" s="922">
        <v>0.09</v>
      </c>
      <c r="D65" s="922">
        <v>0.11</v>
      </c>
      <c r="E65" s="1009">
        <f t="shared" si="0"/>
        <v>0.1</v>
      </c>
      <c r="F65" s="911"/>
      <c r="G65" s="911"/>
      <c r="H65" s="911"/>
      <c r="I65" s="911"/>
      <c r="J65" s="1720">
        <v>0.09</v>
      </c>
      <c r="K65" s="1721"/>
      <c r="L65" s="1719"/>
      <c r="M65" s="1719"/>
      <c r="N65" s="832"/>
      <c r="P65" s="1690" t="s">
        <v>553</v>
      </c>
      <c r="Q65" s="1691"/>
      <c r="R65" s="929" t="e">
        <f>AND(10000001&lt;=$D$12,$D$12&lt;=100000000)</f>
        <v>#DIV/0!</v>
      </c>
      <c r="S65" s="880" t="e">
        <f>-(R65*-1)</f>
        <v>#DIV/0!</v>
      </c>
      <c r="T65" s="880" t="e">
        <f>IF(S65=1,MAX(0.04,-0.01*LN($D$12/1000000)+0.023+$C$57),0)</f>
        <v>#DIV/0!</v>
      </c>
      <c r="U65" s="931"/>
    </row>
    <row r="66" spans="1:21" ht="12" customHeight="1">
      <c r="A66" s="832"/>
      <c r="B66" s="925" t="s">
        <v>234</v>
      </c>
      <c r="C66" s="922">
        <v>0.1</v>
      </c>
      <c r="D66" s="922">
        <v>0.13</v>
      </c>
      <c r="E66" s="1009">
        <f t="shared" si="0"/>
        <v>0.115</v>
      </c>
      <c r="F66" s="911"/>
      <c r="G66" s="911"/>
      <c r="H66" s="911"/>
      <c r="I66" s="911"/>
      <c r="J66" s="1720">
        <v>0.1</v>
      </c>
      <c r="K66" s="1721"/>
      <c r="L66" s="1719"/>
      <c r="M66" s="1719"/>
      <c r="N66" s="832"/>
      <c r="P66" s="1692" t="s">
        <v>554</v>
      </c>
      <c r="Q66" s="1693"/>
      <c r="R66" s="933" t="e">
        <f>AND(100000001&lt;=$D$12,$D$12&lt;=1000000000)</f>
        <v>#DIV/0!</v>
      </c>
      <c r="S66" s="889" t="e">
        <f>-(R66*-1)</f>
        <v>#DIV/0!</v>
      </c>
      <c r="T66" s="889" t="e">
        <f>IF(S66=1,MAX(0.04,-0.01*LN($D$12/1000000)+0.023+$C$57),0)</f>
        <v>#DIV/0!</v>
      </c>
      <c r="U66" s="935"/>
    </row>
    <row r="67" spans="1:21" ht="12" customHeight="1">
      <c r="A67" s="832"/>
      <c r="B67" s="925" t="s">
        <v>176</v>
      </c>
      <c r="C67" s="922">
        <v>0.11</v>
      </c>
      <c r="D67" s="922">
        <v>0.14000000000000001</v>
      </c>
      <c r="E67" s="1009">
        <f t="shared" si="0"/>
        <v>0.125</v>
      </c>
      <c r="F67" s="911"/>
      <c r="G67" s="911"/>
      <c r="H67" s="911"/>
      <c r="I67" s="911"/>
      <c r="J67" s="1720">
        <v>0.11</v>
      </c>
      <c r="K67" s="1721"/>
      <c r="L67" s="1719"/>
      <c r="M67" s="1719"/>
      <c r="N67" s="832"/>
      <c r="Q67" s="919"/>
    </row>
    <row r="68" spans="1:21" ht="12" customHeight="1">
      <c r="A68" s="832"/>
      <c r="B68" s="936" t="s">
        <v>253</v>
      </c>
      <c r="C68" s="937">
        <v>0.12</v>
      </c>
      <c r="D68" s="937">
        <v>0.15</v>
      </c>
      <c r="E68" s="1010">
        <f t="shared" si="0"/>
        <v>0.13500000000000001</v>
      </c>
      <c r="F68" s="832"/>
      <c r="G68" s="832"/>
      <c r="H68" s="832"/>
      <c r="I68" s="832"/>
      <c r="J68" s="1717">
        <v>0.12</v>
      </c>
      <c r="K68" s="1718"/>
      <c r="L68" s="1719"/>
      <c r="M68" s="1719"/>
      <c r="N68" s="832"/>
      <c r="P68" s="1011" t="e">
        <f>SUM(T63:T66)-C58</f>
        <v>#DIV/0!</v>
      </c>
      <c r="Q68" s="919"/>
      <c r="U68" s="940"/>
    </row>
    <row r="69" spans="1:21" ht="12" customHeight="1">
      <c r="A69" s="832"/>
      <c r="B69" s="832"/>
      <c r="C69" s="833"/>
      <c r="D69" s="834"/>
      <c r="E69" s="833"/>
      <c r="F69" s="833"/>
      <c r="G69" s="835"/>
      <c r="H69" s="835"/>
      <c r="I69" s="835"/>
      <c r="J69" s="835"/>
      <c r="K69" s="832"/>
      <c r="L69" s="832"/>
      <c r="M69" s="832"/>
      <c r="N69" s="832"/>
      <c r="P69" s="1012" t="s">
        <v>100</v>
      </c>
      <c r="Q69" s="919"/>
      <c r="U69" s="943"/>
    </row>
    <row r="70" spans="1:21" ht="12" customHeight="1">
      <c r="A70" s="832"/>
      <c r="B70" s="287" t="s">
        <v>555</v>
      </c>
      <c r="C70" s="945"/>
      <c r="D70" s="1013" t="e">
        <f>ROUND(D12*C58,0)</f>
        <v>#DIV/0!</v>
      </c>
      <c r="E70" s="833"/>
      <c r="F70" s="833"/>
      <c r="G70" s="835"/>
      <c r="H70" s="835"/>
      <c r="I70" s="835"/>
      <c r="J70" s="835"/>
      <c r="K70" s="832"/>
      <c r="L70" s="832"/>
      <c r="M70" s="832"/>
      <c r="N70" s="832"/>
      <c r="Q70" s="919"/>
      <c r="U70" s="947"/>
    </row>
    <row r="71" spans="1:21" ht="12" customHeight="1">
      <c r="A71" s="832"/>
      <c r="B71" s="832" t="s">
        <v>324</v>
      </c>
      <c r="C71" s="945"/>
      <c r="D71" s="949" t="e">
        <f>ROUND(-$D$70*($D$14),0)</f>
        <v>#DIV/0!</v>
      </c>
      <c r="E71" s="833"/>
      <c r="F71" s="833"/>
      <c r="G71" s="835"/>
      <c r="H71" s="835"/>
      <c r="I71" s="835"/>
      <c r="J71" s="835"/>
      <c r="K71" s="832"/>
      <c r="L71" s="832"/>
      <c r="M71" s="832"/>
      <c r="N71" s="832"/>
      <c r="Q71" s="919"/>
    </row>
    <row r="72" spans="1:21" ht="12" customHeight="1">
      <c r="A72" s="832"/>
      <c r="B72" s="950" t="s">
        <v>351</v>
      </c>
      <c r="C72" s="951"/>
      <c r="D72" s="1014" t="e">
        <f>SUM(D70:D71)</f>
        <v>#DIV/0!</v>
      </c>
      <c r="E72" s="833"/>
      <c r="F72" s="833"/>
      <c r="G72" s="835"/>
      <c r="H72" s="835"/>
      <c r="I72" s="835"/>
      <c r="J72" s="835"/>
      <c r="K72" s="832"/>
      <c r="L72" s="832"/>
      <c r="M72" s="832"/>
      <c r="N72" s="832"/>
      <c r="Q72" s="919"/>
    </row>
    <row r="73" spans="1:21" ht="4.1500000000000004" customHeight="1">
      <c r="A73" s="832"/>
      <c r="B73" s="950"/>
      <c r="C73" s="951"/>
      <c r="D73" s="1015"/>
      <c r="E73" s="833"/>
      <c r="F73" s="833"/>
      <c r="G73" s="835"/>
      <c r="H73" s="835"/>
      <c r="I73" s="835"/>
      <c r="J73" s="835"/>
      <c r="K73" s="832"/>
      <c r="L73" s="832"/>
      <c r="M73" s="832"/>
      <c r="N73" s="832"/>
      <c r="Q73" s="919"/>
    </row>
    <row r="74" spans="1:21" ht="12" customHeight="1">
      <c r="A74" s="832"/>
      <c r="B74" s="287" t="s">
        <v>325</v>
      </c>
      <c r="C74" s="953"/>
      <c r="D74" s="1013" t="e">
        <f>+'SUMMARY (2)'!R22</f>
        <v>#DIV/0!</v>
      </c>
      <c r="E74" s="833"/>
      <c r="F74" s="833"/>
      <c r="G74" s="835"/>
      <c r="H74" s="835"/>
      <c r="I74" s="835"/>
      <c r="J74" s="835"/>
      <c r="K74" s="832"/>
      <c r="L74" s="832"/>
      <c r="M74" s="832"/>
      <c r="N74" s="832"/>
      <c r="Q74" s="919"/>
    </row>
    <row r="75" spans="1:21" ht="4.1500000000000004" customHeight="1">
      <c r="A75" s="832"/>
      <c r="B75" s="287"/>
      <c r="C75" s="953"/>
      <c r="D75" s="1016"/>
      <c r="E75" s="833"/>
      <c r="F75" s="833"/>
      <c r="G75" s="835"/>
      <c r="H75" s="835"/>
      <c r="I75" s="835"/>
      <c r="J75" s="835"/>
      <c r="K75" s="832"/>
      <c r="L75" s="832"/>
      <c r="M75" s="832"/>
      <c r="N75" s="832"/>
      <c r="Q75" s="919"/>
    </row>
    <row r="76" spans="1:21" ht="12" customHeight="1" thickBot="1">
      <c r="A76" s="832"/>
      <c r="B76" s="954" t="s">
        <v>589</v>
      </c>
      <c r="C76" s="951"/>
      <c r="D76" s="1017" t="e">
        <f>SUM(D72:D74)</f>
        <v>#DIV/0!</v>
      </c>
      <c r="E76" s="547" t="s">
        <v>99</v>
      </c>
      <c r="F76" s="833"/>
      <c r="G76" s="835"/>
      <c r="H76" s="835"/>
      <c r="I76" s="835"/>
      <c r="J76" s="835"/>
      <c r="K76" s="832"/>
      <c r="L76" s="832"/>
      <c r="M76" s="832"/>
      <c r="N76" s="832"/>
      <c r="Q76" s="919"/>
    </row>
    <row r="77" spans="1:21" ht="12" customHeight="1" thickTop="1">
      <c r="A77" s="832"/>
      <c r="B77" s="950"/>
      <c r="C77" s="951"/>
      <c r="D77" s="834"/>
      <c r="E77" s="833"/>
      <c r="F77" s="833"/>
      <c r="G77" s="835"/>
      <c r="H77" s="835"/>
      <c r="I77" s="835"/>
      <c r="J77" s="835"/>
      <c r="K77" s="832"/>
      <c r="L77" s="832"/>
      <c r="M77" s="832"/>
      <c r="N77" s="832"/>
      <c r="Q77" s="919"/>
    </row>
    <row r="78" spans="1:21" ht="12" customHeight="1">
      <c r="A78" s="832"/>
      <c r="B78" s="950"/>
      <c r="C78" s="951"/>
      <c r="D78" s="834"/>
      <c r="E78" s="833"/>
      <c r="F78" s="833"/>
      <c r="G78" s="835"/>
      <c r="H78" s="835"/>
      <c r="I78" s="835"/>
      <c r="J78" s="835"/>
      <c r="K78" s="832"/>
      <c r="L78" s="832"/>
      <c r="M78" s="832"/>
      <c r="N78" s="832"/>
      <c r="Q78" s="919"/>
    </row>
    <row r="79" spans="1:21" ht="12" customHeight="1">
      <c r="A79" s="832"/>
      <c r="B79" s="488" t="s">
        <v>557</v>
      </c>
      <c r="C79" s="951"/>
      <c r="D79" s="834"/>
      <c r="E79" s="833"/>
      <c r="F79" s="833"/>
      <c r="G79" s="835"/>
      <c r="H79" s="835"/>
      <c r="I79" s="835"/>
      <c r="J79" s="835"/>
      <c r="K79" s="832"/>
      <c r="L79" s="832"/>
      <c r="M79" s="832"/>
      <c r="N79" s="832"/>
      <c r="Q79" s="919"/>
    </row>
    <row r="80" spans="1:21" ht="12" customHeight="1">
      <c r="A80" s="832"/>
      <c r="B80" s="950"/>
      <c r="C80" s="951"/>
      <c r="D80" s="834"/>
      <c r="E80" s="833"/>
      <c r="F80" s="833"/>
      <c r="G80" s="835"/>
      <c r="H80" s="835"/>
      <c r="I80" s="835"/>
      <c r="J80" s="835"/>
      <c r="K80" s="832"/>
      <c r="L80" s="832"/>
      <c r="M80" s="832"/>
      <c r="N80" s="832"/>
      <c r="Q80" s="919"/>
    </row>
    <row r="81" spans="1:17" ht="12" customHeight="1">
      <c r="A81" s="832"/>
      <c r="B81" s="977"/>
      <c r="C81" s="951"/>
      <c r="D81" s="834"/>
      <c r="E81" s="833"/>
      <c r="F81" s="833"/>
      <c r="G81" s="835"/>
      <c r="H81" s="835"/>
      <c r="I81" s="835"/>
      <c r="J81" s="978"/>
      <c r="K81" s="911"/>
      <c r="L81" s="911"/>
      <c r="M81" s="832"/>
      <c r="N81" s="832"/>
      <c r="Q81" s="919"/>
    </row>
    <row r="82" spans="1:17" ht="12" customHeight="1">
      <c r="A82" s="832"/>
      <c r="B82" s="287" t="s">
        <v>142</v>
      </c>
      <c r="C82" s="979" t="s">
        <v>143</v>
      </c>
      <c r="D82" s="979"/>
      <c r="E82" s="982" t="e">
        <f>ROUND($D$76*K82%,2)</f>
        <v>#DIV/0!</v>
      </c>
      <c r="F82" s="829"/>
      <c r="G82" s="829"/>
      <c r="H82" s="829"/>
      <c r="I82" s="829"/>
      <c r="J82" s="829"/>
      <c r="K82" s="981">
        <v>5</v>
      </c>
      <c r="L82" s="830" t="s">
        <v>293</v>
      </c>
      <c r="M82" s="832"/>
      <c r="N82" s="832"/>
      <c r="Q82" s="919"/>
    </row>
    <row r="83" spans="1:17" ht="12" customHeight="1">
      <c r="A83" s="832"/>
      <c r="B83" s="287" t="s">
        <v>144</v>
      </c>
      <c r="C83" s="979" t="s">
        <v>481</v>
      </c>
      <c r="D83" s="979"/>
      <c r="E83" s="982" t="e">
        <f>ROUND($D$76*K83%,2)</f>
        <v>#DIV/0!</v>
      </c>
      <c r="F83" s="829"/>
      <c r="G83" s="829"/>
      <c r="H83" s="829"/>
      <c r="I83" s="829"/>
      <c r="J83" s="829"/>
      <c r="K83" s="981">
        <v>15</v>
      </c>
      <c r="L83" s="830" t="s">
        <v>293</v>
      </c>
      <c r="M83" s="832"/>
      <c r="N83" s="832"/>
      <c r="Q83" s="919"/>
    </row>
    <row r="84" spans="1:17" ht="12" customHeight="1">
      <c r="A84" s="832"/>
      <c r="B84" s="287" t="s">
        <v>146</v>
      </c>
      <c r="C84" s="979" t="s">
        <v>590</v>
      </c>
      <c r="D84" s="979"/>
      <c r="E84" s="982" t="e">
        <f>ROUND($D$76*K84%,2)</f>
        <v>#DIV/0!</v>
      </c>
      <c r="F84" s="829"/>
      <c r="G84" s="829"/>
      <c r="H84" s="829"/>
      <c r="I84" s="829"/>
      <c r="J84" s="829"/>
      <c r="K84" s="981">
        <v>40</v>
      </c>
      <c r="L84" s="830" t="s">
        <v>293</v>
      </c>
      <c r="M84" s="832"/>
      <c r="N84" s="832"/>
      <c r="Q84" s="919"/>
    </row>
    <row r="85" spans="1:17" ht="12" customHeight="1">
      <c r="A85" s="832"/>
      <c r="B85" s="287"/>
      <c r="C85" s="979" t="s">
        <v>482</v>
      </c>
      <c r="D85" s="979"/>
      <c r="E85" s="945"/>
      <c r="F85" s="829"/>
      <c r="G85" s="829"/>
      <c r="H85" s="829"/>
      <c r="I85" s="829"/>
      <c r="J85" s="829"/>
      <c r="K85" s="981"/>
      <c r="L85" s="830"/>
      <c r="M85" s="832"/>
      <c r="N85" s="832"/>
      <c r="Q85" s="919"/>
    </row>
    <row r="86" spans="1:17" ht="12" customHeight="1">
      <c r="A86" s="832"/>
      <c r="B86" s="287" t="s">
        <v>148</v>
      </c>
      <c r="C86" s="979" t="s">
        <v>151</v>
      </c>
      <c r="D86" s="979"/>
      <c r="E86" s="982" t="e">
        <f>ROUND($D$76*K86%,2)</f>
        <v>#DIV/0!</v>
      </c>
      <c r="F86" s="829"/>
      <c r="G86" s="829"/>
      <c r="H86" s="829"/>
      <c r="I86" s="829"/>
      <c r="J86" s="829"/>
      <c r="K86" s="981">
        <v>35</v>
      </c>
      <c r="L86" s="830" t="s">
        <v>293</v>
      </c>
      <c r="M86" s="832"/>
      <c r="N86" s="832"/>
      <c r="Q86" s="919"/>
    </row>
    <row r="87" spans="1:17" ht="12" customHeight="1">
      <c r="A87" s="832"/>
      <c r="B87" s="287" t="s">
        <v>150</v>
      </c>
      <c r="C87" s="979" t="s">
        <v>483</v>
      </c>
      <c r="D87" s="979"/>
      <c r="E87" s="982" t="e">
        <f>ROUND($D$76*K87%,2)</f>
        <v>#DIV/0!</v>
      </c>
      <c r="F87" s="829"/>
      <c r="G87" s="829"/>
      <c r="H87" s="829"/>
      <c r="I87" s="829"/>
      <c r="J87" s="829"/>
      <c r="K87" s="981">
        <v>5</v>
      </c>
      <c r="L87" s="830" t="s">
        <v>293</v>
      </c>
      <c r="M87" s="832"/>
      <c r="N87" s="832"/>
      <c r="Q87" s="919"/>
    </row>
    <row r="88" spans="1:17" ht="12" customHeight="1" thickBot="1">
      <c r="A88" s="832"/>
      <c r="B88" s="287"/>
      <c r="C88" s="287"/>
      <c r="D88" s="827"/>
      <c r="E88" s="983" t="e">
        <f>SUM(E82:E87)</f>
        <v>#DIV/0!</v>
      </c>
      <c r="F88" s="829"/>
      <c r="G88" s="829"/>
      <c r="H88" s="829"/>
      <c r="I88" s="829"/>
      <c r="J88" s="829"/>
      <c r="K88" s="985">
        <f>SUM(K82:K87)</f>
        <v>100</v>
      </c>
      <c r="L88" s="830" t="s">
        <v>293</v>
      </c>
      <c r="M88" s="832"/>
      <c r="N88" s="832"/>
      <c r="O88" s="986"/>
      <c r="P88" s="986" t="e">
        <f>D76-E88</f>
        <v>#DIV/0!</v>
      </c>
      <c r="Q88" s="1024" t="s">
        <v>100</v>
      </c>
    </row>
    <row r="89" spans="1:17" ht="12" customHeight="1" thickTop="1">
      <c r="A89" s="832"/>
      <c r="B89" s="832"/>
      <c r="C89" s="833"/>
      <c r="D89" s="834"/>
      <c r="E89" s="833"/>
      <c r="F89" s="833"/>
      <c r="G89" s="835"/>
      <c r="H89" s="835"/>
      <c r="I89" s="835"/>
      <c r="J89" s="835"/>
      <c r="K89" s="832"/>
      <c r="L89" s="832"/>
      <c r="M89" s="832"/>
      <c r="N89" s="832"/>
      <c r="Q89" s="919"/>
    </row>
    <row r="90" spans="1:17" ht="12" customHeight="1">
      <c r="A90" s="832"/>
      <c r="B90" s="832"/>
      <c r="C90" s="833"/>
      <c r="D90" s="834"/>
      <c r="E90" s="833"/>
      <c r="F90" s="833"/>
      <c r="G90" s="835"/>
      <c r="H90" s="835"/>
      <c r="I90" s="835"/>
      <c r="J90" s="835"/>
      <c r="K90" s="832"/>
      <c r="L90" s="832"/>
      <c r="M90" s="832"/>
      <c r="N90" s="832"/>
      <c r="Q90" s="919"/>
    </row>
    <row r="91" spans="1:17" ht="12" customHeight="1">
      <c r="A91" s="832"/>
      <c r="B91" s="488" t="s">
        <v>355</v>
      </c>
      <c r="C91" s="833"/>
      <c r="D91" s="834"/>
      <c r="E91" s="833"/>
      <c r="F91" s="833"/>
      <c r="G91" s="835"/>
      <c r="H91" s="835"/>
      <c r="I91" s="835"/>
      <c r="J91" s="835"/>
      <c r="K91" s="832"/>
      <c r="L91" s="832"/>
      <c r="M91" s="832"/>
      <c r="N91" s="832"/>
      <c r="Q91" s="919"/>
    </row>
    <row r="92" spans="1:17" s="832" customFormat="1" ht="12" customHeight="1">
      <c r="A92" s="832" t="s">
        <v>356</v>
      </c>
      <c r="B92" s="832" t="s">
        <v>564</v>
      </c>
      <c r="C92" s="833"/>
      <c r="D92" s="834"/>
      <c r="E92" s="833"/>
      <c r="F92" s="833"/>
      <c r="G92" s="835"/>
      <c r="H92" s="835"/>
      <c r="I92" s="835"/>
      <c r="J92" s="835"/>
      <c r="Q92" s="878"/>
    </row>
    <row r="93" spans="1:17" s="832" customFormat="1" ht="12" customHeight="1">
      <c r="A93" s="832" t="s">
        <v>356</v>
      </c>
      <c r="B93" s="832" t="s">
        <v>565</v>
      </c>
      <c r="C93" s="987"/>
      <c r="D93" s="987"/>
      <c r="E93" s="987"/>
      <c r="F93" s="987"/>
      <c r="G93" s="987"/>
      <c r="H93" s="987"/>
      <c r="I93" s="987"/>
      <c r="J93" s="987"/>
      <c r="Q93" s="1018"/>
    </row>
    <row r="94" spans="1:17" s="832" customFormat="1" ht="12" customHeight="1">
      <c r="A94" s="832" t="s">
        <v>356</v>
      </c>
      <c r="B94" s="832" t="s">
        <v>566</v>
      </c>
      <c r="C94" s="987"/>
      <c r="D94" s="987"/>
      <c r="E94" s="987"/>
      <c r="F94" s="987"/>
      <c r="G94" s="987"/>
      <c r="H94" s="987"/>
      <c r="I94" s="987"/>
      <c r="J94" s="987"/>
      <c r="Q94" s="1018"/>
    </row>
    <row r="95" spans="1:17" s="832" customFormat="1" ht="12" customHeight="1">
      <c r="A95" s="832" t="s">
        <v>356</v>
      </c>
      <c r="B95" s="832" t="s">
        <v>567</v>
      </c>
      <c r="C95" s="987"/>
      <c r="D95" s="987"/>
      <c r="E95" s="987"/>
      <c r="F95" s="987"/>
      <c r="G95" s="987"/>
      <c r="H95" s="987"/>
      <c r="I95" s="987"/>
      <c r="J95" s="987"/>
      <c r="Q95" s="1018"/>
    </row>
    <row r="96" spans="1:17" s="832" customFormat="1" ht="12" customHeight="1">
      <c r="A96" s="832" t="s">
        <v>356</v>
      </c>
      <c r="B96" s="832" t="s">
        <v>568</v>
      </c>
      <c r="C96" s="987"/>
      <c r="D96" s="987"/>
      <c r="E96" s="987"/>
      <c r="F96" s="987"/>
      <c r="G96" s="987"/>
      <c r="H96" s="987"/>
      <c r="I96" s="987"/>
      <c r="J96" s="987"/>
      <c r="Q96" s="1018"/>
    </row>
    <row r="97" spans="1:17" s="832" customFormat="1" ht="12" customHeight="1">
      <c r="A97" s="832" t="s">
        <v>356</v>
      </c>
      <c r="B97" s="832" t="s">
        <v>569</v>
      </c>
      <c r="C97" s="987"/>
      <c r="D97" s="987"/>
      <c r="E97" s="987"/>
      <c r="F97" s="987"/>
      <c r="G97" s="987"/>
      <c r="H97" s="987"/>
      <c r="I97" s="987"/>
      <c r="J97" s="987"/>
      <c r="Q97" s="1018"/>
    </row>
    <row r="98" spans="1:17" ht="12" customHeight="1">
      <c r="A98" s="832"/>
      <c r="B98" s="832"/>
      <c r="C98" s="833"/>
      <c r="D98" s="834"/>
      <c r="E98" s="833"/>
      <c r="F98" s="833"/>
      <c r="G98" s="835"/>
      <c r="H98" s="835"/>
      <c r="I98" s="835"/>
      <c r="J98" s="835"/>
      <c r="K98" s="832"/>
      <c r="L98" s="832"/>
      <c r="M98" s="832"/>
      <c r="N98" s="832"/>
      <c r="Q98" s="919"/>
    </row>
    <row r="99" spans="1:17" ht="12" customHeight="1">
      <c r="A99" s="832"/>
      <c r="B99" s="832"/>
      <c r="C99" s="833"/>
      <c r="D99" s="834"/>
      <c r="E99" s="833"/>
      <c r="F99" s="833"/>
      <c r="G99" s="835"/>
      <c r="H99" s="835"/>
      <c r="I99" s="835"/>
      <c r="J99" s="835"/>
      <c r="K99" s="832"/>
      <c r="L99" s="832"/>
      <c r="M99" s="832"/>
      <c r="N99" s="832"/>
      <c r="Q99" s="919"/>
    </row>
    <row r="100" spans="1:17" ht="15" customHeight="1">
      <c r="C100" s="988"/>
      <c r="D100" s="988"/>
      <c r="E100" s="988"/>
      <c r="F100" s="988"/>
      <c r="G100" s="988"/>
      <c r="H100" s="988"/>
      <c r="I100" s="988"/>
      <c r="J100" s="988"/>
    </row>
    <row r="101" spans="1:17" ht="15" customHeight="1">
      <c r="C101" s="988"/>
      <c r="D101" s="988"/>
      <c r="E101" s="988"/>
      <c r="F101" s="988"/>
      <c r="G101" s="988"/>
      <c r="H101" s="988"/>
      <c r="I101" s="988"/>
      <c r="J101" s="988"/>
    </row>
    <row r="102" spans="1:17" ht="15" customHeight="1">
      <c r="C102" s="988"/>
      <c r="D102" s="988"/>
      <c r="E102" s="988"/>
      <c r="F102" s="988"/>
      <c r="G102" s="988"/>
      <c r="H102" s="988"/>
      <c r="I102" s="988"/>
      <c r="J102" s="988"/>
    </row>
    <row r="103" spans="1:17" ht="15" customHeight="1">
      <c r="C103" s="988"/>
      <c r="D103" s="988"/>
      <c r="E103" s="988"/>
      <c r="F103" s="988"/>
      <c r="G103" s="988"/>
      <c r="H103" s="988"/>
      <c r="I103" s="988"/>
      <c r="J103" s="988"/>
    </row>
    <row r="104" spans="1:17" ht="15" customHeight="1">
      <c r="C104" s="988"/>
      <c r="D104" s="988"/>
      <c r="E104" s="988"/>
      <c r="F104" s="988"/>
      <c r="G104" s="988"/>
      <c r="H104" s="988"/>
      <c r="I104" s="988"/>
      <c r="J104" s="988"/>
    </row>
    <row r="105" spans="1:17" ht="15" customHeight="1">
      <c r="C105" s="988"/>
      <c r="D105" s="988"/>
      <c r="E105" s="988"/>
      <c r="F105" s="988"/>
      <c r="G105" s="988"/>
      <c r="H105" s="988"/>
      <c r="I105" s="988"/>
      <c r="J105" s="988"/>
    </row>
    <row r="106" spans="1:17" ht="15" customHeight="1">
      <c r="C106" s="988"/>
      <c r="D106" s="988"/>
      <c r="E106" s="988"/>
      <c r="F106" s="988"/>
      <c r="G106" s="988"/>
      <c r="H106" s="988"/>
      <c r="I106" s="988"/>
      <c r="J106" s="988"/>
    </row>
    <row r="107" spans="1:17" ht="15" customHeight="1">
      <c r="C107" s="988"/>
      <c r="D107" s="988"/>
      <c r="E107" s="988"/>
      <c r="F107" s="988"/>
      <c r="G107" s="988"/>
      <c r="H107" s="988"/>
      <c r="I107" s="988"/>
      <c r="J107" s="988"/>
    </row>
    <row r="108" spans="1:17" ht="15" customHeight="1">
      <c r="C108" s="988"/>
      <c r="D108" s="988"/>
      <c r="E108" s="988"/>
      <c r="F108" s="988"/>
      <c r="G108" s="988"/>
      <c r="H108" s="988"/>
      <c r="I108" s="988"/>
      <c r="J108" s="988"/>
    </row>
    <row r="109" spans="1:17" ht="15" customHeight="1">
      <c r="C109" s="988"/>
      <c r="D109" s="988"/>
      <c r="E109" s="988"/>
      <c r="F109" s="988"/>
      <c r="G109" s="988"/>
      <c r="H109" s="988"/>
      <c r="I109" s="988"/>
      <c r="J109" s="988"/>
    </row>
    <row r="110" spans="1:17" ht="15" customHeight="1">
      <c r="C110" s="988"/>
      <c r="D110" s="988"/>
      <c r="E110" s="988"/>
      <c r="F110" s="988"/>
      <c r="G110" s="988"/>
      <c r="H110" s="988"/>
      <c r="I110" s="988"/>
      <c r="J110" s="988"/>
    </row>
    <row r="111" spans="1:17" ht="15" customHeight="1">
      <c r="C111" s="988"/>
      <c r="D111" s="988"/>
      <c r="E111" s="988"/>
      <c r="F111" s="988"/>
      <c r="G111" s="988"/>
      <c r="H111" s="988"/>
      <c r="I111" s="988"/>
      <c r="J111" s="988"/>
    </row>
    <row r="112" spans="1:17" ht="15" customHeight="1">
      <c r="C112" s="988"/>
      <c r="D112" s="988"/>
      <c r="E112" s="988"/>
      <c r="F112" s="988"/>
      <c r="G112" s="988"/>
      <c r="H112" s="988"/>
      <c r="I112" s="988"/>
      <c r="J112" s="988"/>
    </row>
    <row r="113" spans="3:10" ht="15" customHeight="1">
      <c r="C113" s="988"/>
      <c r="D113" s="988"/>
      <c r="E113" s="988"/>
      <c r="F113" s="988"/>
      <c r="G113" s="988"/>
      <c r="H113" s="988"/>
      <c r="I113" s="988"/>
      <c r="J113" s="988"/>
    </row>
    <row r="114" spans="3:10" ht="15" customHeight="1">
      <c r="C114" s="988"/>
      <c r="D114" s="988"/>
      <c r="E114" s="988"/>
      <c r="F114" s="988"/>
      <c r="G114" s="988"/>
      <c r="H114" s="988"/>
      <c r="I114" s="988"/>
      <c r="J114" s="988"/>
    </row>
    <row r="115" spans="3:10" ht="15" customHeight="1">
      <c r="C115" s="988"/>
      <c r="D115" s="988"/>
      <c r="E115" s="988"/>
      <c r="F115" s="988"/>
      <c r="G115" s="988"/>
      <c r="H115" s="988"/>
      <c r="I115" s="988"/>
      <c r="J115" s="988"/>
    </row>
    <row r="116" spans="3:10" ht="15" customHeight="1">
      <c r="C116" s="988"/>
      <c r="D116" s="988"/>
      <c r="E116" s="988"/>
      <c r="F116" s="988"/>
      <c r="G116" s="988"/>
      <c r="H116" s="988"/>
      <c r="I116" s="988"/>
      <c r="J116" s="988"/>
    </row>
    <row r="117" spans="3:10" ht="15" customHeight="1">
      <c r="C117" s="988"/>
      <c r="D117" s="988"/>
      <c r="E117" s="988"/>
      <c r="F117" s="988"/>
      <c r="G117" s="988"/>
      <c r="H117" s="988"/>
      <c r="I117" s="988"/>
      <c r="J117" s="988"/>
    </row>
    <row r="118" spans="3:10" ht="15" customHeight="1">
      <c r="C118" s="988"/>
      <c r="D118" s="988"/>
      <c r="E118" s="988"/>
      <c r="F118" s="988"/>
      <c r="G118" s="988"/>
      <c r="H118" s="988"/>
      <c r="I118" s="988"/>
      <c r="J118" s="988"/>
    </row>
    <row r="119" spans="3:10" ht="15" customHeight="1">
      <c r="C119" s="988"/>
      <c r="D119" s="988"/>
      <c r="E119" s="988"/>
      <c r="F119" s="988"/>
      <c r="G119" s="988"/>
      <c r="H119" s="988"/>
      <c r="I119" s="988"/>
      <c r="J119" s="988"/>
    </row>
    <row r="120" spans="3:10" ht="15" customHeight="1">
      <c r="C120" s="988"/>
      <c r="D120" s="988"/>
      <c r="E120" s="988"/>
      <c r="F120" s="988"/>
      <c r="G120" s="988"/>
      <c r="H120" s="988"/>
      <c r="I120" s="988"/>
      <c r="J120" s="988"/>
    </row>
    <row r="121" spans="3:10" ht="15" customHeight="1">
      <c r="C121" s="988"/>
      <c r="D121" s="988"/>
      <c r="E121" s="988"/>
      <c r="F121" s="988"/>
      <c r="G121" s="988"/>
      <c r="H121" s="988"/>
      <c r="I121" s="988"/>
      <c r="J121" s="988"/>
    </row>
    <row r="122" spans="3:10" ht="15" customHeight="1">
      <c r="C122" s="988"/>
      <c r="D122" s="988"/>
      <c r="E122" s="988"/>
      <c r="F122" s="988"/>
      <c r="G122" s="988"/>
      <c r="H122" s="988"/>
      <c r="I122" s="988"/>
      <c r="J122" s="988"/>
    </row>
    <row r="123" spans="3:10" ht="15" customHeight="1">
      <c r="C123" s="988"/>
      <c r="D123" s="988"/>
      <c r="E123" s="988"/>
      <c r="F123" s="988"/>
      <c r="G123" s="988"/>
      <c r="H123" s="988"/>
      <c r="I123" s="988"/>
      <c r="J123" s="988"/>
    </row>
    <row r="124" spans="3:10" ht="15" customHeight="1">
      <c r="C124" s="988"/>
      <c r="D124" s="988"/>
      <c r="E124" s="988"/>
      <c r="F124" s="988"/>
      <c r="G124" s="988"/>
      <c r="H124" s="988"/>
      <c r="I124" s="988"/>
      <c r="J124" s="988"/>
    </row>
    <row r="125" spans="3:10" ht="15" customHeight="1">
      <c r="C125" s="988"/>
      <c r="D125" s="988"/>
      <c r="E125" s="988"/>
      <c r="F125" s="988"/>
      <c r="G125" s="988"/>
      <c r="H125" s="988"/>
      <c r="I125" s="988"/>
      <c r="J125" s="988"/>
    </row>
    <row r="126" spans="3:10" ht="15" customHeight="1">
      <c r="C126" s="988"/>
      <c r="D126" s="988"/>
      <c r="E126" s="988"/>
      <c r="F126" s="988"/>
      <c r="G126" s="988"/>
      <c r="H126" s="988"/>
      <c r="I126" s="988"/>
      <c r="J126" s="988"/>
    </row>
    <row r="127" spans="3:10" ht="15" customHeight="1">
      <c r="C127" s="988"/>
      <c r="D127" s="988"/>
      <c r="E127" s="988"/>
      <c r="F127" s="988"/>
      <c r="G127" s="988"/>
      <c r="H127" s="988"/>
      <c r="I127" s="988"/>
      <c r="J127" s="988"/>
    </row>
    <row r="128" spans="3:10" ht="15" customHeight="1">
      <c r="C128" s="988"/>
      <c r="D128" s="988"/>
      <c r="E128" s="988"/>
      <c r="F128" s="988"/>
      <c r="G128" s="988"/>
      <c r="H128" s="988"/>
      <c r="I128" s="988"/>
      <c r="J128" s="988"/>
    </row>
    <row r="129" spans="3:10" ht="15" customHeight="1">
      <c r="C129" s="988"/>
      <c r="D129" s="988"/>
      <c r="E129" s="988"/>
      <c r="F129" s="988"/>
      <c r="G129" s="988"/>
      <c r="H129" s="988"/>
      <c r="I129" s="988"/>
      <c r="J129" s="988"/>
    </row>
    <row r="130" spans="3:10" ht="15" customHeight="1">
      <c r="C130" s="988"/>
      <c r="D130" s="988"/>
      <c r="E130" s="988"/>
      <c r="F130" s="988"/>
      <c r="G130" s="988"/>
      <c r="H130" s="988"/>
      <c r="I130" s="988"/>
      <c r="J130" s="988"/>
    </row>
    <row r="131" spans="3:10" ht="15" customHeight="1">
      <c r="C131" s="988"/>
      <c r="D131" s="988"/>
      <c r="E131" s="988"/>
      <c r="F131" s="988"/>
      <c r="G131" s="988"/>
      <c r="H131" s="988"/>
      <c r="I131" s="988"/>
      <c r="J131" s="988"/>
    </row>
    <row r="132" spans="3:10" ht="15" customHeight="1">
      <c r="C132" s="988"/>
      <c r="D132" s="988"/>
      <c r="E132" s="988"/>
      <c r="F132" s="988"/>
      <c r="G132" s="988"/>
      <c r="H132" s="988"/>
      <c r="I132" s="988"/>
      <c r="J132" s="988"/>
    </row>
    <row r="133" spans="3:10" ht="15" customHeight="1">
      <c r="C133" s="988"/>
      <c r="D133" s="988"/>
      <c r="E133" s="988"/>
      <c r="F133" s="988"/>
      <c r="G133" s="988"/>
      <c r="H133" s="988"/>
      <c r="I133" s="988"/>
      <c r="J133" s="988"/>
    </row>
    <row r="134" spans="3:10" ht="15" customHeight="1">
      <c r="C134" s="988"/>
      <c r="D134" s="988"/>
      <c r="E134" s="988"/>
      <c r="F134" s="988"/>
      <c r="G134" s="988"/>
      <c r="H134" s="988"/>
      <c r="I134" s="988"/>
      <c r="J134" s="988"/>
    </row>
    <row r="135" spans="3:10" ht="15" customHeight="1">
      <c r="C135" s="988"/>
      <c r="D135" s="988"/>
      <c r="E135" s="988"/>
      <c r="F135" s="988"/>
      <c r="G135" s="988"/>
      <c r="H135" s="988"/>
      <c r="I135" s="988"/>
      <c r="J135" s="988"/>
    </row>
    <row r="136" spans="3:10" ht="15" customHeight="1">
      <c r="C136" s="988"/>
      <c r="D136" s="988"/>
      <c r="E136" s="988"/>
      <c r="F136" s="988"/>
      <c r="G136" s="988"/>
      <c r="H136" s="988"/>
      <c r="I136" s="988"/>
      <c r="J136" s="988"/>
    </row>
    <row r="137" spans="3:10" ht="15" customHeight="1">
      <c r="C137" s="988"/>
      <c r="D137" s="988"/>
      <c r="E137" s="988"/>
      <c r="F137" s="988"/>
      <c r="G137" s="988"/>
      <c r="H137" s="988"/>
      <c r="I137" s="988"/>
      <c r="J137" s="988"/>
    </row>
    <row r="138" spans="3:10" ht="15" customHeight="1">
      <c r="C138" s="988"/>
      <c r="D138" s="988"/>
      <c r="E138" s="988"/>
      <c r="F138" s="988"/>
      <c r="G138" s="988"/>
      <c r="H138" s="988"/>
      <c r="I138" s="988"/>
      <c r="J138" s="988"/>
    </row>
    <row r="139" spans="3:10" ht="15" customHeight="1">
      <c r="C139" s="988"/>
      <c r="D139" s="988"/>
      <c r="E139" s="988"/>
      <c r="F139" s="988"/>
      <c r="G139" s="988"/>
      <c r="H139" s="988"/>
      <c r="I139" s="988"/>
      <c r="J139" s="988"/>
    </row>
    <row r="140" spans="3:10" ht="15" customHeight="1">
      <c r="C140" s="988"/>
      <c r="D140" s="988"/>
      <c r="E140" s="988"/>
      <c r="F140" s="988"/>
      <c r="G140" s="988"/>
      <c r="H140" s="988"/>
      <c r="I140" s="988"/>
      <c r="J140" s="988"/>
    </row>
    <row r="141" spans="3:10" ht="15" customHeight="1">
      <c r="C141" s="988"/>
      <c r="D141" s="988"/>
      <c r="E141" s="988"/>
      <c r="F141" s="988"/>
      <c r="G141" s="988"/>
      <c r="H141" s="988"/>
      <c r="I141" s="988"/>
      <c r="J141" s="988"/>
    </row>
    <row r="142" spans="3:10" ht="15" customHeight="1">
      <c r="C142" s="988"/>
      <c r="D142" s="988"/>
      <c r="E142" s="988"/>
      <c r="F142" s="988"/>
      <c r="G142" s="988"/>
      <c r="H142" s="988"/>
      <c r="I142" s="988"/>
      <c r="J142" s="988"/>
    </row>
    <row r="143" spans="3:10" ht="15" customHeight="1">
      <c r="C143" s="988"/>
      <c r="D143" s="988"/>
      <c r="E143" s="988"/>
      <c r="F143" s="988"/>
      <c r="G143" s="988"/>
      <c r="H143" s="988"/>
      <c r="I143" s="988"/>
      <c r="J143" s="988"/>
    </row>
    <row r="144" spans="3:10" ht="15" customHeight="1">
      <c r="C144" s="988"/>
      <c r="D144" s="988"/>
      <c r="E144" s="988"/>
      <c r="F144" s="988"/>
      <c r="G144" s="988"/>
      <c r="H144" s="988"/>
      <c r="I144" s="988"/>
      <c r="J144" s="988"/>
    </row>
    <row r="145" spans="3:10" ht="15" customHeight="1">
      <c r="C145" s="988"/>
      <c r="D145" s="988"/>
      <c r="E145" s="988"/>
      <c r="F145" s="988"/>
      <c r="G145" s="988"/>
      <c r="H145" s="988"/>
      <c r="I145" s="988"/>
      <c r="J145" s="988"/>
    </row>
    <row r="146" spans="3:10" ht="15" customHeight="1">
      <c r="C146" s="988"/>
      <c r="D146" s="988"/>
      <c r="E146" s="988"/>
      <c r="F146" s="988"/>
      <c r="G146" s="988"/>
      <c r="H146" s="988"/>
      <c r="I146" s="988"/>
      <c r="J146" s="988"/>
    </row>
    <row r="147" spans="3:10" ht="15" customHeight="1">
      <c r="C147" s="988"/>
      <c r="D147" s="988"/>
      <c r="E147" s="988"/>
      <c r="F147" s="988"/>
      <c r="G147" s="988"/>
      <c r="H147" s="988"/>
      <c r="I147" s="988"/>
      <c r="J147" s="988"/>
    </row>
    <row r="148" spans="3:10" ht="15" customHeight="1">
      <c r="C148" s="988"/>
      <c r="D148" s="988"/>
      <c r="E148" s="988"/>
      <c r="F148" s="988"/>
      <c r="G148" s="988"/>
      <c r="H148" s="988"/>
      <c r="I148" s="988"/>
      <c r="J148" s="988"/>
    </row>
    <row r="149" spans="3:10" ht="15" customHeight="1">
      <c r="C149" s="988"/>
      <c r="D149" s="988"/>
      <c r="E149" s="988"/>
      <c r="F149" s="988"/>
      <c r="G149" s="988"/>
      <c r="H149" s="988"/>
      <c r="I149" s="988"/>
      <c r="J149" s="988"/>
    </row>
    <row r="150" spans="3:10" ht="15" customHeight="1">
      <c r="C150" s="988"/>
      <c r="D150" s="988"/>
      <c r="E150" s="988"/>
      <c r="F150" s="988"/>
      <c r="G150" s="988"/>
      <c r="H150" s="988"/>
      <c r="I150" s="988"/>
      <c r="J150" s="988"/>
    </row>
    <row r="151" spans="3:10" ht="15" customHeight="1">
      <c r="C151" s="988"/>
      <c r="D151" s="988"/>
      <c r="E151" s="988"/>
      <c r="F151" s="988"/>
      <c r="G151" s="988"/>
      <c r="H151" s="988"/>
      <c r="I151" s="988"/>
      <c r="J151" s="988"/>
    </row>
    <row r="152" spans="3:10" ht="15" customHeight="1">
      <c r="C152" s="988"/>
      <c r="D152" s="988"/>
      <c r="E152" s="988"/>
      <c r="F152" s="988"/>
      <c r="G152" s="988"/>
      <c r="H152" s="988"/>
      <c r="I152" s="988"/>
      <c r="J152" s="988"/>
    </row>
    <row r="153" spans="3:10" ht="15" customHeight="1">
      <c r="C153" s="988"/>
      <c r="D153" s="988"/>
      <c r="E153" s="988"/>
      <c r="F153" s="988"/>
      <c r="G153" s="988"/>
      <c r="H153" s="988"/>
      <c r="I153" s="988"/>
      <c r="J153" s="988"/>
    </row>
    <row r="154" spans="3:10" ht="15" customHeight="1">
      <c r="C154" s="988"/>
      <c r="D154" s="988"/>
      <c r="E154" s="988"/>
      <c r="F154" s="988"/>
      <c r="G154" s="988"/>
      <c r="H154" s="988"/>
      <c r="I154" s="988"/>
      <c r="J154" s="988"/>
    </row>
    <row r="155" spans="3:10" ht="15" customHeight="1">
      <c r="C155" s="988"/>
      <c r="D155" s="988"/>
      <c r="E155" s="988"/>
      <c r="F155" s="988"/>
      <c r="G155" s="988"/>
      <c r="H155" s="988"/>
      <c r="I155" s="988"/>
      <c r="J155" s="988"/>
    </row>
    <row r="156" spans="3:10" ht="15" customHeight="1">
      <c r="C156" s="988"/>
      <c r="D156" s="988"/>
      <c r="E156" s="988"/>
      <c r="F156" s="988"/>
      <c r="G156" s="988"/>
      <c r="H156" s="988"/>
      <c r="I156" s="988"/>
      <c r="J156" s="988"/>
    </row>
    <row r="157" spans="3:10" ht="15" customHeight="1">
      <c r="C157" s="988"/>
      <c r="D157" s="988"/>
      <c r="E157" s="988"/>
      <c r="F157" s="988"/>
      <c r="G157" s="988"/>
      <c r="H157" s="988"/>
      <c r="I157" s="988"/>
      <c r="J157" s="988"/>
    </row>
    <row r="158" spans="3:10" ht="15" customHeight="1">
      <c r="C158" s="988"/>
      <c r="D158" s="988"/>
      <c r="E158" s="988"/>
      <c r="F158" s="988"/>
      <c r="G158" s="988"/>
      <c r="H158" s="988"/>
      <c r="I158" s="988"/>
      <c r="J158" s="988"/>
    </row>
    <row r="159" spans="3:10" ht="15" customHeight="1">
      <c r="C159" s="988"/>
      <c r="D159" s="988"/>
      <c r="E159" s="988"/>
      <c r="F159" s="988"/>
      <c r="G159" s="988"/>
      <c r="H159" s="988"/>
      <c r="I159" s="988"/>
      <c r="J159" s="988"/>
    </row>
    <row r="160" spans="3:10" ht="15" customHeight="1">
      <c r="C160" s="988"/>
      <c r="D160" s="988"/>
      <c r="E160" s="988"/>
      <c r="F160" s="988"/>
      <c r="G160" s="988"/>
      <c r="H160" s="988"/>
      <c r="I160" s="988"/>
      <c r="J160" s="988"/>
    </row>
    <row r="161" spans="3:10" ht="15" customHeight="1">
      <c r="C161" s="988"/>
      <c r="D161" s="988"/>
      <c r="E161" s="988"/>
      <c r="F161" s="988"/>
      <c r="G161" s="988"/>
      <c r="H161" s="988"/>
      <c r="I161" s="988"/>
      <c r="J161" s="988"/>
    </row>
    <row r="162" spans="3:10" ht="15" customHeight="1">
      <c r="C162" s="988"/>
      <c r="D162" s="988"/>
      <c r="E162" s="988"/>
      <c r="F162" s="988"/>
      <c r="G162" s="988"/>
      <c r="H162" s="988"/>
      <c r="I162" s="988"/>
      <c r="J162" s="988"/>
    </row>
    <row r="163" spans="3:10" ht="15" customHeight="1">
      <c r="C163" s="988"/>
      <c r="D163" s="988"/>
      <c r="E163" s="988"/>
      <c r="F163" s="988"/>
      <c r="G163" s="988"/>
      <c r="H163" s="988"/>
      <c r="I163" s="988"/>
      <c r="J163" s="988"/>
    </row>
    <row r="164" spans="3:10" ht="15" customHeight="1">
      <c r="C164" s="988"/>
      <c r="D164" s="988"/>
      <c r="E164" s="988"/>
      <c r="F164" s="988"/>
      <c r="G164" s="988"/>
      <c r="H164" s="988"/>
      <c r="I164" s="988"/>
      <c r="J164" s="988"/>
    </row>
    <row r="165" spans="3:10" ht="15" customHeight="1">
      <c r="C165" s="988"/>
      <c r="D165" s="988"/>
      <c r="E165" s="988"/>
      <c r="F165" s="988"/>
      <c r="G165" s="988"/>
      <c r="H165" s="988"/>
      <c r="I165" s="988"/>
      <c r="J165" s="988"/>
    </row>
    <row r="166" spans="3:10" ht="15" customHeight="1">
      <c r="C166" s="988"/>
      <c r="D166" s="988"/>
      <c r="E166" s="988"/>
      <c r="F166" s="988"/>
      <c r="G166" s="988"/>
      <c r="H166" s="988"/>
      <c r="I166" s="988"/>
      <c r="J166" s="988"/>
    </row>
    <row r="167" spans="3:10" ht="15" customHeight="1">
      <c r="C167" s="988"/>
      <c r="D167" s="988"/>
      <c r="E167" s="988"/>
      <c r="F167" s="988"/>
      <c r="G167" s="988"/>
      <c r="H167" s="988"/>
      <c r="I167" s="988"/>
      <c r="J167" s="988"/>
    </row>
    <row r="168" spans="3:10" ht="15" customHeight="1">
      <c r="C168" s="988"/>
      <c r="D168" s="988"/>
      <c r="E168" s="988"/>
      <c r="F168" s="988"/>
      <c r="G168" s="988"/>
      <c r="H168" s="988"/>
      <c r="I168" s="988"/>
      <c r="J168" s="988"/>
    </row>
    <row r="169" spans="3:10" ht="15" customHeight="1">
      <c r="C169" s="988"/>
      <c r="D169" s="988"/>
      <c r="E169" s="988"/>
      <c r="F169" s="988"/>
      <c r="G169" s="988"/>
      <c r="H169" s="988"/>
      <c r="I169" s="988"/>
      <c r="J169" s="988"/>
    </row>
    <row r="170" spans="3:10" ht="15" customHeight="1">
      <c r="C170" s="988"/>
      <c r="D170" s="988"/>
      <c r="E170" s="988"/>
      <c r="F170" s="988"/>
      <c r="G170" s="988"/>
      <c r="H170" s="988"/>
      <c r="I170" s="988"/>
      <c r="J170" s="988"/>
    </row>
    <row r="171" spans="3:10" ht="15" customHeight="1">
      <c r="C171" s="988"/>
      <c r="D171" s="988"/>
      <c r="E171" s="988"/>
      <c r="F171" s="988"/>
      <c r="G171" s="988"/>
      <c r="H171" s="988"/>
      <c r="I171" s="988"/>
      <c r="J171" s="988"/>
    </row>
    <row r="172" spans="3:10" ht="15" customHeight="1">
      <c r="C172" s="988"/>
      <c r="D172" s="988"/>
      <c r="E172" s="988"/>
      <c r="F172" s="988"/>
      <c r="G172" s="988"/>
      <c r="H172" s="988"/>
      <c r="I172" s="988"/>
      <c r="J172" s="988"/>
    </row>
    <row r="173" spans="3:10" ht="15" customHeight="1">
      <c r="C173" s="988"/>
      <c r="D173" s="988"/>
      <c r="E173" s="988"/>
      <c r="F173" s="988"/>
      <c r="G173" s="988"/>
      <c r="H173" s="988"/>
      <c r="I173" s="988"/>
      <c r="J173" s="988"/>
    </row>
    <row r="174" spans="3:10" ht="15" customHeight="1">
      <c r="C174" s="988"/>
      <c r="D174" s="988"/>
      <c r="E174" s="988"/>
      <c r="F174" s="988"/>
      <c r="G174" s="988"/>
      <c r="H174" s="988"/>
      <c r="I174" s="988"/>
      <c r="J174" s="988"/>
    </row>
    <row r="175" spans="3:10" ht="15" customHeight="1">
      <c r="C175" s="988"/>
      <c r="D175" s="988"/>
      <c r="E175" s="988"/>
      <c r="F175" s="988"/>
      <c r="G175" s="988"/>
      <c r="H175" s="988"/>
      <c r="I175" s="988"/>
      <c r="J175" s="988"/>
    </row>
    <row r="176" spans="3:10" ht="15" customHeight="1">
      <c r="C176" s="988"/>
      <c r="D176" s="988"/>
      <c r="E176" s="988"/>
      <c r="F176" s="988"/>
      <c r="G176" s="988"/>
      <c r="H176" s="988"/>
      <c r="I176" s="988"/>
      <c r="J176" s="988"/>
    </row>
    <row r="177" spans="3:10" ht="15" customHeight="1">
      <c r="C177" s="988"/>
      <c r="D177" s="988"/>
      <c r="E177" s="988"/>
      <c r="F177" s="988"/>
      <c r="G177" s="988"/>
      <c r="H177" s="988"/>
      <c r="I177" s="988"/>
      <c r="J177" s="988"/>
    </row>
    <row r="178" spans="3:10" ht="15" customHeight="1">
      <c r="C178" s="988"/>
      <c r="D178" s="988"/>
      <c r="E178" s="988"/>
      <c r="F178" s="988"/>
      <c r="G178" s="988"/>
      <c r="H178" s="988"/>
      <c r="I178" s="988"/>
      <c r="J178" s="988"/>
    </row>
    <row r="179" spans="3:10" ht="15" customHeight="1">
      <c r="C179" s="988"/>
      <c r="D179" s="988"/>
      <c r="E179" s="988"/>
      <c r="F179" s="988"/>
      <c r="G179" s="988"/>
      <c r="H179" s="988"/>
      <c r="I179" s="988"/>
      <c r="J179" s="988"/>
    </row>
    <row r="180" spans="3:10" ht="15" customHeight="1">
      <c r="C180" s="988"/>
      <c r="D180" s="988"/>
      <c r="E180" s="988"/>
      <c r="F180" s="988"/>
      <c r="G180" s="988"/>
      <c r="H180" s="988"/>
      <c r="I180" s="988"/>
      <c r="J180" s="988"/>
    </row>
    <row r="181" spans="3:10" ht="15" customHeight="1">
      <c r="C181" s="988"/>
      <c r="D181" s="988"/>
      <c r="E181" s="988"/>
      <c r="F181" s="988"/>
      <c r="G181" s="988"/>
      <c r="H181" s="988"/>
      <c r="I181" s="988"/>
      <c r="J181" s="988"/>
    </row>
    <row r="182" spans="3:10" ht="15" customHeight="1">
      <c r="C182" s="988"/>
      <c r="D182" s="988"/>
      <c r="E182" s="988"/>
      <c r="F182" s="988"/>
      <c r="G182" s="988"/>
      <c r="H182" s="988"/>
      <c r="I182" s="988"/>
      <c r="J182" s="988"/>
    </row>
    <row r="183" spans="3:10" ht="15" customHeight="1">
      <c r="C183" s="988"/>
      <c r="D183" s="988"/>
      <c r="E183" s="988"/>
      <c r="F183" s="988"/>
      <c r="G183" s="988"/>
      <c r="H183" s="988"/>
      <c r="I183" s="988"/>
      <c r="J183" s="988"/>
    </row>
    <row r="184" spans="3:10" ht="15" customHeight="1">
      <c r="C184" s="988"/>
      <c r="D184" s="988"/>
      <c r="E184" s="988"/>
      <c r="F184" s="988"/>
      <c r="G184" s="988"/>
      <c r="H184" s="988"/>
      <c r="I184" s="988"/>
      <c r="J184" s="988"/>
    </row>
    <row r="185" spans="3:10" ht="15" customHeight="1">
      <c r="C185" s="988"/>
      <c r="D185" s="988"/>
      <c r="E185" s="988"/>
      <c r="F185" s="988"/>
      <c r="G185" s="988"/>
      <c r="H185" s="988"/>
      <c r="I185" s="988"/>
      <c r="J185" s="988"/>
    </row>
    <row r="186" spans="3:10" ht="15" customHeight="1">
      <c r="C186" s="988"/>
      <c r="D186" s="988"/>
      <c r="E186" s="988"/>
      <c r="F186" s="988"/>
      <c r="G186" s="988"/>
      <c r="H186" s="988"/>
      <c r="I186" s="988"/>
      <c r="J186" s="988"/>
    </row>
    <row r="187" spans="3:10" ht="15" customHeight="1">
      <c r="C187" s="988"/>
      <c r="D187" s="988"/>
      <c r="E187" s="988"/>
      <c r="F187" s="988"/>
      <c r="G187" s="988"/>
      <c r="H187" s="988"/>
      <c r="I187" s="988"/>
      <c r="J187" s="988"/>
    </row>
    <row r="188" spans="3:10" ht="15" customHeight="1">
      <c r="C188" s="988"/>
      <c r="D188" s="988"/>
      <c r="E188" s="988"/>
      <c r="F188" s="988"/>
      <c r="G188" s="988"/>
      <c r="H188" s="988"/>
      <c r="I188" s="988"/>
      <c r="J188" s="988"/>
    </row>
    <row r="189" spans="3:10" ht="15" customHeight="1">
      <c r="C189" s="988"/>
      <c r="D189" s="988"/>
      <c r="E189" s="988"/>
      <c r="F189" s="988"/>
      <c r="G189" s="988"/>
      <c r="H189" s="988"/>
      <c r="I189" s="988"/>
      <c r="J189" s="988"/>
    </row>
    <row r="190" spans="3:10" ht="15" customHeight="1">
      <c r="C190" s="988"/>
      <c r="D190" s="988"/>
      <c r="E190" s="988"/>
      <c r="F190" s="988"/>
      <c r="G190" s="988"/>
      <c r="H190" s="988"/>
      <c r="I190" s="988"/>
      <c r="J190" s="988"/>
    </row>
    <row r="191" spans="3:10" ht="15" customHeight="1">
      <c r="C191" s="988"/>
      <c r="D191" s="988"/>
      <c r="E191" s="988"/>
      <c r="F191" s="988"/>
      <c r="G191" s="988"/>
      <c r="H191" s="988"/>
      <c r="I191" s="988"/>
      <c r="J191" s="988"/>
    </row>
    <row r="192" spans="3:10" ht="15" customHeight="1">
      <c r="C192" s="988"/>
      <c r="D192" s="988"/>
      <c r="E192" s="988"/>
      <c r="F192" s="988"/>
      <c r="G192" s="988"/>
      <c r="H192" s="988"/>
      <c r="I192" s="988"/>
      <c r="J192" s="988"/>
    </row>
    <row r="193" spans="3:10" ht="15" customHeight="1">
      <c r="C193" s="988"/>
      <c r="D193" s="988"/>
      <c r="E193" s="988"/>
      <c r="F193" s="988"/>
      <c r="G193" s="988"/>
      <c r="H193" s="988"/>
      <c r="I193" s="988"/>
      <c r="J193" s="988"/>
    </row>
    <row r="194" spans="3:10" ht="15" customHeight="1">
      <c r="C194" s="988"/>
      <c r="D194" s="988"/>
      <c r="E194" s="988"/>
      <c r="F194" s="988"/>
      <c r="G194" s="988"/>
      <c r="H194" s="988"/>
      <c r="I194" s="988"/>
      <c r="J194" s="988"/>
    </row>
    <row r="195" spans="3:10" ht="15" customHeight="1">
      <c r="C195" s="988"/>
      <c r="D195" s="988"/>
      <c r="E195" s="988"/>
      <c r="F195" s="988"/>
      <c r="G195" s="988"/>
      <c r="H195" s="988"/>
      <c r="I195" s="988"/>
      <c r="J195" s="988"/>
    </row>
    <row r="196" spans="3:10" ht="15" customHeight="1">
      <c r="C196" s="988"/>
      <c r="D196" s="988"/>
      <c r="E196" s="988"/>
      <c r="F196" s="988"/>
      <c r="G196" s="988"/>
      <c r="H196" s="988"/>
      <c r="I196" s="988"/>
      <c r="J196" s="988"/>
    </row>
    <row r="197" spans="3:10" ht="15" customHeight="1">
      <c r="C197" s="988"/>
      <c r="D197" s="988"/>
      <c r="E197" s="988"/>
      <c r="F197" s="988"/>
      <c r="G197" s="988"/>
      <c r="H197" s="988"/>
      <c r="I197" s="988"/>
      <c r="J197" s="988"/>
    </row>
    <row r="198" spans="3:10" ht="15" customHeight="1">
      <c r="C198" s="988"/>
      <c r="D198" s="988"/>
      <c r="E198" s="988"/>
      <c r="F198" s="988"/>
      <c r="G198" s="988"/>
      <c r="H198" s="988"/>
      <c r="I198" s="988"/>
      <c r="J198" s="988"/>
    </row>
    <row r="199" spans="3:10" ht="15" customHeight="1">
      <c r="C199" s="988"/>
      <c r="D199" s="988"/>
      <c r="E199" s="988"/>
      <c r="F199" s="988"/>
      <c r="G199" s="988"/>
      <c r="H199" s="988"/>
      <c r="I199" s="988"/>
      <c r="J199" s="988"/>
    </row>
    <row r="200" spans="3:10" ht="15" customHeight="1">
      <c r="C200" s="988"/>
      <c r="D200" s="988"/>
      <c r="E200" s="988"/>
      <c r="F200" s="988"/>
      <c r="G200" s="988"/>
      <c r="H200" s="988"/>
      <c r="I200" s="988"/>
      <c r="J200" s="988"/>
    </row>
    <row r="201" spans="3:10" ht="15" customHeight="1">
      <c r="C201" s="988"/>
      <c r="D201" s="988"/>
      <c r="E201" s="988"/>
      <c r="F201" s="988"/>
      <c r="G201" s="988"/>
      <c r="H201" s="988"/>
      <c r="I201" s="988"/>
      <c r="J201" s="988"/>
    </row>
    <row r="202" spans="3:10" ht="15" customHeight="1">
      <c r="C202" s="988"/>
      <c r="D202" s="988"/>
      <c r="E202" s="988"/>
      <c r="F202" s="988"/>
      <c r="G202" s="988"/>
      <c r="H202" s="988"/>
      <c r="I202" s="988"/>
      <c r="J202" s="988"/>
    </row>
    <row r="203" spans="3:10" ht="15" customHeight="1">
      <c r="C203" s="988"/>
      <c r="D203" s="988"/>
      <c r="E203" s="988"/>
      <c r="F203" s="988"/>
      <c r="G203" s="988"/>
      <c r="H203" s="988"/>
      <c r="I203" s="988"/>
      <c r="J203" s="988"/>
    </row>
    <row r="204" spans="3:10" ht="15" customHeight="1">
      <c r="C204" s="988"/>
      <c r="D204" s="988"/>
      <c r="E204" s="988"/>
      <c r="F204" s="988"/>
      <c r="G204" s="988"/>
      <c r="H204" s="988"/>
      <c r="I204" s="988"/>
      <c r="J204" s="988"/>
    </row>
    <row r="205" spans="3:10" ht="15" customHeight="1">
      <c r="C205" s="988"/>
      <c r="D205" s="988"/>
      <c r="E205" s="988"/>
      <c r="F205" s="988"/>
      <c r="G205" s="988"/>
      <c r="H205" s="988"/>
      <c r="I205" s="988"/>
      <c r="J205" s="988"/>
    </row>
    <row r="206" spans="3:10" ht="15" customHeight="1">
      <c r="C206" s="988"/>
      <c r="D206" s="988"/>
      <c r="E206" s="988"/>
      <c r="F206" s="988"/>
      <c r="G206" s="988"/>
      <c r="H206" s="988"/>
      <c r="I206" s="988"/>
      <c r="J206" s="988"/>
    </row>
    <row r="207" spans="3:10" ht="15" customHeight="1">
      <c r="C207" s="988"/>
      <c r="D207" s="988"/>
      <c r="E207" s="988"/>
      <c r="F207" s="988"/>
      <c r="G207" s="988"/>
      <c r="H207" s="988"/>
      <c r="I207" s="988"/>
      <c r="J207" s="988"/>
    </row>
    <row r="208" spans="3:10" ht="15" customHeight="1">
      <c r="C208" s="988"/>
      <c r="D208" s="988"/>
      <c r="E208" s="988"/>
      <c r="F208" s="988"/>
      <c r="G208" s="988"/>
      <c r="H208" s="988"/>
      <c r="I208" s="988"/>
      <c r="J208" s="988"/>
    </row>
    <row r="209" spans="3:10" ht="15" customHeight="1">
      <c r="C209" s="988"/>
      <c r="D209" s="988"/>
      <c r="E209" s="988"/>
      <c r="F209" s="988"/>
      <c r="G209" s="988"/>
      <c r="H209" s="988"/>
      <c r="I209" s="988"/>
      <c r="J209" s="988"/>
    </row>
    <row r="210" spans="3:10" ht="15" customHeight="1">
      <c r="C210" s="988"/>
      <c r="D210" s="988"/>
      <c r="E210" s="988"/>
      <c r="F210" s="988"/>
      <c r="G210" s="988"/>
      <c r="H210" s="988"/>
      <c r="I210" s="988"/>
      <c r="J210" s="988"/>
    </row>
    <row r="211" spans="3:10" ht="15" customHeight="1">
      <c r="C211" s="988"/>
      <c r="D211" s="988"/>
      <c r="E211" s="988"/>
      <c r="F211" s="988"/>
      <c r="G211" s="988"/>
      <c r="H211" s="988"/>
      <c r="I211" s="988"/>
      <c r="J211" s="988"/>
    </row>
    <row r="212" spans="3:10" ht="15" customHeight="1">
      <c r="C212" s="988"/>
      <c r="D212" s="988"/>
      <c r="E212" s="988"/>
      <c r="F212" s="988"/>
      <c r="G212" s="988"/>
      <c r="H212" s="988"/>
      <c r="I212" s="988"/>
      <c r="J212" s="988"/>
    </row>
    <row r="213" spans="3:10" ht="15" customHeight="1">
      <c r="C213" s="988"/>
      <c r="D213" s="988"/>
      <c r="E213" s="988"/>
      <c r="F213" s="988"/>
      <c r="G213" s="988"/>
      <c r="H213" s="988"/>
      <c r="I213" s="988"/>
      <c r="J213" s="988"/>
    </row>
    <row r="214" spans="3:10" ht="15" customHeight="1">
      <c r="C214" s="988"/>
      <c r="D214" s="988"/>
      <c r="E214" s="988"/>
      <c r="F214" s="988"/>
      <c r="G214" s="988"/>
      <c r="H214" s="988"/>
      <c r="I214" s="988"/>
      <c r="J214" s="988"/>
    </row>
    <row r="215" spans="3:10" ht="15" customHeight="1">
      <c r="C215" s="988"/>
      <c r="D215" s="988"/>
      <c r="E215" s="988"/>
      <c r="F215" s="988"/>
      <c r="G215" s="988"/>
      <c r="H215" s="988"/>
      <c r="I215" s="988"/>
      <c r="J215" s="988"/>
    </row>
    <row r="216" spans="3:10" ht="15" customHeight="1">
      <c r="C216" s="988"/>
      <c r="D216" s="988"/>
      <c r="E216" s="988"/>
      <c r="F216" s="988"/>
      <c r="G216" s="988"/>
      <c r="H216" s="988"/>
      <c r="I216" s="988"/>
      <c r="J216" s="988"/>
    </row>
    <row r="217" spans="3:10" ht="15" customHeight="1">
      <c r="C217" s="988"/>
      <c r="D217" s="988"/>
      <c r="E217" s="988"/>
      <c r="F217" s="988"/>
      <c r="G217" s="988"/>
      <c r="H217" s="988"/>
      <c r="I217" s="988"/>
      <c r="J217" s="988"/>
    </row>
    <row r="218" spans="3:10" ht="15" customHeight="1">
      <c r="C218" s="988"/>
      <c r="D218" s="988"/>
      <c r="E218" s="988"/>
      <c r="F218" s="988"/>
      <c r="G218" s="988"/>
      <c r="H218" s="988"/>
      <c r="I218" s="988"/>
      <c r="J218" s="988"/>
    </row>
    <row r="219" spans="3:10" ht="15" customHeight="1">
      <c r="C219" s="988"/>
      <c r="D219" s="988"/>
      <c r="E219" s="988"/>
      <c r="F219" s="988"/>
      <c r="G219" s="988"/>
      <c r="H219" s="988"/>
      <c r="I219" s="988"/>
      <c r="J219" s="988"/>
    </row>
    <row r="220" spans="3:10" ht="15" customHeight="1">
      <c r="C220" s="988"/>
      <c r="D220" s="988"/>
      <c r="E220" s="988"/>
      <c r="F220" s="988"/>
      <c r="G220" s="988"/>
      <c r="H220" s="988"/>
      <c r="I220" s="988"/>
      <c r="J220" s="988"/>
    </row>
    <row r="221" spans="3:10" ht="15" customHeight="1">
      <c r="C221" s="988"/>
      <c r="D221" s="988"/>
      <c r="E221" s="988"/>
      <c r="F221" s="988"/>
      <c r="G221" s="988"/>
      <c r="H221" s="988"/>
      <c r="I221" s="988"/>
      <c r="J221" s="988"/>
    </row>
    <row r="222" spans="3:10" ht="15" customHeight="1">
      <c r="C222" s="988"/>
      <c r="D222" s="988"/>
      <c r="E222" s="988"/>
      <c r="F222" s="988"/>
      <c r="G222" s="988"/>
      <c r="H222" s="988"/>
      <c r="I222" s="988"/>
      <c r="J222" s="988"/>
    </row>
    <row r="223" spans="3:10" ht="15" customHeight="1">
      <c r="C223" s="988"/>
      <c r="D223" s="988"/>
      <c r="E223" s="988"/>
      <c r="F223" s="988"/>
      <c r="G223" s="988"/>
      <c r="H223" s="988"/>
      <c r="I223" s="988"/>
      <c r="J223" s="988"/>
    </row>
    <row r="224" spans="3:10" ht="15" customHeight="1">
      <c r="C224" s="988"/>
      <c r="D224" s="988"/>
      <c r="E224" s="988"/>
      <c r="F224" s="988"/>
      <c r="G224" s="988"/>
      <c r="H224" s="988"/>
      <c r="I224" s="988"/>
      <c r="J224" s="988"/>
    </row>
    <row r="225" spans="3:10" ht="15" customHeight="1">
      <c r="C225" s="988"/>
      <c r="D225" s="988"/>
      <c r="E225" s="988"/>
      <c r="F225" s="988"/>
      <c r="G225" s="988"/>
      <c r="H225" s="988"/>
      <c r="I225" s="988"/>
      <c r="J225" s="988"/>
    </row>
    <row r="226" spans="3:10" ht="15" customHeight="1">
      <c r="C226" s="988"/>
      <c r="D226" s="988"/>
      <c r="E226" s="988"/>
      <c r="F226" s="988"/>
      <c r="G226" s="988"/>
      <c r="H226" s="988"/>
      <c r="I226" s="988"/>
      <c r="J226" s="988"/>
    </row>
    <row r="227" spans="3:10" ht="15" customHeight="1">
      <c r="C227" s="988"/>
      <c r="D227" s="988"/>
      <c r="E227" s="988"/>
      <c r="F227" s="988"/>
      <c r="G227" s="988"/>
      <c r="H227" s="988"/>
      <c r="I227" s="988"/>
      <c r="J227" s="988"/>
    </row>
    <row r="228" spans="3:10" ht="15" customHeight="1">
      <c r="C228" s="988"/>
      <c r="D228" s="988"/>
      <c r="E228" s="988"/>
      <c r="F228" s="988"/>
      <c r="G228" s="988"/>
      <c r="H228" s="988"/>
      <c r="I228" s="988"/>
      <c r="J228" s="988"/>
    </row>
    <row r="229" spans="3:10" ht="15" customHeight="1">
      <c r="C229" s="988"/>
      <c r="D229" s="988"/>
      <c r="E229" s="988"/>
      <c r="F229" s="988"/>
      <c r="G229" s="988"/>
      <c r="H229" s="988"/>
      <c r="I229" s="988"/>
      <c r="J229" s="988"/>
    </row>
    <row r="230" spans="3:10" ht="15" customHeight="1">
      <c r="C230" s="988"/>
      <c r="D230" s="988"/>
      <c r="E230" s="988"/>
      <c r="F230" s="988"/>
      <c r="G230" s="988"/>
      <c r="H230" s="988"/>
      <c r="I230" s="988"/>
      <c r="J230" s="988"/>
    </row>
    <row r="231" spans="3:10" ht="15" customHeight="1">
      <c r="C231" s="988"/>
      <c r="D231" s="988"/>
      <c r="E231" s="988"/>
      <c r="F231" s="988"/>
      <c r="G231" s="988"/>
      <c r="H231" s="988"/>
      <c r="I231" s="988"/>
      <c r="J231" s="988"/>
    </row>
    <row r="232" spans="3:10" ht="15" customHeight="1">
      <c r="C232" s="988"/>
      <c r="D232" s="988"/>
      <c r="E232" s="988"/>
      <c r="F232" s="988"/>
      <c r="G232" s="988"/>
      <c r="H232" s="988"/>
      <c r="I232" s="988"/>
      <c r="J232" s="988"/>
    </row>
    <row r="233" spans="3:10" ht="15" customHeight="1">
      <c r="C233" s="988"/>
      <c r="D233" s="988"/>
      <c r="E233" s="988"/>
      <c r="F233" s="988"/>
      <c r="G233" s="988"/>
      <c r="H233" s="988"/>
      <c r="I233" s="988"/>
      <c r="J233" s="988"/>
    </row>
    <row r="234" spans="3:10" ht="15" customHeight="1">
      <c r="C234" s="988"/>
      <c r="D234" s="988"/>
      <c r="E234" s="988"/>
      <c r="F234" s="988"/>
      <c r="G234" s="988"/>
      <c r="H234" s="988"/>
      <c r="I234" s="988"/>
      <c r="J234" s="988"/>
    </row>
    <row r="235" spans="3:10" ht="15" customHeight="1">
      <c r="C235" s="988"/>
      <c r="D235" s="988"/>
      <c r="E235" s="988"/>
      <c r="F235" s="988"/>
      <c r="G235" s="988"/>
      <c r="H235" s="988"/>
      <c r="I235" s="988"/>
      <c r="J235" s="988"/>
    </row>
    <row r="236" spans="3:10" ht="15" customHeight="1">
      <c r="C236" s="988"/>
      <c r="D236" s="988"/>
      <c r="E236" s="988"/>
      <c r="F236" s="988"/>
      <c r="G236" s="988"/>
      <c r="H236" s="988"/>
      <c r="I236" s="988"/>
      <c r="J236" s="988"/>
    </row>
    <row r="237" spans="3:10" ht="15" customHeight="1">
      <c r="C237" s="988"/>
      <c r="D237" s="988"/>
      <c r="E237" s="988"/>
      <c r="F237" s="988"/>
      <c r="G237" s="988"/>
      <c r="H237" s="988"/>
      <c r="I237" s="988"/>
      <c r="J237" s="988"/>
    </row>
    <row r="238" spans="3:10" ht="15" customHeight="1">
      <c r="C238" s="988"/>
      <c r="D238" s="988"/>
      <c r="E238" s="988"/>
      <c r="F238" s="988"/>
      <c r="G238" s="988"/>
      <c r="H238" s="988"/>
      <c r="I238" s="988"/>
      <c r="J238" s="988"/>
    </row>
    <row r="239" spans="3:10" ht="15" customHeight="1">
      <c r="C239" s="988"/>
      <c r="D239" s="988"/>
      <c r="E239" s="988"/>
      <c r="F239" s="988"/>
      <c r="G239" s="988"/>
      <c r="H239" s="988"/>
      <c r="I239" s="988"/>
      <c r="J239" s="988"/>
    </row>
    <row r="240" spans="3:10" ht="15" customHeight="1">
      <c r="C240" s="988"/>
      <c r="D240" s="988"/>
      <c r="E240" s="988"/>
      <c r="F240" s="988"/>
      <c r="G240" s="988"/>
      <c r="H240" s="988"/>
      <c r="I240" s="988"/>
      <c r="J240" s="988"/>
    </row>
    <row r="241" spans="3:10" ht="15" customHeight="1">
      <c r="C241" s="988"/>
      <c r="D241" s="988"/>
      <c r="E241" s="988"/>
      <c r="F241" s="988"/>
      <c r="G241" s="988"/>
      <c r="H241" s="988"/>
      <c r="I241" s="988"/>
      <c r="J241" s="988"/>
    </row>
    <row r="242" spans="3:10" ht="15" customHeight="1">
      <c r="C242" s="988"/>
      <c r="D242" s="988"/>
      <c r="E242" s="988"/>
      <c r="F242" s="988"/>
      <c r="G242" s="988"/>
      <c r="H242" s="988"/>
      <c r="I242" s="988"/>
      <c r="J242" s="988"/>
    </row>
    <row r="243" spans="3:10" ht="15" customHeight="1">
      <c r="C243" s="988"/>
      <c r="D243" s="988"/>
      <c r="E243" s="988"/>
      <c r="F243" s="988"/>
      <c r="G243" s="988"/>
      <c r="H243" s="988"/>
      <c r="I243" s="988"/>
      <c r="J243" s="988"/>
    </row>
    <row r="244" spans="3:10" ht="15" customHeight="1">
      <c r="C244" s="988"/>
      <c r="D244" s="988"/>
      <c r="E244" s="988"/>
      <c r="F244" s="988"/>
      <c r="G244" s="988"/>
      <c r="H244" s="988"/>
      <c r="I244" s="988"/>
      <c r="J244" s="988"/>
    </row>
    <row r="245" spans="3:10" ht="15" customHeight="1">
      <c r="C245" s="988"/>
      <c r="D245" s="988"/>
      <c r="E245" s="988"/>
      <c r="F245" s="988"/>
      <c r="G245" s="988"/>
      <c r="H245" s="988"/>
      <c r="I245" s="988"/>
      <c r="J245" s="988"/>
    </row>
    <row r="246" spans="3:10" ht="15" customHeight="1">
      <c r="C246" s="988"/>
      <c r="D246" s="988"/>
      <c r="E246" s="988"/>
      <c r="F246" s="988"/>
      <c r="G246" s="988"/>
      <c r="H246" s="988"/>
      <c r="I246" s="988"/>
      <c r="J246" s="988"/>
    </row>
    <row r="247" spans="3:10" ht="15" customHeight="1">
      <c r="C247" s="988"/>
      <c r="D247" s="988"/>
      <c r="E247" s="988"/>
      <c r="F247" s="988"/>
      <c r="G247" s="988"/>
      <c r="H247" s="988"/>
      <c r="I247" s="988"/>
      <c r="J247" s="988"/>
    </row>
    <row r="248" spans="3:10" ht="15" customHeight="1">
      <c r="C248" s="988"/>
      <c r="D248" s="988"/>
      <c r="E248" s="988"/>
      <c r="F248" s="988"/>
      <c r="G248" s="988"/>
      <c r="H248" s="988"/>
      <c r="I248" s="988"/>
      <c r="J248" s="988"/>
    </row>
    <row r="249" spans="3:10" ht="15" customHeight="1">
      <c r="C249" s="988"/>
      <c r="D249" s="988"/>
      <c r="E249" s="988"/>
      <c r="F249" s="988"/>
      <c r="G249" s="988"/>
      <c r="H249" s="988"/>
      <c r="I249" s="988"/>
      <c r="J249" s="988"/>
    </row>
    <row r="250" spans="3:10" ht="15" customHeight="1">
      <c r="C250" s="988"/>
      <c r="D250" s="988"/>
      <c r="E250" s="988"/>
      <c r="F250" s="988"/>
      <c r="G250" s="988"/>
      <c r="H250" s="988"/>
      <c r="I250" s="988"/>
      <c r="J250" s="988"/>
    </row>
    <row r="251" spans="3:10" ht="15" customHeight="1">
      <c r="C251" s="988"/>
      <c r="D251" s="988"/>
      <c r="E251" s="988"/>
      <c r="F251" s="988"/>
      <c r="G251" s="988"/>
      <c r="H251" s="988"/>
      <c r="I251" s="988"/>
      <c r="J251" s="988"/>
    </row>
    <row r="252" spans="3:10" ht="15" customHeight="1">
      <c r="C252" s="988"/>
      <c r="D252" s="988"/>
      <c r="E252" s="988"/>
      <c r="F252" s="988"/>
      <c r="G252" s="988"/>
      <c r="H252" s="988"/>
      <c r="I252" s="988"/>
      <c r="J252" s="988"/>
    </row>
    <row r="253" spans="3:10" ht="15" customHeight="1">
      <c r="C253" s="988"/>
      <c r="D253" s="988"/>
      <c r="E253" s="988"/>
      <c r="F253" s="988"/>
      <c r="G253" s="988"/>
      <c r="H253" s="988"/>
      <c r="I253" s="988"/>
      <c r="J253" s="988"/>
    </row>
    <row r="254" spans="3:10" ht="15" customHeight="1">
      <c r="C254" s="988"/>
      <c r="D254" s="988"/>
      <c r="E254" s="988"/>
      <c r="F254" s="988"/>
      <c r="G254" s="988"/>
      <c r="H254" s="988"/>
      <c r="I254" s="988"/>
      <c r="J254" s="988"/>
    </row>
    <row r="255" spans="3:10" ht="15" customHeight="1">
      <c r="C255" s="988"/>
      <c r="D255" s="988"/>
      <c r="E255" s="988"/>
      <c r="F255" s="988"/>
      <c r="G255" s="988"/>
      <c r="H255" s="988"/>
      <c r="I255" s="988"/>
      <c r="J255" s="988"/>
    </row>
    <row r="256" spans="3:10" ht="15" customHeight="1">
      <c r="C256" s="988"/>
      <c r="D256" s="988"/>
      <c r="E256" s="988"/>
      <c r="F256" s="988"/>
      <c r="G256" s="988"/>
      <c r="H256" s="988"/>
      <c r="I256" s="988"/>
      <c r="J256" s="988"/>
    </row>
    <row r="257" spans="3:10" ht="15" customHeight="1">
      <c r="C257" s="988"/>
      <c r="D257" s="988"/>
      <c r="E257" s="988"/>
      <c r="F257" s="988"/>
      <c r="G257" s="988"/>
      <c r="H257" s="988"/>
      <c r="I257" s="988"/>
      <c r="J257" s="988"/>
    </row>
    <row r="258" spans="3:10" ht="15" customHeight="1">
      <c r="C258" s="988"/>
      <c r="D258" s="988"/>
      <c r="E258" s="988"/>
      <c r="F258" s="988"/>
      <c r="G258" s="988"/>
      <c r="H258" s="988"/>
      <c r="I258" s="988"/>
      <c r="J258" s="988"/>
    </row>
    <row r="259" spans="3:10" ht="15" customHeight="1">
      <c r="C259" s="988"/>
      <c r="D259" s="988"/>
      <c r="E259" s="988"/>
      <c r="F259" s="988"/>
      <c r="G259" s="988"/>
      <c r="H259" s="988"/>
      <c r="I259" s="988"/>
      <c r="J259" s="988"/>
    </row>
    <row r="260" spans="3:10" ht="15" customHeight="1">
      <c r="C260" s="988"/>
      <c r="D260" s="988"/>
      <c r="E260" s="988"/>
      <c r="F260" s="988"/>
      <c r="G260" s="988"/>
      <c r="H260" s="988"/>
      <c r="I260" s="988"/>
      <c r="J260" s="988"/>
    </row>
    <row r="261" spans="3:10" ht="15" customHeight="1">
      <c r="C261" s="988"/>
      <c r="D261" s="988"/>
      <c r="E261" s="988"/>
      <c r="F261" s="988"/>
      <c r="G261" s="988"/>
      <c r="H261" s="988"/>
      <c r="I261" s="988"/>
      <c r="J261" s="988"/>
    </row>
    <row r="262" spans="3:10" ht="15" customHeight="1">
      <c r="C262" s="988"/>
      <c r="D262" s="988"/>
      <c r="E262" s="988"/>
      <c r="F262" s="988"/>
      <c r="G262" s="988"/>
      <c r="H262" s="988"/>
      <c r="I262" s="988"/>
      <c r="J262" s="988"/>
    </row>
    <row r="263" spans="3:10" ht="15" customHeight="1">
      <c r="C263" s="988"/>
      <c r="D263" s="988"/>
      <c r="E263" s="988"/>
      <c r="F263" s="988"/>
      <c r="G263" s="988"/>
      <c r="H263" s="988"/>
      <c r="I263" s="988"/>
      <c r="J263" s="988"/>
    </row>
    <row r="264" spans="3:10" ht="15" customHeight="1">
      <c r="C264" s="988"/>
      <c r="D264" s="988"/>
      <c r="E264" s="988"/>
      <c r="F264" s="988"/>
      <c r="G264" s="988"/>
      <c r="H264" s="988"/>
      <c r="I264" s="988"/>
      <c r="J264" s="988"/>
    </row>
    <row r="265" spans="3:10" ht="15" customHeight="1">
      <c r="C265" s="988"/>
      <c r="D265" s="988"/>
      <c r="E265" s="988"/>
      <c r="F265" s="988"/>
      <c r="G265" s="988"/>
      <c r="H265" s="988"/>
      <c r="I265" s="988"/>
      <c r="J265" s="988"/>
    </row>
    <row r="266" spans="3:10" ht="15" customHeight="1">
      <c r="C266" s="988"/>
      <c r="D266" s="988"/>
      <c r="E266" s="988"/>
      <c r="F266" s="988"/>
      <c r="G266" s="988"/>
      <c r="H266" s="988"/>
      <c r="I266" s="988"/>
      <c r="J266" s="988"/>
    </row>
    <row r="267" spans="3:10" ht="15" customHeight="1">
      <c r="C267" s="988"/>
      <c r="D267" s="988"/>
      <c r="E267" s="988"/>
      <c r="F267" s="988"/>
      <c r="G267" s="988"/>
      <c r="H267" s="988"/>
      <c r="I267" s="988"/>
      <c r="J267" s="988"/>
    </row>
    <row r="268" spans="3:10" ht="15" customHeight="1">
      <c r="C268" s="988"/>
      <c r="D268" s="988"/>
      <c r="E268" s="988"/>
      <c r="F268" s="988"/>
      <c r="G268" s="988"/>
      <c r="H268" s="988"/>
      <c r="I268" s="988"/>
      <c r="J268" s="988"/>
    </row>
    <row r="269" spans="3:10" ht="15" customHeight="1">
      <c r="C269" s="988"/>
      <c r="D269" s="988"/>
      <c r="E269" s="988"/>
      <c r="F269" s="988"/>
      <c r="G269" s="988"/>
      <c r="H269" s="988"/>
      <c r="I269" s="988"/>
      <c r="J269" s="988"/>
    </row>
    <row r="270" spans="3:10" ht="15" customHeight="1">
      <c r="C270" s="988"/>
      <c r="D270" s="988"/>
      <c r="E270" s="988"/>
      <c r="F270" s="988"/>
      <c r="G270" s="988"/>
      <c r="H270" s="988"/>
      <c r="I270" s="988"/>
      <c r="J270" s="988"/>
    </row>
    <row r="271" spans="3:10" ht="15" customHeight="1">
      <c r="C271" s="988"/>
      <c r="D271" s="988"/>
      <c r="E271" s="988"/>
      <c r="F271" s="988"/>
      <c r="G271" s="988"/>
      <c r="H271" s="988"/>
      <c r="I271" s="988"/>
      <c r="J271" s="988"/>
    </row>
    <row r="272" spans="3:10" ht="15" customHeight="1">
      <c r="C272" s="988"/>
      <c r="D272" s="988"/>
      <c r="E272" s="988"/>
      <c r="F272" s="988"/>
      <c r="G272" s="988"/>
      <c r="H272" s="988"/>
      <c r="I272" s="988"/>
      <c r="J272" s="988"/>
    </row>
    <row r="273" spans="3:10" ht="15" customHeight="1">
      <c r="C273" s="988"/>
      <c r="D273" s="988"/>
      <c r="E273" s="988"/>
      <c r="F273" s="988"/>
      <c r="G273" s="988"/>
      <c r="H273" s="988"/>
      <c r="I273" s="988"/>
      <c r="J273" s="988"/>
    </row>
    <row r="274" spans="3:10" ht="15" customHeight="1">
      <c r="C274" s="988"/>
      <c r="D274" s="988"/>
      <c r="E274" s="988"/>
      <c r="F274" s="988"/>
      <c r="G274" s="988"/>
      <c r="H274" s="988"/>
      <c r="I274" s="988"/>
      <c r="J274" s="988"/>
    </row>
    <row r="275" spans="3:10" ht="15" customHeight="1">
      <c r="C275" s="988"/>
      <c r="D275" s="988"/>
      <c r="E275" s="988"/>
      <c r="F275" s="988"/>
      <c r="G275" s="988"/>
      <c r="H275" s="988"/>
      <c r="I275" s="988"/>
      <c r="J275" s="988"/>
    </row>
    <row r="276" spans="3:10" ht="15" customHeight="1">
      <c r="C276" s="988"/>
      <c r="D276" s="988"/>
      <c r="E276" s="988"/>
      <c r="F276" s="988"/>
      <c r="G276" s="988"/>
      <c r="H276" s="988"/>
      <c r="I276" s="988"/>
      <c r="J276" s="988"/>
    </row>
    <row r="277" spans="3:10" ht="15" customHeight="1">
      <c r="C277" s="988"/>
      <c r="D277" s="988"/>
      <c r="E277" s="988"/>
      <c r="F277" s="988"/>
      <c r="G277" s="988"/>
      <c r="H277" s="988"/>
      <c r="I277" s="988"/>
      <c r="J277" s="988"/>
    </row>
    <row r="278" spans="3:10" ht="15" customHeight="1">
      <c r="C278" s="988"/>
      <c r="D278" s="988"/>
      <c r="E278" s="988"/>
      <c r="F278" s="988"/>
      <c r="G278" s="988"/>
      <c r="H278" s="988"/>
      <c r="I278" s="988"/>
      <c r="J278" s="988"/>
    </row>
    <row r="279" spans="3:10" ht="15" customHeight="1">
      <c r="C279" s="988"/>
      <c r="D279" s="988"/>
      <c r="E279" s="988"/>
      <c r="F279" s="988"/>
      <c r="G279" s="988"/>
      <c r="H279" s="988"/>
      <c r="I279" s="988"/>
      <c r="J279" s="988"/>
    </row>
    <row r="280" spans="3:10" ht="15" customHeight="1">
      <c r="C280" s="988"/>
      <c r="D280" s="988"/>
      <c r="E280" s="988"/>
      <c r="F280" s="988"/>
      <c r="G280" s="988"/>
      <c r="H280" s="988"/>
      <c r="I280" s="988"/>
      <c r="J280" s="988"/>
    </row>
    <row r="281" spans="3:10" ht="15" customHeight="1">
      <c r="C281" s="988"/>
      <c r="D281" s="988"/>
      <c r="E281" s="988"/>
      <c r="F281" s="988"/>
      <c r="G281" s="988"/>
      <c r="H281" s="988"/>
      <c r="I281" s="988"/>
      <c r="J281" s="988"/>
    </row>
    <row r="282" spans="3:10" ht="15" customHeight="1">
      <c r="C282" s="988"/>
      <c r="D282" s="988"/>
      <c r="E282" s="988"/>
      <c r="F282" s="988"/>
      <c r="G282" s="988"/>
      <c r="H282" s="988"/>
      <c r="I282" s="988"/>
      <c r="J282" s="988"/>
    </row>
    <row r="283" spans="3:10" ht="15" customHeight="1">
      <c r="C283" s="988"/>
      <c r="D283" s="988"/>
      <c r="E283" s="988"/>
      <c r="F283" s="988"/>
      <c r="G283" s="988"/>
      <c r="H283" s="988"/>
      <c r="I283" s="988"/>
      <c r="J283" s="988"/>
    </row>
    <row r="284" spans="3:10" ht="15" customHeight="1">
      <c r="C284" s="988"/>
      <c r="D284" s="988"/>
      <c r="E284" s="988"/>
      <c r="F284" s="988"/>
      <c r="G284" s="988"/>
      <c r="H284" s="988"/>
      <c r="I284" s="988"/>
      <c r="J284" s="988"/>
    </row>
    <row r="285" spans="3:10" ht="15" customHeight="1">
      <c r="C285" s="988"/>
      <c r="D285" s="988"/>
      <c r="E285" s="988"/>
      <c r="F285" s="988"/>
      <c r="G285" s="988"/>
      <c r="H285" s="988"/>
      <c r="I285" s="988"/>
      <c r="J285" s="988"/>
    </row>
    <row r="286" spans="3:10" ht="15" customHeight="1">
      <c r="C286" s="988"/>
      <c r="D286" s="988"/>
      <c r="E286" s="988"/>
      <c r="F286" s="988"/>
      <c r="G286" s="988"/>
      <c r="H286" s="988"/>
      <c r="I286" s="988"/>
      <c r="J286" s="988"/>
    </row>
    <row r="287" spans="3:10" ht="15" customHeight="1">
      <c r="C287" s="988"/>
      <c r="D287" s="988"/>
      <c r="E287" s="988"/>
      <c r="F287" s="988"/>
      <c r="G287" s="988"/>
      <c r="H287" s="988"/>
      <c r="I287" s="988"/>
      <c r="J287" s="988"/>
    </row>
    <row r="288" spans="3:10" ht="15" customHeight="1">
      <c r="C288" s="988"/>
      <c r="D288" s="988"/>
      <c r="E288" s="988"/>
      <c r="F288" s="988"/>
      <c r="G288" s="988"/>
      <c r="H288" s="988"/>
      <c r="I288" s="988"/>
      <c r="J288" s="988"/>
    </row>
    <row r="289" spans="3:10" ht="15" customHeight="1">
      <c r="C289" s="988"/>
      <c r="D289" s="988"/>
      <c r="E289" s="988"/>
      <c r="F289" s="988"/>
      <c r="G289" s="988"/>
      <c r="H289" s="988"/>
      <c r="I289" s="988"/>
      <c r="J289" s="988"/>
    </row>
    <row r="290" spans="3:10" ht="15" customHeight="1">
      <c r="C290" s="988"/>
      <c r="D290" s="988"/>
      <c r="E290" s="988"/>
      <c r="F290" s="988"/>
      <c r="G290" s="988"/>
      <c r="H290" s="988"/>
      <c r="I290" s="988"/>
      <c r="J290" s="988"/>
    </row>
    <row r="291" spans="3:10" ht="15" customHeight="1">
      <c r="C291" s="988"/>
      <c r="D291" s="988"/>
      <c r="E291" s="988"/>
      <c r="F291" s="988"/>
      <c r="G291" s="988"/>
      <c r="H291" s="988"/>
      <c r="I291" s="988"/>
      <c r="J291" s="988"/>
    </row>
    <row r="292" spans="3:10" ht="15" customHeight="1">
      <c r="C292" s="988"/>
      <c r="D292" s="988"/>
      <c r="E292" s="988"/>
      <c r="F292" s="988"/>
      <c r="G292" s="988"/>
      <c r="H292" s="988"/>
      <c r="I292" s="988"/>
      <c r="J292" s="988"/>
    </row>
    <row r="293" spans="3:10" ht="15" customHeight="1">
      <c r="C293" s="988"/>
      <c r="D293" s="988"/>
      <c r="E293" s="988"/>
      <c r="F293" s="988"/>
      <c r="G293" s="988"/>
      <c r="H293" s="988"/>
      <c r="I293" s="988"/>
      <c r="J293" s="988"/>
    </row>
    <row r="294" spans="3:10" ht="15" customHeight="1">
      <c r="C294" s="988"/>
      <c r="D294" s="988"/>
      <c r="E294" s="988"/>
      <c r="F294" s="988"/>
      <c r="G294" s="988"/>
      <c r="H294" s="988"/>
      <c r="I294" s="988"/>
      <c r="J294" s="988"/>
    </row>
    <row r="295" spans="3:10" ht="15" customHeight="1">
      <c r="C295" s="988"/>
      <c r="D295" s="988"/>
      <c r="E295" s="988"/>
      <c r="F295" s="988"/>
      <c r="G295" s="988"/>
      <c r="H295" s="988"/>
      <c r="I295" s="988"/>
      <c r="J295" s="988"/>
    </row>
    <row r="296" spans="3:10" ht="15" customHeight="1">
      <c r="C296" s="988"/>
      <c r="D296" s="988"/>
      <c r="E296" s="988"/>
      <c r="F296" s="988"/>
      <c r="G296" s="988"/>
      <c r="H296" s="988"/>
      <c r="I296" s="988"/>
      <c r="J296" s="988"/>
    </row>
    <row r="297" spans="3:10" ht="15" customHeight="1">
      <c r="C297" s="988"/>
      <c r="D297" s="988"/>
      <c r="E297" s="988"/>
      <c r="F297" s="988"/>
      <c r="G297" s="988"/>
      <c r="H297" s="988"/>
      <c r="I297" s="988"/>
      <c r="J297" s="988"/>
    </row>
    <row r="298" spans="3:10" ht="15" customHeight="1">
      <c r="C298" s="988"/>
      <c r="D298" s="988"/>
      <c r="E298" s="988"/>
      <c r="F298" s="988"/>
      <c r="G298" s="988"/>
      <c r="H298" s="988"/>
      <c r="I298" s="988"/>
      <c r="J298" s="988"/>
    </row>
    <row r="299" spans="3:10" ht="15" customHeight="1">
      <c r="C299" s="988"/>
      <c r="D299" s="988"/>
      <c r="E299" s="988"/>
      <c r="F299" s="988"/>
      <c r="G299" s="988"/>
      <c r="H299" s="988"/>
      <c r="I299" s="988"/>
      <c r="J299" s="988"/>
    </row>
    <row r="300" spans="3:10" ht="15" customHeight="1">
      <c r="C300" s="988"/>
      <c r="D300" s="988"/>
      <c r="E300" s="988"/>
      <c r="F300" s="988"/>
      <c r="G300" s="988"/>
      <c r="H300" s="988"/>
      <c r="I300" s="988"/>
      <c r="J300" s="988"/>
    </row>
    <row r="301" spans="3:10" ht="15" customHeight="1">
      <c r="C301" s="988"/>
      <c r="D301" s="988"/>
      <c r="E301" s="988"/>
      <c r="F301" s="988"/>
      <c r="G301" s="988"/>
      <c r="H301" s="988"/>
      <c r="I301" s="988"/>
      <c r="J301" s="988"/>
    </row>
    <row r="302" spans="3:10" ht="15" customHeight="1">
      <c r="C302" s="988"/>
      <c r="D302" s="988"/>
      <c r="E302" s="988"/>
      <c r="F302" s="988"/>
      <c r="G302" s="988"/>
      <c r="H302" s="988"/>
      <c r="I302" s="988"/>
      <c r="J302" s="988"/>
    </row>
    <row r="303" spans="3:10" ht="15" customHeight="1">
      <c r="C303" s="988"/>
      <c r="D303" s="988"/>
      <c r="E303" s="988"/>
      <c r="F303" s="988"/>
      <c r="G303" s="988"/>
      <c r="H303" s="988"/>
      <c r="I303" s="988"/>
      <c r="J303" s="988"/>
    </row>
    <row r="304" spans="3:10" ht="15" customHeight="1">
      <c r="C304" s="988"/>
      <c r="D304" s="988"/>
      <c r="E304" s="988"/>
      <c r="F304" s="988"/>
      <c r="G304" s="988"/>
      <c r="H304" s="988"/>
      <c r="I304" s="988"/>
      <c r="J304" s="988"/>
    </row>
    <row r="305" spans="3:10" ht="15" customHeight="1">
      <c r="C305" s="988"/>
      <c r="D305" s="988"/>
      <c r="E305" s="988"/>
      <c r="F305" s="988"/>
      <c r="G305" s="988"/>
      <c r="H305" s="988"/>
      <c r="I305" s="988"/>
      <c r="J305" s="988"/>
    </row>
    <row r="306" spans="3:10" ht="15" customHeight="1">
      <c r="C306" s="988"/>
      <c r="D306" s="988"/>
      <c r="E306" s="988"/>
      <c r="F306" s="988"/>
      <c r="G306" s="988"/>
      <c r="H306" s="988"/>
      <c r="I306" s="988"/>
      <c r="J306" s="988"/>
    </row>
    <row r="307" spans="3:10" ht="15" customHeight="1">
      <c r="C307" s="988"/>
      <c r="D307" s="988"/>
      <c r="E307" s="988"/>
      <c r="F307" s="988"/>
      <c r="G307" s="988"/>
      <c r="H307" s="988"/>
      <c r="I307" s="988"/>
      <c r="J307" s="988"/>
    </row>
    <row r="308" spans="3:10" ht="15" customHeight="1">
      <c r="C308" s="988"/>
      <c r="D308" s="988"/>
      <c r="E308" s="988"/>
      <c r="F308" s="988"/>
      <c r="G308" s="988"/>
      <c r="H308" s="988"/>
      <c r="I308" s="988"/>
      <c r="J308" s="988"/>
    </row>
    <row r="309" spans="3:10" ht="15" customHeight="1">
      <c r="C309" s="988"/>
      <c r="D309" s="988"/>
      <c r="E309" s="988"/>
      <c r="F309" s="988"/>
      <c r="G309" s="988"/>
      <c r="H309" s="988"/>
      <c r="I309" s="988"/>
      <c r="J309" s="988"/>
    </row>
    <row r="310" spans="3:10" ht="15" customHeight="1">
      <c r="C310" s="988"/>
      <c r="D310" s="988"/>
      <c r="E310" s="988"/>
      <c r="F310" s="988"/>
      <c r="G310" s="988"/>
      <c r="H310" s="988"/>
      <c r="I310" s="988"/>
      <c r="J310" s="988"/>
    </row>
    <row r="311" spans="3:10" ht="15" customHeight="1">
      <c r="C311" s="988"/>
      <c r="D311" s="988"/>
      <c r="E311" s="988"/>
      <c r="F311" s="988"/>
      <c r="G311" s="988"/>
      <c r="H311" s="988"/>
      <c r="I311" s="988"/>
      <c r="J311" s="988"/>
    </row>
    <row r="312" spans="3:10" ht="15" customHeight="1">
      <c r="C312" s="988"/>
      <c r="D312" s="988"/>
      <c r="E312" s="988"/>
      <c r="F312" s="988"/>
      <c r="G312" s="988"/>
      <c r="H312" s="988"/>
      <c r="I312" s="988"/>
      <c r="J312" s="988"/>
    </row>
    <row r="313" spans="3:10" ht="15" customHeight="1">
      <c r="C313" s="988"/>
      <c r="D313" s="988"/>
      <c r="E313" s="988"/>
      <c r="F313" s="988"/>
      <c r="G313" s="988"/>
      <c r="H313" s="988"/>
      <c r="I313" s="988"/>
      <c r="J313" s="988"/>
    </row>
    <row r="314" spans="3:10" ht="15" customHeight="1">
      <c r="C314" s="988"/>
      <c r="D314" s="988"/>
      <c r="E314" s="988"/>
      <c r="F314" s="988"/>
      <c r="G314" s="988"/>
      <c r="H314" s="988"/>
      <c r="I314" s="988"/>
      <c r="J314" s="988"/>
    </row>
    <row r="315" spans="3:10" ht="15" customHeight="1">
      <c r="C315" s="988"/>
      <c r="D315" s="988"/>
      <c r="E315" s="988"/>
      <c r="F315" s="988"/>
      <c r="G315" s="988"/>
      <c r="H315" s="988"/>
      <c r="I315" s="988"/>
      <c r="J315" s="988"/>
    </row>
    <row r="316" spans="3:10" ht="15" customHeight="1">
      <c r="C316" s="988"/>
      <c r="D316" s="988"/>
      <c r="E316" s="988"/>
      <c r="F316" s="988"/>
      <c r="G316" s="988"/>
      <c r="H316" s="988"/>
      <c r="I316" s="988"/>
      <c r="J316" s="988"/>
    </row>
    <row r="317" spans="3:10" ht="15" customHeight="1">
      <c r="C317" s="988"/>
      <c r="D317" s="988"/>
      <c r="E317" s="988"/>
      <c r="F317" s="988"/>
      <c r="G317" s="988"/>
      <c r="H317" s="988"/>
      <c r="I317" s="988"/>
      <c r="J317" s="988"/>
    </row>
    <row r="318" spans="3:10" ht="15" customHeight="1">
      <c r="C318" s="988"/>
      <c r="D318" s="988"/>
      <c r="E318" s="988"/>
      <c r="F318" s="988"/>
      <c r="G318" s="988"/>
      <c r="H318" s="988"/>
      <c r="I318" s="988"/>
      <c r="J318" s="988"/>
    </row>
    <row r="319" spans="3:10" ht="15" customHeight="1">
      <c r="C319" s="988"/>
      <c r="D319" s="988"/>
      <c r="E319" s="988"/>
      <c r="F319" s="988"/>
      <c r="G319" s="988"/>
      <c r="H319" s="988"/>
      <c r="I319" s="988"/>
      <c r="J319" s="988"/>
    </row>
    <row r="320" spans="3:10" ht="15" customHeight="1">
      <c r="C320" s="988"/>
      <c r="D320" s="988"/>
      <c r="E320" s="988"/>
      <c r="F320" s="988"/>
      <c r="G320" s="988"/>
      <c r="H320" s="988"/>
      <c r="I320" s="988"/>
      <c r="J320" s="988"/>
    </row>
    <row r="321" spans="3:10" ht="15" customHeight="1">
      <c r="C321" s="988"/>
      <c r="D321" s="988"/>
      <c r="E321" s="988"/>
      <c r="F321" s="988"/>
      <c r="G321" s="988"/>
      <c r="H321" s="988"/>
      <c r="I321" s="988"/>
      <c r="J321" s="988"/>
    </row>
    <row r="322" spans="3:10" ht="15" customHeight="1">
      <c r="C322" s="988"/>
      <c r="D322" s="988"/>
      <c r="E322" s="988"/>
      <c r="F322" s="988"/>
      <c r="G322" s="988"/>
      <c r="H322" s="988"/>
      <c r="I322" s="988"/>
      <c r="J322" s="988"/>
    </row>
    <row r="323" spans="3:10" ht="15" customHeight="1">
      <c r="C323" s="988"/>
      <c r="D323" s="988"/>
      <c r="E323" s="988"/>
      <c r="F323" s="988"/>
      <c r="G323" s="988"/>
      <c r="H323" s="988"/>
      <c r="I323" s="988"/>
      <c r="J323" s="988"/>
    </row>
    <row r="324" spans="3:10" ht="15" customHeight="1">
      <c r="C324" s="988"/>
      <c r="D324" s="988"/>
      <c r="E324" s="988"/>
      <c r="F324" s="988"/>
      <c r="G324" s="988"/>
      <c r="H324" s="988"/>
      <c r="I324" s="988"/>
      <c r="J324" s="988"/>
    </row>
    <row r="325" spans="3:10" ht="15" customHeight="1">
      <c r="C325" s="988"/>
      <c r="D325" s="988"/>
      <c r="E325" s="988"/>
      <c r="F325" s="988"/>
      <c r="G325" s="988"/>
      <c r="H325" s="988"/>
      <c r="I325" s="988"/>
      <c r="J325" s="988"/>
    </row>
    <row r="326" spans="3:10" ht="15" customHeight="1">
      <c r="C326" s="988"/>
      <c r="D326" s="988"/>
      <c r="E326" s="988"/>
      <c r="F326" s="988"/>
      <c r="G326" s="988"/>
      <c r="H326" s="988"/>
      <c r="I326" s="988"/>
      <c r="J326" s="988"/>
    </row>
    <row r="327" spans="3:10" ht="15" customHeight="1">
      <c r="C327" s="988"/>
      <c r="D327" s="988"/>
      <c r="E327" s="988"/>
      <c r="F327" s="988"/>
      <c r="G327" s="988"/>
      <c r="H327" s="988"/>
      <c r="I327" s="988"/>
      <c r="J327" s="988"/>
    </row>
    <row r="328" spans="3:10" ht="15" customHeight="1">
      <c r="C328" s="988"/>
      <c r="D328" s="988"/>
      <c r="E328" s="988"/>
      <c r="F328" s="988"/>
      <c r="G328" s="988"/>
      <c r="H328" s="988"/>
      <c r="I328" s="988"/>
      <c r="J328" s="988"/>
    </row>
    <row r="329" spans="3:10" ht="15" customHeight="1">
      <c r="C329" s="988"/>
      <c r="D329" s="988"/>
      <c r="E329" s="988"/>
      <c r="F329" s="988"/>
      <c r="G329" s="988"/>
      <c r="H329" s="988"/>
      <c r="I329" s="988"/>
      <c r="J329" s="988"/>
    </row>
    <row r="330" spans="3:10" ht="15" customHeight="1">
      <c r="C330" s="988"/>
      <c r="D330" s="988"/>
      <c r="E330" s="988"/>
      <c r="F330" s="988"/>
      <c r="G330" s="988"/>
      <c r="H330" s="988"/>
      <c r="I330" s="988"/>
      <c r="J330" s="988"/>
    </row>
    <row r="331" spans="3:10" ht="15" customHeight="1">
      <c r="C331" s="988"/>
      <c r="D331" s="988"/>
      <c r="E331" s="988"/>
      <c r="F331" s="988"/>
      <c r="G331" s="988"/>
      <c r="H331" s="988"/>
      <c r="I331" s="988"/>
      <c r="J331" s="988"/>
    </row>
    <row r="332" spans="3:10" ht="15" customHeight="1">
      <c r="C332" s="988"/>
      <c r="D332" s="988"/>
      <c r="E332" s="988"/>
      <c r="F332" s="988"/>
      <c r="G332" s="988"/>
      <c r="H332" s="988"/>
      <c r="I332" s="988"/>
      <c r="J332" s="988"/>
    </row>
    <row r="333" spans="3:10" ht="15" customHeight="1">
      <c r="C333" s="988"/>
      <c r="D333" s="988"/>
      <c r="E333" s="988"/>
      <c r="F333" s="988"/>
      <c r="G333" s="988"/>
      <c r="H333" s="988"/>
      <c r="I333" s="988"/>
      <c r="J333" s="988"/>
    </row>
    <row r="334" spans="3:10" ht="15" customHeight="1">
      <c r="C334" s="988"/>
      <c r="D334" s="988"/>
      <c r="E334" s="988"/>
      <c r="F334" s="988"/>
      <c r="G334" s="988"/>
      <c r="H334" s="988"/>
      <c r="I334" s="988"/>
      <c r="J334" s="988"/>
    </row>
    <row r="335" spans="3:10" ht="15" customHeight="1">
      <c r="C335" s="988"/>
      <c r="D335" s="988"/>
      <c r="E335" s="988"/>
      <c r="F335" s="988"/>
      <c r="G335" s="988"/>
      <c r="H335" s="988"/>
      <c r="I335" s="988"/>
      <c r="J335" s="988"/>
    </row>
    <row r="336" spans="3:10" ht="15" customHeight="1">
      <c r="C336" s="988"/>
      <c r="D336" s="988"/>
      <c r="E336" s="988"/>
      <c r="F336" s="988"/>
      <c r="G336" s="988"/>
      <c r="H336" s="988"/>
      <c r="I336" s="988"/>
      <c r="J336" s="988"/>
    </row>
    <row r="337" spans="3:10" ht="15" customHeight="1">
      <c r="C337" s="988"/>
      <c r="D337" s="988"/>
      <c r="E337" s="988"/>
      <c r="F337" s="988"/>
      <c r="G337" s="988"/>
      <c r="H337" s="988"/>
      <c r="I337" s="988"/>
      <c r="J337" s="988"/>
    </row>
    <row r="338" spans="3:10" ht="15" customHeight="1">
      <c r="C338" s="988"/>
      <c r="D338" s="988"/>
      <c r="E338" s="988"/>
      <c r="F338" s="988"/>
      <c r="G338" s="988"/>
      <c r="H338" s="988"/>
      <c r="I338" s="988"/>
      <c r="J338" s="988"/>
    </row>
    <row r="339" spans="3:10" ht="15" customHeight="1">
      <c r="C339" s="988"/>
      <c r="D339" s="988"/>
      <c r="E339" s="988"/>
      <c r="F339" s="988"/>
      <c r="G339" s="988"/>
      <c r="H339" s="988"/>
      <c r="I339" s="988"/>
      <c r="J339" s="988"/>
    </row>
    <row r="340" spans="3:10" ht="15" customHeight="1">
      <c r="C340" s="988"/>
      <c r="D340" s="988"/>
      <c r="E340" s="988"/>
      <c r="F340" s="988"/>
      <c r="G340" s="988"/>
      <c r="H340" s="988"/>
      <c r="I340" s="988"/>
      <c r="J340" s="988"/>
    </row>
    <row r="341" spans="3:10" ht="15" customHeight="1">
      <c r="C341" s="988"/>
      <c r="D341" s="988"/>
      <c r="E341" s="988"/>
      <c r="F341" s="988"/>
      <c r="G341" s="988"/>
      <c r="H341" s="988"/>
      <c r="I341" s="988"/>
      <c r="J341" s="988"/>
    </row>
    <row r="342" spans="3:10" ht="15" customHeight="1">
      <c r="C342" s="988"/>
      <c r="D342" s="988"/>
      <c r="E342" s="988"/>
      <c r="F342" s="988"/>
      <c r="G342" s="988"/>
      <c r="H342" s="988"/>
      <c r="I342" s="988"/>
      <c r="J342" s="988"/>
    </row>
    <row r="343" spans="3:10" ht="15" customHeight="1">
      <c r="C343" s="988"/>
      <c r="D343" s="988"/>
      <c r="E343" s="988"/>
      <c r="F343" s="988"/>
      <c r="G343" s="988"/>
      <c r="H343" s="988"/>
      <c r="I343" s="988"/>
      <c r="J343" s="988"/>
    </row>
    <row r="344" spans="3:10" ht="15" customHeight="1">
      <c r="C344" s="988"/>
      <c r="D344" s="988"/>
      <c r="E344" s="988"/>
      <c r="F344" s="988"/>
      <c r="G344" s="988"/>
      <c r="H344" s="988"/>
      <c r="I344" s="988"/>
      <c r="J344" s="988"/>
    </row>
    <row r="345" spans="3:10" ht="15" customHeight="1">
      <c r="C345" s="988"/>
      <c r="D345" s="988"/>
      <c r="E345" s="988"/>
      <c r="F345" s="988"/>
      <c r="G345" s="988"/>
      <c r="H345" s="988"/>
      <c r="I345" s="988"/>
      <c r="J345" s="988"/>
    </row>
    <row r="346" spans="3:10" ht="15" customHeight="1">
      <c r="C346" s="988"/>
      <c r="D346" s="988"/>
      <c r="E346" s="988"/>
      <c r="F346" s="988"/>
      <c r="G346" s="988"/>
      <c r="H346" s="988"/>
      <c r="I346" s="988"/>
      <c r="J346" s="988"/>
    </row>
    <row r="347" spans="3:10" ht="15" customHeight="1">
      <c r="C347" s="988"/>
      <c r="D347" s="988"/>
      <c r="E347" s="988"/>
      <c r="F347" s="988"/>
      <c r="G347" s="988"/>
      <c r="H347" s="988"/>
      <c r="I347" s="988"/>
      <c r="J347" s="988"/>
    </row>
    <row r="348" spans="3:10" ht="15" customHeight="1">
      <c r="C348" s="988"/>
      <c r="D348" s="988"/>
      <c r="E348" s="988"/>
      <c r="F348" s="988"/>
      <c r="G348" s="988"/>
      <c r="H348" s="988"/>
      <c r="I348" s="988"/>
      <c r="J348" s="988"/>
    </row>
    <row r="349" spans="3:10" ht="15" customHeight="1">
      <c r="C349" s="988"/>
      <c r="D349" s="988"/>
      <c r="E349" s="988"/>
      <c r="F349" s="988"/>
      <c r="G349" s="988"/>
      <c r="H349" s="988"/>
      <c r="I349" s="988"/>
      <c r="J349" s="988"/>
    </row>
    <row r="350" spans="3:10" ht="15" customHeight="1">
      <c r="C350" s="988"/>
      <c r="D350" s="988"/>
      <c r="E350" s="988"/>
      <c r="F350" s="988"/>
      <c r="G350" s="988"/>
      <c r="H350" s="988"/>
      <c r="I350" s="988"/>
      <c r="J350" s="988"/>
    </row>
    <row r="351" spans="3:10" ht="15" customHeight="1">
      <c r="C351" s="988"/>
      <c r="D351" s="988"/>
      <c r="E351" s="988"/>
      <c r="F351" s="988"/>
      <c r="G351" s="988"/>
      <c r="H351" s="988"/>
      <c r="I351" s="988"/>
      <c r="J351" s="988"/>
    </row>
    <row r="352" spans="3:10" ht="15" customHeight="1">
      <c r="C352" s="988"/>
      <c r="D352" s="988"/>
      <c r="E352" s="988"/>
      <c r="F352" s="988"/>
      <c r="G352" s="988"/>
      <c r="H352" s="988"/>
      <c r="I352" s="988"/>
      <c r="J352" s="988"/>
    </row>
    <row r="353" spans="3:10" ht="15" customHeight="1">
      <c r="C353" s="988"/>
      <c r="D353" s="988"/>
      <c r="E353" s="988"/>
      <c r="F353" s="988"/>
      <c r="G353" s="988"/>
      <c r="H353" s="988"/>
      <c r="I353" s="988"/>
      <c r="J353" s="988"/>
    </row>
    <row r="354" spans="3:10" ht="15" customHeight="1">
      <c r="C354" s="988"/>
      <c r="D354" s="988"/>
      <c r="E354" s="988"/>
      <c r="F354" s="988"/>
      <c r="G354" s="988"/>
      <c r="H354" s="988"/>
      <c r="I354" s="988"/>
      <c r="J354" s="988"/>
    </row>
    <row r="355" spans="3:10" ht="15" customHeight="1">
      <c r="C355" s="988"/>
      <c r="D355" s="988"/>
      <c r="E355" s="988"/>
      <c r="F355" s="988"/>
      <c r="G355" s="988"/>
      <c r="H355" s="988"/>
      <c r="I355" s="988"/>
      <c r="J355" s="988"/>
    </row>
    <row r="356" spans="3:10" ht="15" customHeight="1">
      <c r="C356" s="988"/>
      <c r="D356" s="988"/>
      <c r="E356" s="988"/>
      <c r="F356" s="988"/>
      <c r="G356" s="988"/>
      <c r="H356" s="988"/>
      <c r="I356" s="988"/>
      <c r="J356" s="988"/>
    </row>
    <row r="357" spans="3:10" ht="15" customHeight="1">
      <c r="C357" s="988"/>
      <c r="D357" s="988"/>
      <c r="E357" s="988"/>
      <c r="F357" s="988"/>
      <c r="G357" s="988"/>
      <c r="H357" s="988"/>
      <c r="I357" s="988"/>
      <c r="J357" s="988"/>
    </row>
    <row r="358" spans="3:10" ht="15" customHeight="1">
      <c r="C358" s="988"/>
      <c r="D358" s="988"/>
      <c r="E358" s="988"/>
      <c r="F358" s="988"/>
      <c r="G358" s="988"/>
      <c r="H358" s="988"/>
      <c r="I358" s="988"/>
      <c r="J358" s="988"/>
    </row>
    <row r="359" spans="3:10" ht="15" customHeight="1">
      <c r="C359" s="988"/>
      <c r="D359" s="988"/>
      <c r="E359" s="988"/>
      <c r="F359" s="988"/>
      <c r="G359" s="988"/>
      <c r="H359" s="988"/>
      <c r="I359" s="988"/>
      <c r="J359" s="988"/>
    </row>
    <row r="360" spans="3:10" ht="15" customHeight="1">
      <c r="C360" s="988"/>
      <c r="D360" s="988"/>
      <c r="E360" s="988"/>
      <c r="F360" s="988"/>
      <c r="G360" s="988"/>
      <c r="H360" s="988"/>
      <c r="I360" s="988"/>
      <c r="J360" s="988"/>
    </row>
    <row r="361" spans="3:10" ht="15" customHeight="1">
      <c r="C361" s="988"/>
      <c r="D361" s="988"/>
      <c r="E361" s="988"/>
      <c r="F361" s="988"/>
      <c r="G361" s="988"/>
      <c r="H361" s="988"/>
      <c r="I361" s="988"/>
      <c r="J361" s="988"/>
    </row>
    <row r="362" spans="3:10" ht="15" customHeight="1">
      <c r="C362" s="988"/>
      <c r="D362" s="988"/>
      <c r="E362" s="988"/>
      <c r="F362" s="988"/>
      <c r="G362" s="988"/>
      <c r="H362" s="988"/>
      <c r="I362" s="988"/>
      <c r="J362" s="988"/>
    </row>
    <row r="363" spans="3:10" ht="15" customHeight="1">
      <c r="C363" s="988"/>
      <c r="D363" s="988"/>
      <c r="E363" s="988"/>
      <c r="F363" s="988"/>
      <c r="G363" s="988"/>
      <c r="H363" s="988"/>
      <c r="I363" s="988"/>
      <c r="J363" s="988"/>
    </row>
    <row r="364" spans="3:10" ht="15" customHeight="1">
      <c r="C364" s="988"/>
      <c r="D364" s="988"/>
      <c r="E364" s="988"/>
      <c r="F364" s="988"/>
      <c r="G364" s="988"/>
      <c r="H364" s="988"/>
      <c r="I364" s="988"/>
      <c r="J364" s="988"/>
    </row>
    <row r="365" spans="3:10" ht="15" customHeight="1">
      <c r="C365" s="988"/>
      <c r="D365" s="988"/>
      <c r="E365" s="988"/>
      <c r="F365" s="988"/>
      <c r="G365" s="988"/>
      <c r="H365" s="988"/>
      <c r="I365" s="988"/>
      <c r="J365" s="988"/>
    </row>
    <row r="366" spans="3:10" ht="15" customHeight="1">
      <c r="C366" s="988"/>
      <c r="D366" s="988"/>
      <c r="E366" s="988"/>
      <c r="F366" s="988"/>
      <c r="G366" s="988"/>
      <c r="H366" s="988"/>
      <c r="I366" s="988"/>
      <c r="J366" s="988"/>
    </row>
    <row r="367" spans="3:10" ht="15" customHeight="1">
      <c r="C367" s="988"/>
      <c r="D367" s="988"/>
      <c r="E367" s="988"/>
      <c r="F367" s="988"/>
      <c r="G367" s="988"/>
      <c r="H367" s="988"/>
      <c r="I367" s="988"/>
      <c r="J367" s="988"/>
    </row>
    <row r="368" spans="3:10" ht="15" customHeight="1">
      <c r="C368" s="988"/>
      <c r="D368" s="988"/>
      <c r="E368" s="988"/>
      <c r="F368" s="988"/>
      <c r="G368" s="988"/>
      <c r="H368" s="988"/>
      <c r="I368" s="988"/>
      <c r="J368" s="988"/>
    </row>
    <row r="369" spans="3:10" ht="15" customHeight="1">
      <c r="C369" s="988"/>
      <c r="D369" s="988"/>
      <c r="E369" s="988"/>
      <c r="F369" s="988"/>
      <c r="G369" s="988"/>
      <c r="H369" s="988"/>
      <c r="I369" s="988"/>
      <c r="J369" s="988"/>
    </row>
    <row r="370" spans="3:10" ht="15" customHeight="1">
      <c r="C370" s="988"/>
      <c r="D370" s="988"/>
      <c r="E370" s="988"/>
      <c r="F370" s="988"/>
      <c r="G370" s="988"/>
      <c r="H370" s="988"/>
      <c r="I370" s="988"/>
      <c r="J370" s="988"/>
    </row>
    <row r="371" spans="3:10" ht="15" customHeight="1">
      <c r="C371" s="988"/>
      <c r="D371" s="988"/>
      <c r="E371" s="988"/>
      <c r="F371" s="988"/>
      <c r="G371" s="988"/>
      <c r="H371" s="988"/>
      <c r="I371" s="988"/>
      <c r="J371" s="988"/>
    </row>
    <row r="372" spans="3:10" ht="15" customHeight="1">
      <c r="C372" s="988"/>
      <c r="D372" s="988"/>
      <c r="E372" s="988"/>
      <c r="F372" s="988"/>
      <c r="G372" s="988"/>
      <c r="H372" s="988"/>
      <c r="I372" s="988"/>
      <c r="J372" s="988"/>
    </row>
    <row r="373" spans="3:10" ht="15" customHeight="1">
      <c r="C373" s="988"/>
      <c r="D373" s="988"/>
      <c r="E373" s="988"/>
      <c r="F373" s="988"/>
      <c r="G373" s="988"/>
      <c r="H373" s="988"/>
      <c r="I373" s="988"/>
      <c r="J373" s="988"/>
    </row>
    <row r="374" spans="3:10" ht="15" customHeight="1">
      <c r="C374" s="988"/>
      <c r="D374" s="988"/>
      <c r="E374" s="988"/>
      <c r="F374" s="988"/>
      <c r="G374" s="988"/>
      <c r="H374" s="988"/>
      <c r="I374" s="988"/>
      <c r="J374" s="988"/>
    </row>
    <row r="375" spans="3:10" ht="15" customHeight="1">
      <c r="C375" s="988"/>
      <c r="D375" s="988"/>
      <c r="E375" s="988"/>
      <c r="F375" s="988"/>
      <c r="G375" s="988"/>
      <c r="H375" s="988"/>
      <c r="I375" s="988"/>
      <c r="J375" s="988"/>
    </row>
    <row r="376" spans="3:10" ht="15" customHeight="1">
      <c r="C376" s="988"/>
      <c r="D376" s="988"/>
      <c r="E376" s="988"/>
      <c r="F376" s="988"/>
      <c r="G376" s="988"/>
      <c r="H376" s="988"/>
      <c r="I376" s="988"/>
      <c r="J376" s="988"/>
    </row>
    <row r="377" spans="3:10" ht="15" customHeight="1">
      <c r="C377" s="988"/>
      <c r="D377" s="988"/>
      <c r="E377" s="988"/>
      <c r="F377" s="988"/>
      <c r="G377" s="988"/>
      <c r="H377" s="988"/>
      <c r="I377" s="988"/>
      <c r="J377" s="988"/>
    </row>
    <row r="378" spans="3:10" ht="15" customHeight="1">
      <c r="C378" s="988"/>
      <c r="D378" s="988"/>
      <c r="E378" s="988"/>
      <c r="F378" s="988"/>
      <c r="G378" s="988"/>
      <c r="H378" s="988"/>
      <c r="I378" s="988"/>
      <c r="J378" s="988"/>
    </row>
    <row r="379" spans="3:10" ht="15" customHeight="1">
      <c r="C379" s="988"/>
      <c r="D379" s="988"/>
      <c r="E379" s="988"/>
      <c r="F379" s="988"/>
      <c r="G379" s="988"/>
      <c r="H379" s="988"/>
      <c r="I379" s="988"/>
      <c r="J379" s="988"/>
    </row>
    <row r="380" spans="3:10" ht="15" customHeight="1">
      <c r="C380" s="988"/>
      <c r="D380" s="988"/>
      <c r="E380" s="988"/>
      <c r="F380" s="988"/>
      <c r="G380" s="988"/>
      <c r="H380" s="988"/>
      <c r="I380" s="988"/>
      <c r="J380" s="988"/>
    </row>
    <row r="381" spans="3:10" ht="15" customHeight="1">
      <c r="C381" s="988"/>
      <c r="D381" s="988"/>
      <c r="E381" s="988"/>
      <c r="F381" s="988"/>
      <c r="G381" s="988"/>
      <c r="H381" s="988"/>
      <c r="I381" s="988"/>
      <c r="J381" s="988"/>
    </row>
    <row r="382" spans="3:10" ht="15" customHeight="1">
      <c r="C382" s="988"/>
      <c r="D382" s="988"/>
      <c r="E382" s="988"/>
      <c r="F382" s="988"/>
      <c r="G382" s="988"/>
      <c r="H382" s="988"/>
      <c r="I382" s="988"/>
      <c r="J382" s="988"/>
    </row>
    <row r="383" spans="3:10" ht="15" customHeight="1">
      <c r="C383" s="988"/>
      <c r="D383" s="988"/>
      <c r="E383" s="988"/>
      <c r="F383" s="988"/>
      <c r="G383" s="988"/>
      <c r="H383" s="988"/>
      <c r="I383" s="988"/>
      <c r="J383" s="988"/>
    </row>
    <row r="384" spans="3:10" ht="15" customHeight="1">
      <c r="C384" s="988"/>
      <c r="D384" s="988"/>
      <c r="E384" s="988"/>
      <c r="F384" s="988"/>
      <c r="G384" s="988"/>
      <c r="H384" s="988"/>
      <c r="I384" s="988"/>
      <c r="J384" s="988"/>
    </row>
    <row r="385" spans="3:10" ht="15" customHeight="1">
      <c r="C385" s="988"/>
      <c r="D385" s="988"/>
      <c r="E385" s="988"/>
      <c r="F385" s="988"/>
      <c r="G385" s="988"/>
      <c r="H385" s="988"/>
      <c r="I385" s="988"/>
      <c r="J385" s="988"/>
    </row>
    <row r="386" spans="3:10" ht="15" customHeight="1">
      <c r="C386" s="988"/>
      <c r="D386" s="988"/>
      <c r="E386" s="988"/>
      <c r="F386" s="988"/>
      <c r="G386" s="988"/>
      <c r="H386" s="988"/>
      <c r="I386" s="988"/>
      <c r="J386" s="988"/>
    </row>
    <row r="387" spans="3:10" ht="15" customHeight="1">
      <c r="C387" s="988"/>
      <c r="D387" s="988"/>
      <c r="E387" s="988"/>
      <c r="F387" s="988"/>
      <c r="G387" s="988"/>
      <c r="H387" s="988"/>
      <c r="I387" s="988"/>
      <c r="J387" s="988"/>
    </row>
    <row r="388" spans="3:10" ht="15" customHeight="1">
      <c r="C388" s="988"/>
      <c r="D388" s="988"/>
      <c r="E388" s="988"/>
      <c r="F388" s="988"/>
      <c r="G388" s="988"/>
      <c r="H388" s="988"/>
      <c r="I388" s="988"/>
      <c r="J388" s="988"/>
    </row>
    <row r="389" spans="3:10" ht="15" customHeight="1">
      <c r="C389" s="988"/>
      <c r="D389" s="988"/>
      <c r="E389" s="988"/>
      <c r="F389" s="988"/>
      <c r="G389" s="988"/>
      <c r="H389" s="988"/>
      <c r="I389" s="988"/>
      <c r="J389" s="988"/>
    </row>
    <row r="390" spans="3:10" ht="15" customHeight="1">
      <c r="C390" s="988"/>
      <c r="D390" s="988"/>
      <c r="E390" s="988"/>
      <c r="F390" s="988"/>
      <c r="G390" s="988"/>
      <c r="H390" s="988"/>
      <c r="I390" s="988"/>
      <c r="J390" s="988"/>
    </row>
    <row r="391" spans="3:10" ht="15" customHeight="1">
      <c r="C391" s="988"/>
      <c r="D391" s="988"/>
      <c r="E391" s="988"/>
      <c r="F391" s="988"/>
      <c r="G391" s="988"/>
      <c r="H391" s="988"/>
      <c r="I391" s="988"/>
      <c r="J391" s="988"/>
    </row>
    <row r="392" spans="3:10" ht="15" customHeight="1">
      <c r="C392" s="988"/>
      <c r="D392" s="988"/>
      <c r="E392" s="988"/>
      <c r="F392" s="988"/>
      <c r="G392" s="988"/>
      <c r="H392" s="988"/>
      <c r="I392" s="988"/>
      <c r="J392" s="988"/>
    </row>
    <row r="393" spans="3:10" ht="15" customHeight="1">
      <c r="C393" s="988"/>
      <c r="D393" s="988"/>
      <c r="E393" s="988"/>
      <c r="F393" s="988"/>
      <c r="G393" s="988"/>
      <c r="H393" s="988"/>
      <c r="I393" s="988"/>
      <c r="J393" s="988"/>
    </row>
    <row r="394" spans="3:10" ht="15" customHeight="1">
      <c r="C394" s="988"/>
      <c r="D394" s="988"/>
      <c r="E394" s="988"/>
      <c r="F394" s="988"/>
      <c r="G394" s="988"/>
      <c r="H394" s="988"/>
      <c r="I394" s="988"/>
      <c r="J394" s="988"/>
    </row>
    <row r="395" spans="3:10" ht="15" customHeight="1">
      <c r="C395" s="988"/>
      <c r="D395" s="988"/>
      <c r="E395" s="988"/>
      <c r="F395" s="988"/>
      <c r="G395" s="988"/>
      <c r="H395" s="988"/>
      <c r="I395" s="988"/>
      <c r="J395" s="988"/>
    </row>
    <row r="396" spans="3:10" ht="15" customHeight="1">
      <c r="C396" s="988"/>
      <c r="D396" s="988"/>
      <c r="E396" s="988"/>
      <c r="F396" s="988"/>
      <c r="G396" s="988"/>
      <c r="H396" s="988"/>
      <c r="I396" s="988"/>
      <c r="J396" s="988"/>
    </row>
    <row r="397" spans="3:10" ht="15" customHeight="1">
      <c r="C397" s="988"/>
      <c r="D397" s="988"/>
      <c r="E397" s="988"/>
      <c r="F397" s="988"/>
      <c r="G397" s="988"/>
      <c r="H397" s="988"/>
      <c r="I397" s="988"/>
      <c r="J397" s="988"/>
    </row>
    <row r="398" spans="3:10" ht="15" customHeight="1">
      <c r="C398" s="988"/>
      <c r="D398" s="988"/>
      <c r="E398" s="988"/>
      <c r="F398" s="988"/>
      <c r="G398" s="988"/>
      <c r="H398" s="988"/>
      <c r="I398" s="988"/>
      <c r="J398" s="988"/>
    </row>
    <row r="399" spans="3:10" ht="15" customHeight="1">
      <c r="C399" s="988"/>
      <c r="D399" s="988"/>
      <c r="E399" s="988"/>
      <c r="F399" s="988"/>
      <c r="G399" s="988"/>
      <c r="H399" s="988"/>
      <c r="I399" s="988"/>
      <c r="J399" s="988"/>
    </row>
    <row r="400" spans="3:10" ht="15" customHeight="1">
      <c r="C400" s="988"/>
      <c r="D400" s="988"/>
      <c r="E400" s="988"/>
      <c r="F400" s="988"/>
      <c r="G400" s="988"/>
      <c r="H400" s="988"/>
      <c r="I400" s="988"/>
      <c r="J400" s="988"/>
    </row>
    <row r="401" spans="3:10" ht="15" customHeight="1">
      <c r="C401" s="988"/>
      <c r="D401" s="988"/>
      <c r="E401" s="988"/>
      <c r="F401" s="988"/>
      <c r="G401" s="988"/>
      <c r="H401" s="988"/>
      <c r="I401" s="988"/>
      <c r="J401" s="988"/>
    </row>
    <row r="402" spans="3:10" ht="15" customHeight="1">
      <c r="C402" s="988"/>
      <c r="D402" s="988"/>
      <c r="E402" s="988"/>
      <c r="F402" s="988"/>
      <c r="G402" s="988"/>
      <c r="H402" s="988"/>
      <c r="I402" s="988"/>
      <c r="J402" s="988"/>
    </row>
    <row r="403" spans="3:10" ht="15" customHeight="1">
      <c r="C403" s="988"/>
      <c r="D403" s="988"/>
      <c r="E403" s="988"/>
      <c r="F403" s="988"/>
      <c r="G403" s="988"/>
      <c r="H403" s="988"/>
      <c r="I403" s="988"/>
      <c r="J403" s="988"/>
    </row>
    <row r="404" spans="3:10" ht="15" customHeight="1">
      <c r="C404" s="988"/>
      <c r="D404" s="988"/>
      <c r="E404" s="988"/>
      <c r="F404" s="988"/>
      <c r="G404" s="988"/>
      <c r="H404" s="988"/>
      <c r="I404" s="988"/>
      <c r="J404" s="988"/>
    </row>
    <row r="405" spans="3:10" ht="15" customHeight="1">
      <c r="C405" s="988"/>
      <c r="D405" s="988"/>
      <c r="E405" s="988"/>
      <c r="F405" s="988"/>
      <c r="G405" s="988"/>
      <c r="H405" s="988"/>
      <c r="I405" s="988"/>
      <c r="J405" s="988"/>
    </row>
    <row r="406" spans="3:10" ht="15" customHeight="1">
      <c r="C406" s="988"/>
      <c r="D406" s="988"/>
      <c r="E406" s="988"/>
      <c r="F406" s="988"/>
      <c r="G406" s="988"/>
      <c r="H406" s="988"/>
      <c r="I406" s="988"/>
      <c r="J406" s="988"/>
    </row>
    <row r="407" spans="3:10" ht="15" customHeight="1">
      <c r="C407" s="988"/>
      <c r="D407" s="988"/>
      <c r="E407" s="988"/>
      <c r="F407" s="988"/>
      <c r="G407" s="988"/>
      <c r="H407" s="988"/>
      <c r="I407" s="988"/>
      <c r="J407" s="988"/>
    </row>
    <row r="408" spans="3:10" ht="15" customHeight="1">
      <c r="C408" s="988"/>
      <c r="D408" s="988"/>
      <c r="E408" s="988"/>
      <c r="F408" s="988"/>
      <c r="G408" s="988"/>
      <c r="H408" s="988"/>
      <c r="I408" s="988"/>
      <c r="J408" s="988"/>
    </row>
    <row r="409" spans="3:10" ht="15" customHeight="1">
      <c r="C409" s="988"/>
      <c r="D409" s="988"/>
      <c r="E409" s="988"/>
      <c r="F409" s="988"/>
      <c r="G409" s="988"/>
      <c r="H409" s="988"/>
      <c r="I409" s="988"/>
      <c r="J409" s="988"/>
    </row>
    <row r="410" spans="3:10" ht="15" customHeight="1">
      <c r="C410" s="988"/>
      <c r="D410" s="988"/>
      <c r="E410" s="988"/>
      <c r="F410" s="988"/>
      <c r="G410" s="988"/>
      <c r="H410" s="988"/>
      <c r="I410" s="988"/>
      <c r="J410" s="988"/>
    </row>
    <row r="411" spans="3:10" ht="15" customHeight="1">
      <c r="C411" s="988"/>
      <c r="D411" s="988"/>
      <c r="E411" s="988"/>
      <c r="F411" s="988"/>
      <c r="G411" s="988"/>
      <c r="H411" s="988"/>
      <c r="I411" s="988"/>
      <c r="J411" s="988"/>
    </row>
    <row r="412" spans="3:10" ht="15" customHeight="1">
      <c r="C412" s="988"/>
      <c r="D412" s="988"/>
      <c r="E412" s="988"/>
      <c r="F412" s="988"/>
      <c r="G412" s="988"/>
      <c r="H412" s="988"/>
      <c r="I412" s="988"/>
      <c r="J412" s="988"/>
    </row>
    <row r="413" spans="3:10" ht="15" customHeight="1">
      <c r="C413" s="988"/>
      <c r="D413" s="988"/>
      <c r="E413" s="988"/>
      <c r="F413" s="988"/>
      <c r="G413" s="988"/>
      <c r="H413" s="988"/>
      <c r="I413" s="988"/>
      <c r="J413" s="988"/>
    </row>
    <row r="414" spans="3:10" ht="15" customHeight="1">
      <c r="C414" s="988"/>
      <c r="D414" s="988"/>
      <c r="E414" s="988"/>
      <c r="F414" s="988"/>
      <c r="G414" s="988"/>
      <c r="H414" s="988"/>
      <c r="I414" s="988"/>
      <c r="J414" s="988"/>
    </row>
    <row r="415" spans="3:10" ht="15" customHeight="1">
      <c r="C415" s="988"/>
      <c r="D415" s="988"/>
      <c r="E415" s="988"/>
      <c r="F415" s="988"/>
      <c r="G415" s="988"/>
      <c r="H415" s="988"/>
      <c r="I415" s="988"/>
      <c r="J415" s="988"/>
    </row>
    <row r="416" spans="3:10" ht="15" customHeight="1">
      <c r="C416" s="988"/>
      <c r="D416" s="988"/>
      <c r="E416" s="988"/>
      <c r="F416" s="988"/>
      <c r="G416" s="988"/>
      <c r="H416" s="988"/>
      <c r="I416" s="988"/>
      <c r="J416" s="988"/>
    </row>
    <row r="417" spans="3:10" ht="15" customHeight="1">
      <c r="C417" s="988"/>
      <c r="D417" s="988"/>
      <c r="E417" s="988"/>
      <c r="F417" s="988"/>
      <c r="G417" s="988"/>
      <c r="H417" s="988"/>
      <c r="I417" s="988"/>
      <c r="J417" s="988"/>
    </row>
    <row r="418" spans="3:10" ht="15" customHeight="1">
      <c r="C418" s="988"/>
      <c r="D418" s="988"/>
      <c r="E418" s="988"/>
      <c r="F418" s="988"/>
      <c r="G418" s="988"/>
      <c r="H418" s="988"/>
      <c r="I418" s="988"/>
      <c r="J418" s="988"/>
    </row>
    <row r="419" spans="3:10" ht="15" customHeight="1">
      <c r="C419" s="988"/>
      <c r="D419" s="988"/>
      <c r="E419" s="988"/>
      <c r="F419" s="988"/>
      <c r="G419" s="988"/>
      <c r="H419" s="988"/>
      <c r="I419" s="988"/>
      <c r="J419" s="988"/>
    </row>
    <row r="420" spans="3:10" ht="15" customHeight="1">
      <c r="C420" s="988"/>
      <c r="D420" s="988"/>
      <c r="E420" s="988"/>
      <c r="F420" s="988"/>
      <c r="G420" s="988"/>
      <c r="H420" s="988"/>
      <c r="I420" s="988"/>
      <c r="J420" s="988"/>
    </row>
    <row r="421" spans="3:10" ht="15" customHeight="1">
      <c r="C421" s="988"/>
      <c r="D421" s="988"/>
      <c r="E421" s="988"/>
      <c r="F421" s="988"/>
      <c r="G421" s="988"/>
      <c r="H421" s="988"/>
      <c r="I421" s="988"/>
      <c r="J421" s="988"/>
    </row>
    <row r="422" spans="3:10" ht="15" customHeight="1">
      <c r="C422" s="988"/>
      <c r="D422" s="988"/>
      <c r="E422" s="988"/>
      <c r="F422" s="988"/>
      <c r="G422" s="988"/>
      <c r="H422" s="988"/>
      <c r="I422" s="988"/>
      <c r="J422" s="988"/>
    </row>
    <row r="423" spans="3:10" ht="15" customHeight="1">
      <c r="C423" s="988"/>
      <c r="D423" s="988"/>
      <c r="E423" s="988"/>
      <c r="F423" s="988"/>
      <c r="G423" s="988"/>
      <c r="H423" s="988"/>
      <c r="I423" s="988"/>
      <c r="J423" s="988"/>
    </row>
    <row r="424" spans="3:10" ht="15" customHeight="1">
      <c r="C424" s="988"/>
      <c r="D424" s="988"/>
      <c r="E424" s="988"/>
      <c r="F424" s="988"/>
      <c r="G424" s="988"/>
      <c r="H424" s="988"/>
      <c r="I424" s="988"/>
      <c r="J424" s="988"/>
    </row>
    <row r="425" spans="3:10" ht="15" customHeight="1">
      <c r="C425" s="988"/>
      <c r="D425" s="988"/>
      <c r="E425" s="988"/>
      <c r="F425" s="988"/>
      <c r="G425" s="988"/>
      <c r="H425" s="988"/>
      <c r="I425" s="988"/>
      <c r="J425" s="988"/>
    </row>
    <row r="426" spans="3:10" ht="15" customHeight="1">
      <c r="C426" s="988"/>
      <c r="D426" s="988"/>
      <c r="E426" s="988"/>
      <c r="F426" s="988"/>
      <c r="G426" s="988"/>
      <c r="H426" s="988"/>
      <c r="I426" s="988"/>
      <c r="J426" s="988"/>
    </row>
    <row r="427" spans="3:10" ht="15" customHeight="1">
      <c r="C427" s="988"/>
      <c r="D427" s="988"/>
      <c r="E427" s="988"/>
      <c r="F427" s="988"/>
      <c r="G427" s="988"/>
      <c r="H427" s="988"/>
      <c r="I427" s="988"/>
      <c r="J427" s="988"/>
    </row>
    <row r="428" spans="3:10" ht="15" customHeight="1">
      <c r="C428" s="988"/>
      <c r="D428" s="988"/>
      <c r="E428" s="988"/>
      <c r="F428" s="988"/>
      <c r="G428" s="988"/>
      <c r="H428" s="988"/>
      <c r="I428" s="988"/>
      <c r="J428" s="988"/>
    </row>
    <row r="429" spans="3:10" ht="15" customHeight="1">
      <c r="C429" s="988"/>
      <c r="D429" s="988"/>
      <c r="E429" s="988"/>
      <c r="F429" s="988"/>
      <c r="G429" s="988"/>
      <c r="H429" s="988"/>
      <c r="I429" s="988"/>
      <c r="J429" s="988"/>
    </row>
    <row r="430" spans="3:10" ht="15" customHeight="1">
      <c r="C430" s="988"/>
      <c r="D430" s="988"/>
      <c r="E430" s="988"/>
      <c r="F430" s="988"/>
      <c r="G430" s="988"/>
      <c r="H430" s="988"/>
      <c r="I430" s="988"/>
      <c r="J430" s="988"/>
    </row>
    <row r="431" spans="3:10" ht="15" customHeight="1">
      <c r="C431" s="988"/>
      <c r="D431" s="988"/>
      <c r="E431" s="988"/>
      <c r="F431" s="988"/>
      <c r="G431" s="988"/>
      <c r="H431" s="988"/>
      <c r="I431" s="988"/>
      <c r="J431" s="988"/>
    </row>
    <row r="432" spans="3:10" ht="15" customHeight="1">
      <c r="C432" s="988"/>
      <c r="D432" s="988"/>
      <c r="E432" s="988"/>
      <c r="F432" s="988"/>
      <c r="G432" s="988"/>
      <c r="H432" s="988"/>
      <c r="I432" s="988"/>
      <c r="J432" s="988"/>
    </row>
    <row r="433" spans="3:10" ht="15" customHeight="1">
      <c r="C433" s="988"/>
      <c r="D433" s="988"/>
      <c r="E433" s="988"/>
      <c r="F433" s="988"/>
      <c r="G433" s="988"/>
      <c r="H433" s="988"/>
      <c r="I433" s="988"/>
      <c r="J433" s="988"/>
    </row>
    <row r="434" spans="3:10" ht="15" customHeight="1">
      <c r="C434" s="988"/>
      <c r="D434" s="988"/>
      <c r="E434" s="988"/>
      <c r="F434" s="988"/>
      <c r="G434" s="988"/>
      <c r="H434" s="988"/>
      <c r="I434" s="988"/>
      <c r="J434" s="988"/>
    </row>
    <row r="435" spans="3:10" ht="15" customHeight="1">
      <c r="C435" s="988"/>
      <c r="D435" s="988"/>
      <c r="E435" s="988"/>
      <c r="F435" s="988"/>
      <c r="G435" s="988"/>
      <c r="H435" s="988"/>
      <c r="I435" s="988"/>
      <c r="J435" s="988"/>
    </row>
    <row r="436" spans="3:10" ht="15" customHeight="1">
      <c r="C436" s="988"/>
      <c r="D436" s="988"/>
      <c r="E436" s="988"/>
      <c r="F436" s="988"/>
      <c r="G436" s="988"/>
      <c r="H436" s="988"/>
      <c r="I436" s="988"/>
      <c r="J436" s="988"/>
    </row>
    <row r="437" spans="3:10" ht="15" customHeight="1">
      <c r="C437" s="988"/>
      <c r="D437" s="988"/>
      <c r="E437" s="988"/>
      <c r="F437" s="988"/>
      <c r="G437" s="988"/>
      <c r="H437" s="988"/>
      <c r="I437" s="988"/>
      <c r="J437" s="988"/>
    </row>
    <row r="438" spans="3:10" ht="15" customHeight="1">
      <c r="C438" s="988"/>
      <c r="D438" s="988"/>
      <c r="E438" s="988"/>
      <c r="F438" s="988"/>
      <c r="G438" s="988"/>
      <c r="H438" s="988"/>
      <c r="I438" s="988"/>
      <c r="J438" s="988"/>
    </row>
    <row r="439" spans="3:10" ht="15" customHeight="1">
      <c r="C439" s="988"/>
      <c r="D439" s="988"/>
      <c r="E439" s="988"/>
      <c r="F439" s="988"/>
      <c r="G439" s="988"/>
      <c r="H439" s="988"/>
      <c r="I439" s="988"/>
      <c r="J439" s="988"/>
    </row>
    <row r="440" spans="3:10" ht="15" customHeight="1">
      <c r="C440" s="988"/>
      <c r="D440" s="988"/>
      <c r="E440" s="988"/>
      <c r="F440" s="988"/>
      <c r="G440" s="988"/>
      <c r="H440" s="988"/>
      <c r="I440" s="988"/>
      <c r="J440" s="988"/>
    </row>
    <row r="441" spans="3:10" ht="15" customHeight="1">
      <c r="C441" s="988"/>
      <c r="D441" s="988"/>
      <c r="E441" s="988"/>
      <c r="F441" s="988"/>
      <c r="G441" s="988"/>
      <c r="H441" s="988"/>
      <c r="I441" s="988"/>
      <c r="J441" s="988"/>
    </row>
    <row r="442" spans="3:10" ht="15" customHeight="1">
      <c r="C442" s="988"/>
      <c r="D442" s="988"/>
      <c r="E442" s="988"/>
      <c r="F442" s="988"/>
      <c r="G442" s="988"/>
      <c r="H442" s="988"/>
      <c r="I442" s="988"/>
      <c r="J442" s="988"/>
    </row>
    <row r="443" spans="3:10" ht="15" customHeight="1">
      <c r="C443" s="988"/>
      <c r="D443" s="988"/>
      <c r="E443" s="988"/>
      <c r="F443" s="988"/>
      <c r="G443" s="988"/>
      <c r="H443" s="988"/>
      <c r="I443" s="988"/>
      <c r="J443" s="988"/>
    </row>
    <row r="444" spans="3:10" ht="15" customHeight="1">
      <c r="C444" s="988"/>
      <c r="D444" s="988"/>
      <c r="E444" s="988"/>
      <c r="F444" s="988"/>
      <c r="G444" s="988"/>
      <c r="H444" s="988"/>
      <c r="I444" s="988"/>
      <c r="J444" s="988"/>
    </row>
    <row r="445" spans="3:10" ht="15" customHeight="1">
      <c r="C445" s="988"/>
      <c r="D445" s="988"/>
      <c r="E445" s="988"/>
      <c r="F445" s="988"/>
      <c r="G445" s="988"/>
      <c r="H445" s="988"/>
      <c r="I445" s="988"/>
      <c r="J445" s="988"/>
    </row>
    <row r="446" spans="3:10" ht="15" customHeight="1">
      <c r="C446" s="988"/>
      <c r="D446" s="988"/>
      <c r="E446" s="988"/>
      <c r="F446" s="988"/>
      <c r="G446" s="988"/>
      <c r="H446" s="988"/>
      <c r="I446" s="988"/>
      <c r="J446" s="988"/>
    </row>
    <row r="447" spans="3:10" ht="15" customHeight="1">
      <c r="C447" s="988"/>
      <c r="D447" s="988"/>
      <c r="E447" s="988"/>
      <c r="F447" s="988"/>
      <c r="G447" s="988"/>
      <c r="H447" s="988"/>
      <c r="I447" s="988"/>
      <c r="J447" s="988"/>
    </row>
    <row r="448" spans="3:10" ht="15" customHeight="1">
      <c r="C448" s="988"/>
      <c r="D448" s="988"/>
      <c r="E448" s="988"/>
      <c r="F448" s="988"/>
      <c r="G448" s="988"/>
      <c r="H448" s="988"/>
      <c r="I448" s="988"/>
      <c r="J448" s="988"/>
    </row>
    <row r="449" spans="3:10" ht="15" customHeight="1">
      <c r="C449" s="988"/>
      <c r="D449" s="988"/>
      <c r="E449" s="988"/>
      <c r="F449" s="988"/>
      <c r="G449" s="988"/>
      <c r="H449" s="988"/>
      <c r="I449" s="988"/>
      <c r="J449" s="988"/>
    </row>
    <row r="450" spans="3:10" ht="15" customHeight="1">
      <c r="C450" s="988"/>
      <c r="D450" s="988"/>
      <c r="E450" s="988"/>
      <c r="F450" s="988"/>
      <c r="G450" s="988"/>
      <c r="H450" s="988"/>
      <c r="I450" s="988"/>
      <c r="J450" s="988"/>
    </row>
    <row r="451" spans="3:10" ht="15" customHeight="1">
      <c r="C451" s="988"/>
      <c r="D451" s="988"/>
      <c r="E451" s="988"/>
      <c r="F451" s="988"/>
      <c r="G451" s="988"/>
      <c r="H451" s="988"/>
      <c r="I451" s="988"/>
      <c r="J451" s="988"/>
    </row>
    <row r="452" spans="3:10" ht="15" customHeight="1">
      <c r="C452" s="988"/>
      <c r="D452" s="988"/>
      <c r="E452" s="988"/>
      <c r="F452" s="988"/>
      <c r="G452" s="988"/>
      <c r="H452" s="988"/>
      <c r="I452" s="988"/>
      <c r="J452" s="988"/>
    </row>
    <row r="453" spans="3:10" ht="15" customHeight="1">
      <c r="C453" s="988"/>
      <c r="D453" s="988"/>
      <c r="E453" s="988"/>
      <c r="F453" s="988"/>
      <c r="G453" s="988"/>
      <c r="H453" s="988"/>
      <c r="I453" s="988"/>
      <c r="J453" s="988"/>
    </row>
    <row r="454" spans="3:10" ht="15" customHeight="1">
      <c r="C454" s="988"/>
      <c r="D454" s="988"/>
      <c r="E454" s="988"/>
      <c r="F454" s="988"/>
      <c r="G454" s="988"/>
      <c r="H454" s="988"/>
      <c r="I454" s="988"/>
      <c r="J454" s="988"/>
    </row>
    <row r="455" spans="3:10" ht="15" customHeight="1">
      <c r="C455" s="988"/>
      <c r="D455" s="988"/>
      <c r="E455" s="988"/>
      <c r="F455" s="988"/>
      <c r="G455" s="988"/>
      <c r="H455" s="988"/>
      <c r="I455" s="988"/>
      <c r="J455" s="988"/>
    </row>
    <row r="456" spans="3:10" ht="15" customHeight="1">
      <c r="C456" s="988"/>
      <c r="D456" s="988"/>
      <c r="E456" s="988"/>
      <c r="F456" s="988"/>
      <c r="G456" s="988"/>
      <c r="H456" s="988"/>
      <c r="I456" s="988"/>
      <c r="J456" s="988"/>
    </row>
    <row r="457" spans="3:10" ht="15" customHeight="1">
      <c r="C457" s="988"/>
      <c r="D457" s="988"/>
      <c r="E457" s="988"/>
      <c r="F457" s="988"/>
      <c r="G457" s="988"/>
      <c r="H457" s="988"/>
      <c r="I457" s="988"/>
      <c r="J457" s="988"/>
    </row>
    <row r="458" spans="3:10" ht="15" customHeight="1">
      <c r="C458" s="988"/>
      <c r="D458" s="988"/>
      <c r="E458" s="988"/>
      <c r="F458" s="988"/>
      <c r="G458" s="988"/>
      <c r="H458" s="988"/>
      <c r="I458" s="988"/>
      <c r="J458" s="988"/>
    </row>
    <row r="459" spans="3:10" ht="15" customHeight="1">
      <c r="C459" s="988"/>
      <c r="D459" s="988"/>
      <c r="E459" s="988"/>
      <c r="F459" s="988"/>
      <c r="G459" s="988"/>
      <c r="H459" s="988"/>
      <c r="I459" s="988"/>
      <c r="J459" s="988"/>
    </row>
    <row r="460" spans="3:10" ht="15" customHeight="1">
      <c r="C460" s="988"/>
      <c r="D460" s="988"/>
      <c r="E460" s="988"/>
      <c r="F460" s="988"/>
      <c r="G460" s="988"/>
      <c r="H460" s="988"/>
      <c r="I460" s="988"/>
      <c r="J460" s="988"/>
    </row>
    <row r="461" spans="3:10" ht="15" customHeight="1">
      <c r="C461" s="988"/>
      <c r="D461" s="988"/>
      <c r="E461" s="988"/>
      <c r="F461" s="988"/>
      <c r="G461" s="988"/>
      <c r="H461" s="988"/>
      <c r="I461" s="988"/>
      <c r="J461" s="988"/>
    </row>
    <row r="462" spans="3:10" ht="15" customHeight="1">
      <c r="C462" s="988"/>
      <c r="D462" s="988"/>
      <c r="E462" s="988"/>
      <c r="F462" s="988"/>
      <c r="G462" s="988"/>
      <c r="H462" s="988"/>
      <c r="I462" s="988"/>
      <c r="J462" s="988"/>
    </row>
    <row r="463" spans="3:10" ht="15" customHeight="1">
      <c r="C463" s="988"/>
      <c r="D463" s="988"/>
      <c r="E463" s="988"/>
      <c r="F463" s="988"/>
      <c r="G463" s="988"/>
      <c r="H463" s="988"/>
      <c r="I463" s="988"/>
      <c r="J463" s="988"/>
    </row>
    <row r="464" spans="3:10" ht="15" customHeight="1">
      <c r="C464" s="988"/>
      <c r="D464" s="988"/>
      <c r="E464" s="988"/>
      <c r="F464" s="988"/>
      <c r="G464" s="988"/>
      <c r="H464" s="988"/>
      <c r="I464" s="988"/>
      <c r="J464" s="988"/>
    </row>
    <row r="465" spans="3:10" ht="15" customHeight="1">
      <c r="C465" s="988"/>
      <c r="D465" s="988"/>
      <c r="E465" s="988"/>
      <c r="F465" s="988"/>
      <c r="G465" s="988"/>
      <c r="H465" s="988"/>
      <c r="I465" s="988"/>
      <c r="J465" s="988"/>
    </row>
    <row r="466" spans="3:10" ht="15" customHeight="1">
      <c r="C466" s="988"/>
      <c r="D466" s="988"/>
      <c r="E466" s="988"/>
      <c r="F466" s="988"/>
      <c r="G466" s="988"/>
      <c r="H466" s="988"/>
      <c r="I466" s="988"/>
      <c r="J466" s="988"/>
    </row>
    <row r="467" spans="3:10" ht="15" customHeight="1">
      <c r="C467" s="988"/>
      <c r="D467" s="988"/>
      <c r="E467" s="988"/>
      <c r="F467" s="988"/>
      <c r="G467" s="988"/>
      <c r="H467" s="988"/>
      <c r="I467" s="988"/>
      <c r="J467" s="988"/>
    </row>
    <row r="468" spans="3:10" ht="15" customHeight="1">
      <c r="C468" s="988"/>
      <c r="D468" s="988"/>
      <c r="E468" s="988"/>
      <c r="F468" s="988"/>
      <c r="G468" s="988"/>
      <c r="H468" s="988"/>
      <c r="I468" s="988"/>
      <c r="J468" s="988"/>
    </row>
    <row r="469" spans="3:10" ht="15" customHeight="1">
      <c r="C469" s="988"/>
      <c r="D469" s="988"/>
      <c r="E469" s="988"/>
      <c r="F469" s="988"/>
      <c r="G469" s="988"/>
      <c r="H469" s="988"/>
      <c r="I469" s="988"/>
      <c r="J469" s="988"/>
    </row>
    <row r="470" spans="3:10" ht="15" customHeight="1">
      <c r="C470" s="988"/>
      <c r="D470" s="988"/>
      <c r="E470" s="988"/>
      <c r="F470" s="988"/>
      <c r="G470" s="988"/>
      <c r="H470" s="988"/>
      <c r="I470" s="988"/>
      <c r="J470" s="988"/>
    </row>
    <row r="471" spans="3:10" ht="15" customHeight="1">
      <c r="C471" s="988"/>
      <c r="D471" s="988"/>
      <c r="E471" s="988"/>
      <c r="F471" s="988"/>
      <c r="G471" s="988"/>
      <c r="H471" s="988"/>
      <c r="I471" s="988"/>
      <c r="J471" s="988"/>
    </row>
    <row r="472" spans="3:10" ht="15" customHeight="1">
      <c r="C472" s="988"/>
      <c r="D472" s="988"/>
      <c r="E472" s="988"/>
      <c r="F472" s="988"/>
      <c r="G472" s="988"/>
      <c r="H472" s="988"/>
      <c r="I472" s="988"/>
      <c r="J472" s="988"/>
    </row>
    <row r="473" spans="3:10" ht="15" customHeight="1">
      <c r="C473" s="988"/>
      <c r="D473" s="988"/>
      <c r="E473" s="988"/>
      <c r="F473" s="988"/>
      <c r="G473" s="988"/>
      <c r="H473" s="988"/>
      <c r="I473" s="988"/>
      <c r="J473" s="988"/>
    </row>
    <row r="474" spans="3:10" ht="15" customHeight="1">
      <c r="C474" s="988"/>
      <c r="D474" s="988"/>
      <c r="E474" s="988"/>
      <c r="F474" s="988"/>
      <c r="G474" s="988"/>
      <c r="H474" s="988"/>
      <c r="I474" s="988"/>
      <c r="J474" s="988"/>
    </row>
  </sheetData>
  <mergeCells count="49">
    <mergeCell ref="L30:M30"/>
    <mergeCell ref="A1:N1"/>
    <mergeCell ref="J2:K2"/>
    <mergeCell ref="E6:L6"/>
    <mergeCell ref="B23:K23"/>
    <mergeCell ref="L23:M23"/>
    <mergeCell ref="B24:K24"/>
    <mergeCell ref="L24:M24"/>
    <mergeCell ref="L25:M25"/>
    <mergeCell ref="L26:M26"/>
    <mergeCell ref="L27:M27"/>
    <mergeCell ref="L28:M28"/>
    <mergeCell ref="L29:M29"/>
    <mergeCell ref="L42:M42"/>
    <mergeCell ref="L31:M31"/>
    <mergeCell ref="L32:M32"/>
    <mergeCell ref="L33:M33"/>
    <mergeCell ref="L34:M34"/>
    <mergeCell ref="L35:M35"/>
    <mergeCell ref="L36:M36"/>
    <mergeCell ref="L37:M37"/>
    <mergeCell ref="L38:M38"/>
    <mergeCell ref="L39:M39"/>
    <mergeCell ref="L40:M40"/>
    <mergeCell ref="L41:M41"/>
    <mergeCell ref="P45:U45"/>
    <mergeCell ref="B50:C50"/>
    <mergeCell ref="J60:K60"/>
    <mergeCell ref="L60:M60"/>
    <mergeCell ref="J61:K61"/>
    <mergeCell ref="L61:M61"/>
    <mergeCell ref="P65:Q65"/>
    <mergeCell ref="J66:K66"/>
    <mergeCell ref="L66:M66"/>
    <mergeCell ref="P66:Q66"/>
    <mergeCell ref="J62:K62"/>
    <mergeCell ref="L62:M62"/>
    <mergeCell ref="J63:K63"/>
    <mergeCell ref="L63:M63"/>
    <mergeCell ref="P63:Q63"/>
    <mergeCell ref="J64:K64"/>
    <mergeCell ref="L64:M64"/>
    <mergeCell ref="P64:Q64"/>
    <mergeCell ref="J67:K67"/>
    <mergeCell ref="L67:M67"/>
    <mergeCell ref="J68:K68"/>
    <mergeCell ref="L68:M68"/>
    <mergeCell ref="J65:K65"/>
    <mergeCell ref="L65:M65"/>
  </mergeCells>
  <dataValidations count="6">
    <dataValidation type="whole" operator="greaterThan" allowBlank="1" error="aihsfyuosa_x000a_" sqref="R57" xr:uid="{6C4DCD89-1CD3-4B4D-9F23-071118E64BAE}">
      <formula1>R57&gt;1</formula1>
    </dataValidation>
    <dataValidation type="custom" allowBlank="1" showInputMessage="1" showErrorMessage="1" sqref="A47:M47" xr:uid="{665A1F01-1CA1-40DF-88E6-6C2AAD2D7E1E}">
      <formula1>#REF!&gt;1</formula1>
    </dataValidation>
    <dataValidation type="custom" allowBlank="1" showInputMessage="1" showErrorMessage="1" sqref="A45:M46" xr:uid="{34DEDB8E-65CF-4F63-ABD9-45FB09C98A97}">
      <formula1>R57&gt;1</formula1>
    </dataValidation>
    <dataValidation type="custom" allowBlank="1" error="only select on fee category" sqref="R58" xr:uid="{30FE1282-B34A-48A2-9006-6C3FC25BD75D}">
      <formula1>IF(R57&gt;1,FALSE,TRUE)</formula1>
    </dataValidation>
    <dataValidation type="custom" errorStyle="information" operator="greaterThan" allowBlank="1" showErrorMessage="1" error="Onl;y select one fee category" sqref="P19" xr:uid="{52E0A7C1-B53A-44F5-992E-2A7334DD0DD5}">
      <formula1>IF(SUM(R47:R53)&gt;1,1,0)</formula1>
    </dataValidation>
    <dataValidation type="custom" allowBlank="1" showInputMessage="1" showErrorMessage="1" error="Only select one fee category_x000a_" sqref="E57" xr:uid="{B6875330-2AF9-427B-994E-628B63285936}">
      <formula1>SUM(R47:R53)&gt;2</formula1>
    </dataValidation>
  </dataValidations>
  <printOptions horizontalCentered="1"/>
  <pageMargins left="0.59055118110236227" right="0.59055118110236227" top="0.59055118110236227" bottom="0.59055118110236227" header="0.31496062992125984" footer="0.31496062992125984"/>
  <pageSetup paperSize="9" scale="77" fitToHeight="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0</xdr:col>
                    <xdr:colOff>104775</xdr:colOff>
                    <xdr:row>44</xdr:row>
                    <xdr:rowOff>0</xdr:rowOff>
                  </from>
                  <to>
                    <xdr:col>1</xdr:col>
                    <xdr:colOff>666750</xdr:colOff>
                    <xdr:row>45</xdr:row>
                    <xdr:rowOff>19050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3</xdr:col>
                    <xdr:colOff>0</xdr:colOff>
                    <xdr:row>43</xdr:row>
                    <xdr:rowOff>104775</xdr:rowOff>
                  </from>
                  <to>
                    <xdr:col>3</xdr:col>
                    <xdr:colOff>533400</xdr:colOff>
                    <xdr:row>45</xdr:row>
                    <xdr:rowOff>19050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10</xdr:col>
                    <xdr:colOff>19050</xdr:colOff>
                    <xdr:row>43</xdr:row>
                    <xdr:rowOff>76200</xdr:rowOff>
                  </from>
                  <to>
                    <xdr:col>10</xdr:col>
                    <xdr:colOff>600075</xdr:colOff>
                    <xdr:row>45</xdr:row>
                    <xdr:rowOff>57150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12</xdr:col>
                    <xdr:colOff>19050</xdr:colOff>
                    <xdr:row>44</xdr:row>
                    <xdr:rowOff>0</xdr:rowOff>
                  </from>
                  <to>
                    <xdr:col>12</xdr:col>
                    <xdr:colOff>685800</xdr:colOff>
                    <xdr:row>45</xdr:row>
                    <xdr:rowOff>19050</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1</xdr:col>
                    <xdr:colOff>19050</xdr:colOff>
                    <xdr:row>51</xdr:row>
                    <xdr:rowOff>0</xdr:rowOff>
                  </from>
                  <to>
                    <xdr:col>1</xdr:col>
                    <xdr:colOff>704850</xdr:colOff>
                    <xdr:row>52</xdr:row>
                    <xdr:rowOff>19050</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2</xdr:col>
                    <xdr:colOff>781050</xdr:colOff>
                    <xdr:row>50</xdr:row>
                    <xdr:rowOff>114300</xdr:rowOff>
                  </from>
                  <to>
                    <xdr:col>3</xdr:col>
                    <xdr:colOff>514350</xdr:colOff>
                    <xdr:row>52</xdr:row>
                    <xdr:rowOff>19050</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10</xdr:col>
                    <xdr:colOff>0</xdr:colOff>
                    <xdr:row>51</xdr:row>
                    <xdr:rowOff>0</xdr:rowOff>
                  </from>
                  <to>
                    <xdr:col>10</xdr:col>
                    <xdr:colOff>561975</xdr:colOff>
                    <xdr:row>52</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6FBF3-2160-4689-9C3C-6BE1E5FA0938}">
  <sheetPr>
    <tabColor rgb="FFFF0000"/>
  </sheetPr>
  <dimension ref="A1:U579"/>
  <sheetViews>
    <sheetView view="pageBreakPreview" topLeftCell="A57" zoomScaleNormal="100" zoomScaleSheetLayoutView="100" workbookViewId="0">
      <selection activeCell="H73" sqref="H73"/>
    </sheetView>
  </sheetViews>
  <sheetFormatPr defaultColWidth="14.7109375" defaultRowHeight="15" customHeight="1" outlineLevelRow="1" outlineLevelCol="1"/>
  <cols>
    <col min="1" max="1" width="2.140625" style="824" customWidth="1"/>
    <col min="2" max="2" width="18" style="824" customWidth="1"/>
    <col min="3" max="5" width="14.28515625" style="824" customWidth="1"/>
    <col min="6" max="9" width="2.140625" style="824" hidden="1" customWidth="1" outlineLevel="1"/>
    <col min="10" max="10" width="11" style="824" customWidth="1" collapsed="1"/>
    <col min="11" max="11" width="17.140625" style="824" bestFit="1" customWidth="1"/>
    <col min="12" max="12" width="14.28515625" style="824" customWidth="1"/>
    <col min="13" max="13" width="14.7109375" style="824" customWidth="1"/>
    <col min="14" max="14" width="3.28515625" style="824" customWidth="1"/>
    <col min="15" max="15" width="14.7109375" style="824"/>
    <col min="16" max="16" width="14.7109375" style="824" customWidth="1"/>
    <col min="17" max="17" width="14.7109375" style="825"/>
    <col min="18" max="16384" width="14.7109375" style="824"/>
  </cols>
  <sheetData>
    <row r="1" spans="1:17" ht="6" customHeight="1">
      <c r="A1" s="1710"/>
      <c r="B1" s="1710"/>
      <c r="C1" s="1710"/>
      <c r="D1" s="1710"/>
      <c r="E1" s="1710"/>
      <c r="F1" s="1710"/>
      <c r="G1" s="1710"/>
      <c r="H1" s="1710"/>
      <c r="I1" s="1710"/>
      <c r="J1" s="1710"/>
      <c r="K1" s="1710"/>
      <c r="L1" s="1710"/>
      <c r="M1" s="1710"/>
      <c r="N1" s="1710"/>
    </row>
    <row r="2" spans="1:17" ht="15.6" customHeight="1">
      <c r="A2" s="287"/>
      <c r="B2" s="826" t="str">
        <f>UPPER(BREAKDOWN!Y19)</f>
        <v>ELECTRICAL ENGINEER</v>
      </c>
      <c r="C2" s="287"/>
      <c r="D2" s="827"/>
      <c r="E2" s="830"/>
      <c r="F2" s="829"/>
      <c r="G2" s="829"/>
      <c r="H2" s="829"/>
      <c r="I2" s="829"/>
      <c r="J2" s="1669" t="e">
        <f>IF(AND($P$12=0,$P$87=0),"","ERROR ON SHEET")</f>
        <v>#DIV/0!</v>
      </c>
      <c r="K2" s="1669"/>
      <c r="L2" s="830"/>
      <c r="M2" s="831" t="s">
        <v>491</v>
      </c>
      <c r="N2" s="287"/>
    </row>
    <row r="3" spans="1:17" ht="15.6" customHeight="1">
      <c r="A3" s="832"/>
      <c r="B3" s="832"/>
      <c r="C3" s="833"/>
      <c r="D3" s="834"/>
      <c r="E3" s="833"/>
      <c r="F3" s="833"/>
      <c r="G3" s="835"/>
      <c r="H3" s="835"/>
      <c r="I3" s="835"/>
      <c r="J3" s="835"/>
      <c r="K3" s="832"/>
      <c r="L3" s="832"/>
      <c r="M3" s="836" t="s">
        <v>492</v>
      </c>
      <c r="N3" s="832"/>
    </row>
    <row r="4" spans="1:17" s="278" customFormat="1" ht="12">
      <c r="A4" s="287"/>
      <c r="B4" s="826" t="s">
        <v>336</v>
      </c>
      <c r="C4" s="287"/>
      <c r="D4" s="827"/>
      <c r="E4" s="830"/>
      <c r="F4" s="829"/>
      <c r="G4" s="829"/>
      <c r="H4" s="829"/>
      <c r="I4" s="829"/>
      <c r="J4" s="829"/>
      <c r="K4" s="830"/>
      <c r="L4" s="830"/>
      <c r="M4" s="830"/>
      <c r="N4" s="287"/>
      <c r="Q4" s="837"/>
    </row>
    <row r="5" spans="1:17" s="278" customFormat="1" ht="6.75" customHeight="1">
      <c r="A5" s="287"/>
      <c r="B5" s="287"/>
      <c r="C5" s="287"/>
      <c r="D5" s="827"/>
      <c r="E5" s="830"/>
      <c r="F5" s="829"/>
      <c r="G5" s="829"/>
      <c r="H5" s="829"/>
      <c r="I5" s="829"/>
      <c r="J5" s="829"/>
      <c r="K5" s="830"/>
      <c r="L5" s="830"/>
      <c r="M5" s="830"/>
      <c r="N5" s="287"/>
      <c r="Q5" s="837"/>
    </row>
    <row r="6" spans="1:17" s="278" customFormat="1" ht="12">
      <c r="A6" s="831" t="s">
        <v>337</v>
      </c>
      <c r="B6" s="287" t="s">
        <v>294</v>
      </c>
      <c r="C6" s="287"/>
      <c r="D6" s="492" t="e">
        <f>+BREAKDOWN!Z71</f>
        <v>#DIV/0!</v>
      </c>
      <c r="E6" s="1729"/>
      <c r="F6" s="1730"/>
      <c r="G6" s="1730"/>
      <c r="H6" s="1730"/>
      <c r="I6" s="1730"/>
      <c r="J6" s="1730"/>
      <c r="K6" s="1730"/>
      <c r="L6" s="1730"/>
      <c r="M6" s="830"/>
      <c r="N6" s="287"/>
      <c r="Q6" s="837"/>
    </row>
    <row r="7" spans="1:17" s="278" customFormat="1" ht="12">
      <c r="A7" s="287"/>
      <c r="B7" s="287"/>
      <c r="C7" s="287"/>
      <c r="D7" s="827"/>
      <c r="E7" s="486"/>
      <c r="F7" s="487"/>
      <c r="G7" s="487"/>
      <c r="H7" s="487"/>
      <c r="I7" s="487"/>
      <c r="J7" s="487"/>
      <c r="K7" s="486"/>
      <c r="L7" s="486"/>
      <c r="M7" s="830"/>
      <c r="N7" s="287"/>
      <c r="Q7" s="837"/>
    </row>
    <row r="8" spans="1:17" s="278" customFormat="1" ht="12">
      <c r="A8" s="831" t="s">
        <v>337</v>
      </c>
      <c r="B8" s="287" t="s">
        <v>494</v>
      </c>
      <c r="C8" s="287"/>
      <c r="D8" s="492">
        <f>BREAKDOWN!Z64</f>
        <v>0</v>
      </c>
      <c r="E8" s="1019"/>
      <c r="F8" s="486"/>
      <c r="G8" s="486"/>
      <c r="H8" s="486"/>
      <c r="I8" s="486"/>
      <c r="J8" s="486"/>
      <c r="K8" s="486"/>
      <c r="L8" s="486"/>
      <c r="M8" s="830"/>
      <c r="N8" s="287"/>
      <c r="Q8" s="837"/>
    </row>
    <row r="9" spans="1:17" s="278" customFormat="1" ht="12">
      <c r="A9" s="831"/>
      <c r="B9" s="287"/>
      <c r="C9" s="287"/>
      <c r="D9" s="838"/>
      <c r="E9" s="1025"/>
      <c r="F9" s="1025"/>
      <c r="G9" s="1025"/>
      <c r="H9" s="1025"/>
      <c r="I9" s="1025"/>
      <c r="J9" s="1025"/>
      <c r="K9" s="1025"/>
      <c r="L9" s="486"/>
      <c r="M9" s="830"/>
      <c r="N9" s="287"/>
      <c r="Q9" s="837"/>
    </row>
    <row r="10" spans="1:17" s="278" customFormat="1" ht="12.75">
      <c r="A10" s="831" t="s">
        <v>337</v>
      </c>
      <c r="B10" s="287" t="s">
        <v>495</v>
      </c>
      <c r="C10" s="287"/>
      <c r="D10" s="492" t="e">
        <f>BREAKDOWN!Z68+BREAKDOWN!Z69</f>
        <v>#DIV/0!</v>
      </c>
      <c r="E10" s="839"/>
      <c r="F10" s="839"/>
      <c r="G10" s="839"/>
      <c r="H10" s="839"/>
      <c r="I10" s="839"/>
      <c r="J10" s="839"/>
      <c r="K10" s="839"/>
      <c r="L10" s="830"/>
      <c r="M10" s="830"/>
      <c r="N10" s="287"/>
      <c r="P10" s="214" t="s">
        <v>98</v>
      </c>
      <c r="Q10" s="837"/>
    </row>
    <row r="11" spans="1:17" s="278" customFormat="1" ht="12">
      <c r="A11" s="287"/>
      <c r="B11" s="287"/>
      <c r="C11" s="287"/>
      <c r="D11" s="827"/>
      <c r="E11" s="830"/>
      <c r="F11" s="829"/>
      <c r="G11" s="829"/>
      <c r="H11" s="829"/>
      <c r="I11" s="829"/>
      <c r="J11" s="829"/>
      <c r="K11" s="830"/>
      <c r="L11" s="830"/>
      <c r="M11" s="830"/>
      <c r="N11" s="287"/>
      <c r="Q11" s="837"/>
    </row>
    <row r="12" spans="1:17" s="278" customFormat="1" ht="12">
      <c r="A12" s="831" t="s">
        <v>337</v>
      </c>
      <c r="B12" s="287" t="s">
        <v>496</v>
      </c>
      <c r="C12" s="287"/>
      <c r="D12" s="492" t="e">
        <f>D6+D8+D10</f>
        <v>#DIV/0!</v>
      </c>
      <c r="E12" s="839"/>
      <c r="F12" s="839"/>
      <c r="G12" s="839"/>
      <c r="H12" s="839"/>
      <c r="I12" s="839"/>
      <c r="J12" s="839"/>
      <c r="K12" s="839"/>
      <c r="L12" s="830"/>
      <c r="M12" s="830"/>
      <c r="N12" s="287"/>
      <c r="P12" s="500" t="e">
        <f>(D6+D8+D10)-D12</f>
        <v>#DIV/0!</v>
      </c>
      <c r="Q12" s="840" t="s">
        <v>100</v>
      </c>
    </row>
    <row r="13" spans="1:17" s="278" customFormat="1" ht="12">
      <c r="A13" s="831"/>
      <c r="B13" s="287"/>
      <c r="C13" s="287"/>
      <c r="D13" s="838"/>
      <c r="E13" s="830"/>
      <c r="F13" s="829"/>
      <c r="G13" s="829"/>
      <c r="H13" s="829"/>
      <c r="I13" s="829"/>
      <c r="J13" s="829"/>
      <c r="K13" s="830"/>
      <c r="L13" s="830"/>
      <c r="M13" s="830"/>
      <c r="N13" s="287"/>
      <c r="Q13" s="837"/>
    </row>
    <row r="14" spans="1:17" s="278" customFormat="1" ht="12">
      <c r="A14" s="831" t="s">
        <v>337</v>
      </c>
      <c r="B14" s="287" t="s">
        <v>338</v>
      </c>
      <c r="C14" s="287"/>
      <c r="D14" s="495">
        <f>BREAKDOWN!Z73</f>
        <v>0.45</v>
      </c>
      <c r="E14" s="830"/>
      <c r="F14" s="829"/>
      <c r="G14" s="829"/>
      <c r="H14" s="829"/>
      <c r="I14" s="829"/>
      <c r="J14" s="829"/>
      <c r="K14" s="830"/>
      <c r="L14" s="830"/>
      <c r="M14" s="830"/>
      <c r="N14" s="287"/>
      <c r="Q14" s="837"/>
    </row>
    <row r="15" spans="1:17" s="278" customFormat="1" ht="12">
      <c r="A15" s="287"/>
      <c r="B15" s="287"/>
      <c r="C15" s="287"/>
      <c r="D15" s="827"/>
      <c r="E15" s="830"/>
      <c r="F15" s="829"/>
      <c r="G15" s="829"/>
      <c r="H15" s="829"/>
      <c r="I15" s="829"/>
      <c r="J15" s="829"/>
      <c r="K15" s="830"/>
      <c r="L15" s="830"/>
      <c r="M15" s="830"/>
      <c r="N15" s="287"/>
      <c r="Q15" s="837"/>
    </row>
    <row r="16" spans="1:17" s="278" customFormat="1" ht="12">
      <c r="A16" s="831" t="s">
        <v>337</v>
      </c>
      <c r="B16" s="287" t="s">
        <v>339</v>
      </c>
      <c r="C16" s="287"/>
      <c r="D16" s="495">
        <f>IF(BREAKDOWN!$AR$77=1,(BREAKDOWN!Z75/100),0)</f>
        <v>0</v>
      </c>
      <c r="E16" s="830"/>
      <c r="F16" s="842">
        <v>1</v>
      </c>
      <c r="G16" s="843"/>
      <c r="H16" s="844"/>
      <c r="I16" s="842">
        <f>IF(D16&gt;0,F16,0)</f>
        <v>0</v>
      </c>
      <c r="J16" s="845"/>
      <c r="K16" s="846"/>
      <c r="L16" s="830"/>
      <c r="M16" s="830"/>
      <c r="N16" s="287"/>
      <c r="Q16" s="837"/>
    </row>
    <row r="17" spans="1:17" s="278" customFormat="1" ht="12">
      <c r="A17" s="287"/>
      <c r="B17" s="287"/>
      <c r="C17" s="847" t="s">
        <v>326</v>
      </c>
      <c r="D17" s="827"/>
      <c r="E17" s="830"/>
      <c r="F17" s="829"/>
      <c r="G17" s="287"/>
      <c r="H17" s="829"/>
      <c r="I17" s="829"/>
      <c r="J17" s="829"/>
      <c r="K17" s="830"/>
      <c r="L17" s="830"/>
      <c r="M17" s="830"/>
      <c r="N17" s="287"/>
      <c r="Q17" s="837"/>
    </row>
    <row r="18" spans="1:17" s="278" customFormat="1" ht="12">
      <c r="A18" s="831" t="s">
        <v>337</v>
      </c>
      <c r="B18" s="287" t="s">
        <v>340</v>
      </c>
      <c r="C18" s="287"/>
      <c r="D18" s="492">
        <f>IF(BREAKDOWN!$AR$77=1,(BREAKDOWN!Z75/100),0)</f>
        <v>0</v>
      </c>
      <c r="E18" s="830"/>
      <c r="F18" s="497">
        <v>1</v>
      </c>
      <c r="G18" s="497"/>
      <c r="H18" s="497"/>
      <c r="I18" s="848">
        <f>IF(D18&gt;0,F18,0)</f>
        <v>0</v>
      </c>
      <c r="J18" s="829"/>
      <c r="K18" s="830"/>
      <c r="L18" s="830"/>
      <c r="M18" s="830"/>
      <c r="N18" s="287"/>
      <c r="Q18" s="837"/>
    </row>
    <row r="19" spans="1:17" s="278" customFormat="1" ht="11.45" customHeight="1">
      <c r="A19" s="287"/>
      <c r="B19" s="287"/>
      <c r="C19" s="287"/>
      <c r="D19" s="827"/>
      <c r="E19" s="287"/>
      <c r="F19" s="829"/>
      <c r="G19" s="829"/>
      <c r="H19" s="829"/>
      <c r="I19" s="829"/>
      <c r="J19" s="829"/>
      <c r="K19" s="830"/>
      <c r="L19" s="830"/>
      <c r="M19" s="830"/>
      <c r="N19" s="287"/>
      <c r="Q19" s="837"/>
    </row>
    <row r="20" spans="1:17" s="278" customFormat="1" ht="12" customHeight="1">
      <c r="A20" s="287"/>
      <c r="B20" s="287"/>
      <c r="C20" s="287"/>
      <c r="D20" s="827"/>
      <c r="E20" s="287"/>
      <c r="F20" s="829"/>
      <c r="G20" s="829"/>
      <c r="H20" s="829"/>
      <c r="I20" s="829"/>
      <c r="J20" s="829"/>
      <c r="K20" s="830"/>
      <c r="L20" s="830"/>
      <c r="M20" s="830"/>
      <c r="N20" s="287"/>
      <c r="Q20" s="837"/>
    </row>
    <row r="21" spans="1:17" s="278" customFormat="1" ht="12" customHeight="1">
      <c r="A21" s="287"/>
      <c r="B21" s="826" t="s">
        <v>497</v>
      </c>
      <c r="C21" s="287"/>
      <c r="D21" s="849" t="str">
        <f>IF(R55&lt;2,"","ONLY SELECT ONE FEE CATEGORY")</f>
        <v/>
      </c>
      <c r="E21" s="287"/>
      <c r="F21" s="829"/>
      <c r="G21" s="829"/>
      <c r="H21" s="829"/>
      <c r="I21" s="829"/>
      <c r="J21" s="829"/>
      <c r="K21" s="830"/>
      <c r="L21" s="830"/>
      <c r="M21" s="830"/>
      <c r="N21" s="287"/>
      <c r="Q21" s="837"/>
    </row>
    <row r="22" spans="1:17" s="278" customFormat="1" ht="12" customHeight="1">
      <c r="A22" s="287"/>
      <c r="B22" s="287"/>
      <c r="C22" s="287"/>
      <c r="D22" s="827"/>
      <c r="E22" s="287"/>
      <c r="F22" s="829"/>
      <c r="G22" s="829"/>
      <c r="H22" s="829"/>
      <c r="I22" s="829"/>
      <c r="J22" s="829"/>
      <c r="K22" s="830"/>
      <c r="L22" s="830"/>
      <c r="M22" s="830"/>
      <c r="N22" s="287"/>
      <c r="Q22" s="837"/>
    </row>
    <row r="23" spans="1:17" s="278" customFormat="1" ht="12" hidden="1" customHeight="1" outlineLevel="1">
      <c r="A23" s="287"/>
      <c r="B23" s="1711" t="s">
        <v>498</v>
      </c>
      <c r="C23" s="1711"/>
      <c r="D23" s="1711"/>
      <c r="E23" s="1711"/>
      <c r="F23" s="1711"/>
      <c r="G23" s="1711"/>
      <c r="H23" s="1711"/>
      <c r="I23" s="1711"/>
      <c r="J23" s="1711"/>
      <c r="K23" s="1711"/>
      <c r="L23" s="1712" t="s">
        <v>497</v>
      </c>
      <c r="M23" s="1712"/>
      <c r="N23" s="287"/>
      <c r="Q23" s="837"/>
    </row>
    <row r="24" spans="1:17" s="278" customFormat="1" ht="12" hidden="1" customHeight="1" outlineLevel="1">
      <c r="A24" s="287"/>
      <c r="B24" s="1713" t="s">
        <v>571</v>
      </c>
      <c r="C24" s="1714"/>
      <c r="D24" s="1714"/>
      <c r="E24" s="1714"/>
      <c r="F24" s="1714"/>
      <c r="G24" s="1714"/>
      <c r="H24" s="1714"/>
      <c r="I24" s="1714"/>
      <c r="J24" s="1714"/>
      <c r="K24" s="1714"/>
      <c r="L24" s="1715"/>
      <c r="M24" s="1716"/>
      <c r="N24" s="287"/>
      <c r="Q24" s="837"/>
    </row>
    <row r="25" spans="1:17" s="278" customFormat="1" ht="12" hidden="1" customHeight="1" outlineLevel="1">
      <c r="A25" s="287"/>
      <c r="B25" s="855" t="s">
        <v>572</v>
      </c>
      <c r="C25" s="851"/>
      <c r="D25" s="852"/>
      <c r="E25" s="851"/>
      <c r="F25" s="853"/>
      <c r="G25" s="853"/>
      <c r="H25" s="853"/>
      <c r="I25" s="853"/>
      <c r="J25" s="853"/>
      <c r="K25" s="854"/>
      <c r="L25" s="1703" t="s">
        <v>176</v>
      </c>
      <c r="M25" s="1704"/>
      <c r="N25" s="287"/>
      <c r="Q25" s="837"/>
    </row>
    <row r="26" spans="1:17" s="278" customFormat="1" ht="12" hidden="1" customHeight="1" outlineLevel="1">
      <c r="A26" s="287"/>
      <c r="B26" s="855" t="s">
        <v>591</v>
      </c>
      <c r="C26" s="851"/>
      <c r="D26" s="852"/>
      <c r="E26" s="851"/>
      <c r="F26" s="853"/>
      <c r="G26" s="853"/>
      <c r="H26" s="853"/>
      <c r="I26" s="853"/>
      <c r="J26" s="853"/>
      <c r="K26" s="854"/>
      <c r="L26" s="1703" t="s">
        <v>234</v>
      </c>
      <c r="M26" s="1704"/>
      <c r="N26" s="287"/>
      <c r="Q26" s="837"/>
    </row>
    <row r="27" spans="1:17" s="278" customFormat="1" ht="12" hidden="1" customHeight="1" outlineLevel="1">
      <c r="A27" s="287"/>
      <c r="B27" s="855" t="s">
        <v>592</v>
      </c>
      <c r="C27" s="851"/>
      <c r="D27" s="852"/>
      <c r="E27" s="851"/>
      <c r="F27" s="853"/>
      <c r="G27" s="853"/>
      <c r="H27" s="853"/>
      <c r="I27" s="853"/>
      <c r="J27" s="853"/>
      <c r="K27" s="854"/>
      <c r="L27" s="1703" t="s">
        <v>174</v>
      </c>
      <c r="M27" s="1704"/>
      <c r="N27" s="287"/>
      <c r="Q27" s="837"/>
    </row>
    <row r="28" spans="1:17" s="278" customFormat="1" ht="12" hidden="1" customHeight="1" outlineLevel="1">
      <c r="A28" s="287"/>
      <c r="B28" s="1026" t="s">
        <v>593</v>
      </c>
      <c r="C28" s="1027"/>
      <c r="D28" s="1028"/>
      <c r="E28" s="1027" t="s">
        <v>594</v>
      </c>
      <c r="F28" s="853"/>
      <c r="G28" s="853"/>
      <c r="H28" s="853"/>
      <c r="I28" s="853"/>
      <c r="J28" s="853"/>
      <c r="K28" s="854"/>
      <c r="L28" s="1703" t="s">
        <v>234</v>
      </c>
      <c r="M28" s="1704"/>
      <c r="N28" s="287"/>
      <c r="Q28" s="837"/>
    </row>
    <row r="29" spans="1:17" s="278" customFormat="1" ht="12" hidden="1" customHeight="1" outlineLevel="1">
      <c r="A29" s="287"/>
      <c r="B29" s="855" t="s">
        <v>595</v>
      </c>
      <c r="C29" s="851"/>
      <c r="D29" s="852"/>
      <c r="E29" s="851"/>
      <c r="F29" s="853"/>
      <c r="G29" s="853"/>
      <c r="H29" s="853"/>
      <c r="I29" s="853"/>
      <c r="J29" s="853"/>
      <c r="K29" s="854"/>
      <c r="L29" s="1703" t="s">
        <v>234</v>
      </c>
      <c r="M29" s="1704"/>
      <c r="N29" s="287"/>
      <c r="Q29" s="837"/>
    </row>
    <row r="30" spans="1:17" s="278" customFormat="1" ht="12" hidden="1" customHeight="1" outlineLevel="1">
      <c r="A30" s="287"/>
      <c r="B30" s="855" t="s">
        <v>596</v>
      </c>
      <c r="C30" s="851"/>
      <c r="D30" s="852"/>
      <c r="E30" s="851"/>
      <c r="F30" s="853"/>
      <c r="G30" s="853"/>
      <c r="H30" s="853"/>
      <c r="I30" s="853"/>
      <c r="J30" s="853"/>
      <c r="K30" s="854"/>
      <c r="L30" s="1703" t="s">
        <v>174</v>
      </c>
      <c r="M30" s="1704"/>
      <c r="N30" s="287"/>
      <c r="Q30" s="837"/>
    </row>
    <row r="31" spans="1:17" s="278" customFormat="1" ht="12" hidden="1" customHeight="1" outlineLevel="1">
      <c r="A31" s="287"/>
      <c r="B31" s="855" t="s">
        <v>597</v>
      </c>
      <c r="C31" s="851"/>
      <c r="D31" s="852"/>
      <c r="E31" s="851"/>
      <c r="F31" s="853"/>
      <c r="G31" s="853"/>
      <c r="H31" s="853"/>
      <c r="I31" s="853"/>
      <c r="J31" s="853"/>
      <c r="K31" s="854"/>
      <c r="L31" s="1703" t="s">
        <v>234</v>
      </c>
      <c r="M31" s="1704"/>
      <c r="N31" s="287"/>
      <c r="Q31" s="837"/>
    </row>
    <row r="32" spans="1:17" s="278" customFormat="1" ht="12" hidden="1" customHeight="1" outlineLevel="1">
      <c r="A32" s="287"/>
      <c r="B32" s="855" t="s">
        <v>598</v>
      </c>
      <c r="C32" s="851"/>
      <c r="D32" s="852"/>
      <c r="E32" s="851"/>
      <c r="F32" s="853"/>
      <c r="G32" s="853"/>
      <c r="H32" s="853"/>
      <c r="I32" s="853"/>
      <c r="J32" s="853"/>
      <c r="K32" s="854"/>
      <c r="L32" s="1703" t="s">
        <v>231</v>
      </c>
      <c r="M32" s="1704"/>
      <c r="N32" s="287"/>
      <c r="Q32" s="837"/>
    </row>
    <row r="33" spans="1:21" s="278" customFormat="1" ht="12" hidden="1" customHeight="1" outlineLevel="1">
      <c r="A33" s="287"/>
      <c r="B33" s="855" t="s">
        <v>599</v>
      </c>
      <c r="C33" s="851"/>
      <c r="D33" s="852"/>
      <c r="E33" s="851"/>
      <c r="F33" s="853"/>
      <c r="G33" s="853"/>
      <c r="H33" s="853"/>
      <c r="I33" s="853"/>
      <c r="J33" s="853"/>
      <c r="K33" s="854"/>
      <c r="L33" s="1703" t="s">
        <v>174</v>
      </c>
      <c r="M33" s="1704"/>
      <c r="N33" s="287"/>
      <c r="Q33" s="837"/>
    </row>
    <row r="34" spans="1:21" s="278" customFormat="1" ht="12" hidden="1" customHeight="1" outlineLevel="1">
      <c r="A34" s="287"/>
      <c r="B34" s="850" t="s">
        <v>582</v>
      </c>
      <c r="C34" s="851"/>
      <c r="D34" s="852"/>
      <c r="E34" s="851"/>
      <c r="F34" s="853"/>
      <c r="G34" s="853"/>
      <c r="H34" s="853"/>
      <c r="I34" s="853"/>
      <c r="J34" s="853"/>
      <c r="K34" s="854"/>
      <c r="L34" s="1703"/>
      <c r="M34" s="1704"/>
      <c r="N34" s="287"/>
      <c r="Q34" s="837"/>
    </row>
    <row r="35" spans="1:21" s="287" customFormat="1" ht="12" hidden="1" customHeight="1" outlineLevel="1">
      <c r="B35" s="855" t="s">
        <v>583</v>
      </c>
      <c r="C35" s="851"/>
      <c r="D35" s="852"/>
      <c r="E35" s="851"/>
      <c r="F35" s="853"/>
      <c r="G35" s="853"/>
      <c r="H35" s="853"/>
      <c r="I35" s="853"/>
      <c r="J35" s="853"/>
      <c r="K35" s="854"/>
      <c r="L35" s="1703" t="s">
        <v>234</v>
      </c>
      <c r="M35" s="1704"/>
      <c r="Q35" s="991"/>
    </row>
    <row r="36" spans="1:21" s="1020" customFormat="1" ht="12" hidden="1" customHeight="1" outlineLevel="1">
      <c r="A36" s="287"/>
      <c r="B36" s="855" t="s">
        <v>584</v>
      </c>
      <c r="C36" s="851"/>
      <c r="D36" s="852"/>
      <c r="E36" s="851"/>
      <c r="F36" s="853"/>
      <c r="G36" s="853"/>
      <c r="H36" s="853"/>
      <c r="I36" s="853"/>
      <c r="J36" s="853"/>
      <c r="K36" s="854"/>
      <c r="L36" s="1703" t="s">
        <v>234</v>
      </c>
      <c r="M36" s="1704"/>
      <c r="N36" s="287"/>
      <c r="Q36" s="1021"/>
    </row>
    <row r="37" spans="1:21" s="287" customFormat="1" ht="12" hidden="1" customHeight="1" outlineLevel="1">
      <c r="B37" s="855" t="s">
        <v>585</v>
      </c>
      <c r="C37" s="851"/>
      <c r="D37" s="852"/>
      <c r="E37" s="851"/>
      <c r="F37" s="853"/>
      <c r="G37" s="853"/>
      <c r="H37" s="853"/>
      <c r="I37" s="853"/>
      <c r="J37" s="853"/>
      <c r="K37" s="854"/>
      <c r="L37" s="1703" t="s">
        <v>176</v>
      </c>
      <c r="M37" s="1704"/>
      <c r="Q37" s="991"/>
    </row>
    <row r="38" spans="1:21" s="287" customFormat="1" ht="12" hidden="1" customHeight="1" outlineLevel="1">
      <c r="B38" s="1022" t="s">
        <v>586</v>
      </c>
      <c r="C38" s="851"/>
      <c r="D38" s="852"/>
      <c r="E38" s="851"/>
      <c r="F38" s="853"/>
      <c r="G38" s="853"/>
      <c r="H38" s="853"/>
      <c r="I38" s="853"/>
      <c r="J38" s="853"/>
      <c r="K38" s="854"/>
      <c r="L38" s="1703"/>
      <c r="M38" s="1704"/>
      <c r="Q38" s="991"/>
    </row>
    <row r="39" spans="1:21" s="287" customFormat="1" ht="12" hidden="1" customHeight="1" outlineLevel="1">
      <c r="B39" s="855" t="s">
        <v>587</v>
      </c>
      <c r="C39" s="851"/>
      <c r="D39" s="852"/>
      <c r="E39" s="851"/>
      <c r="F39" s="853"/>
      <c r="G39" s="853"/>
      <c r="H39" s="853"/>
      <c r="I39" s="853"/>
      <c r="J39" s="853"/>
      <c r="K39" s="854"/>
      <c r="L39" s="1703" t="s">
        <v>176</v>
      </c>
      <c r="M39" s="1704"/>
      <c r="Q39" s="991"/>
    </row>
    <row r="40" spans="1:21" s="278" customFormat="1" ht="12" hidden="1" customHeight="1" outlineLevel="1">
      <c r="A40" s="287"/>
      <c r="B40" s="857" t="s">
        <v>588</v>
      </c>
      <c r="C40" s="858"/>
      <c r="D40" s="859"/>
      <c r="E40" s="858"/>
      <c r="F40" s="860"/>
      <c r="G40" s="860"/>
      <c r="H40" s="860"/>
      <c r="I40" s="860"/>
      <c r="J40" s="860"/>
      <c r="K40" s="861"/>
      <c r="L40" s="1705" t="s">
        <v>231</v>
      </c>
      <c r="M40" s="1706"/>
      <c r="N40" s="287"/>
      <c r="Q40" s="837"/>
      <c r="R40" s="486"/>
    </row>
    <row r="41" spans="1:21" s="278" customFormat="1" ht="12" hidden="1" customHeight="1" outlineLevel="1">
      <c r="A41" s="287"/>
      <c r="B41" s="862"/>
      <c r="C41" s="863"/>
      <c r="D41" s="864"/>
      <c r="E41" s="863"/>
      <c r="F41" s="865"/>
      <c r="G41" s="865"/>
      <c r="H41" s="865"/>
      <c r="I41" s="865"/>
      <c r="J41" s="865"/>
      <c r="K41" s="866"/>
      <c r="L41" s="867"/>
      <c r="M41" s="867"/>
      <c r="N41" s="287"/>
      <c r="Q41" s="837"/>
      <c r="R41" s="486"/>
    </row>
    <row r="42" spans="1:21" s="287" customFormat="1" ht="12" customHeight="1" collapsed="1">
      <c r="B42" s="868"/>
      <c r="C42" s="863"/>
      <c r="D42" s="869"/>
      <c r="E42" s="863"/>
      <c r="F42" s="865"/>
      <c r="G42" s="865"/>
      <c r="H42" s="865"/>
      <c r="I42" s="865"/>
      <c r="J42" s="865"/>
      <c r="K42" s="870"/>
      <c r="L42" s="867"/>
      <c r="M42" s="871"/>
      <c r="Q42" s="991"/>
      <c r="R42" s="830"/>
    </row>
    <row r="43" spans="1:21" s="832" customFormat="1" ht="12" customHeight="1">
      <c r="B43" s="872"/>
      <c r="C43" s="833"/>
      <c r="D43" s="873"/>
      <c r="E43" s="833"/>
      <c r="F43" s="833"/>
      <c r="G43" s="835"/>
      <c r="H43" s="835"/>
      <c r="I43" s="835"/>
      <c r="J43" s="835"/>
      <c r="K43" s="872"/>
      <c r="M43" s="872"/>
      <c r="P43" s="1722" t="s">
        <v>295</v>
      </c>
      <c r="Q43" s="1723"/>
      <c r="R43" s="1723"/>
      <c r="S43" s="1723"/>
      <c r="T43" s="1723"/>
      <c r="U43" s="1724"/>
    </row>
    <row r="44" spans="1:21" s="832" customFormat="1" ht="12" customHeight="1">
      <c r="C44" s="833"/>
      <c r="D44" s="834"/>
      <c r="E44" s="833"/>
      <c r="F44" s="833"/>
      <c r="G44" s="835"/>
      <c r="H44" s="835"/>
      <c r="I44" s="835"/>
      <c r="J44" s="835"/>
      <c r="P44" s="992"/>
      <c r="Q44" s="993"/>
      <c r="R44" s="994"/>
      <c r="S44" s="994"/>
      <c r="U44" s="995"/>
    </row>
    <row r="45" spans="1:21" ht="12" customHeight="1">
      <c r="A45" s="832"/>
      <c r="B45" s="832"/>
      <c r="C45" s="833"/>
      <c r="D45" s="834"/>
      <c r="E45" s="833"/>
      <c r="F45" s="833"/>
      <c r="G45" s="835"/>
      <c r="H45" s="835"/>
      <c r="I45" s="835"/>
      <c r="J45" s="835"/>
      <c r="K45" s="832"/>
      <c r="L45" s="832"/>
      <c r="M45" s="878"/>
      <c r="N45" s="832"/>
      <c r="P45" s="874"/>
      <c r="Q45" s="879" t="b">
        <v>0</v>
      </c>
      <c r="R45" s="880">
        <f>-(Q45*-1)</f>
        <v>0</v>
      </c>
      <c r="S45" s="880">
        <f>IF(R45=1,1,0)</f>
        <v>0</v>
      </c>
      <c r="U45" s="877"/>
    </row>
    <row r="46" spans="1:21" ht="12" customHeight="1">
      <c r="A46" s="832"/>
      <c r="B46" s="832"/>
      <c r="C46" s="833"/>
      <c r="D46" s="834"/>
      <c r="E46" s="833"/>
      <c r="F46" s="833"/>
      <c r="G46" s="835"/>
      <c r="H46" s="835"/>
      <c r="I46" s="835"/>
      <c r="J46" s="835"/>
      <c r="K46" s="832"/>
      <c r="L46" s="832"/>
      <c r="M46" s="832"/>
      <c r="N46" s="832"/>
      <c r="P46" s="874"/>
      <c r="Q46" s="879" t="b">
        <v>0</v>
      </c>
      <c r="R46" s="880">
        <f>-(Q46*-1)</f>
        <v>0</v>
      </c>
      <c r="S46" s="880">
        <f>IF(R46=1,2,0)</f>
        <v>0</v>
      </c>
      <c r="U46" s="882"/>
    </row>
    <row r="47" spans="1:21" ht="12" customHeight="1">
      <c r="A47" s="832"/>
      <c r="B47" s="832"/>
      <c r="C47" s="833"/>
      <c r="D47" s="834"/>
      <c r="E47" s="833"/>
      <c r="F47" s="833"/>
      <c r="G47" s="835"/>
      <c r="H47" s="835"/>
      <c r="I47" s="835"/>
      <c r="J47" s="835"/>
      <c r="K47" s="832"/>
      <c r="L47" s="832"/>
      <c r="M47" s="832"/>
      <c r="N47" s="832"/>
      <c r="P47" s="874"/>
      <c r="Q47" s="879" t="b">
        <v>1</v>
      </c>
      <c r="R47" s="880">
        <f>-(Q47*-1)</f>
        <v>1</v>
      </c>
      <c r="S47" s="880">
        <f>IF(R47=1,3,0)</f>
        <v>3</v>
      </c>
      <c r="U47" s="877"/>
    </row>
    <row r="48" spans="1:21" ht="12" customHeight="1">
      <c r="A48" s="832"/>
      <c r="B48" s="1694" t="s">
        <v>544</v>
      </c>
      <c r="C48" s="1694"/>
      <c r="D48" s="884" t="str">
        <f>IF(R59&lt;2,"","ONLY SELECT ONE FEE RANGE")</f>
        <v/>
      </c>
      <c r="E48" s="833"/>
      <c r="F48" s="833"/>
      <c r="G48" s="835"/>
      <c r="H48" s="835"/>
      <c r="I48" s="835"/>
      <c r="J48" s="835"/>
      <c r="K48" s="832"/>
      <c r="L48" s="832"/>
      <c r="M48" s="832"/>
      <c r="N48" s="832"/>
      <c r="P48" s="874"/>
      <c r="Q48" s="879" t="b">
        <v>0</v>
      </c>
      <c r="R48" s="880">
        <f>-(Q48*-1)</f>
        <v>0</v>
      </c>
      <c r="S48" s="880">
        <f>IF(R48=1,4,0)</f>
        <v>0</v>
      </c>
      <c r="U48" s="877"/>
    </row>
    <row r="49" spans="1:21" ht="12" customHeight="1">
      <c r="A49" s="832"/>
      <c r="B49" s="832"/>
      <c r="C49" s="833"/>
      <c r="D49" s="834"/>
      <c r="E49" s="833"/>
      <c r="F49" s="833"/>
      <c r="G49" s="835"/>
      <c r="H49" s="835"/>
      <c r="I49" s="835"/>
      <c r="J49" s="835"/>
      <c r="K49" s="832"/>
      <c r="L49" s="832"/>
      <c r="M49" s="832"/>
      <c r="N49" s="832"/>
      <c r="P49" s="874"/>
      <c r="Q49" s="996"/>
      <c r="R49" s="880"/>
      <c r="S49" s="880"/>
      <c r="U49" s="877"/>
    </row>
    <row r="50" spans="1:21" ht="12" customHeight="1">
      <c r="A50" s="832"/>
      <c r="B50" s="872"/>
      <c r="C50" s="833"/>
      <c r="D50" s="873"/>
      <c r="E50" s="833"/>
      <c r="F50" s="833"/>
      <c r="G50" s="835"/>
      <c r="H50" s="835"/>
      <c r="I50" s="835"/>
      <c r="J50" s="835"/>
      <c r="K50" s="886"/>
      <c r="L50" s="832"/>
      <c r="M50" s="832"/>
      <c r="N50" s="832"/>
      <c r="P50" s="874"/>
      <c r="Q50" s="996"/>
      <c r="R50" s="880"/>
      <c r="S50" s="880"/>
      <c r="U50" s="877"/>
    </row>
    <row r="51" spans="1:21" ht="12" customHeight="1">
      <c r="A51" s="832"/>
      <c r="B51" s="832"/>
      <c r="C51" s="833"/>
      <c r="D51" s="834"/>
      <c r="E51" s="833"/>
      <c r="F51" s="833"/>
      <c r="G51" s="835"/>
      <c r="H51" s="835"/>
      <c r="I51" s="835"/>
      <c r="J51" s="835"/>
      <c r="K51" s="832"/>
      <c r="L51" s="832"/>
      <c r="M51" s="832"/>
      <c r="N51" s="832"/>
      <c r="P51" s="874"/>
      <c r="Q51" s="997"/>
      <c r="R51" s="889"/>
      <c r="S51" s="889"/>
      <c r="U51" s="877"/>
    </row>
    <row r="52" spans="1:21" ht="12" customHeight="1">
      <c r="A52" s="832"/>
      <c r="B52" s="832"/>
      <c r="C52" s="833"/>
      <c r="D52" s="834"/>
      <c r="E52" s="833"/>
      <c r="F52" s="833"/>
      <c r="G52" s="835"/>
      <c r="H52" s="835"/>
      <c r="I52" s="835"/>
      <c r="J52" s="835"/>
      <c r="K52" s="832"/>
      <c r="L52" s="832"/>
      <c r="M52" s="832"/>
      <c r="N52" s="832"/>
      <c r="P52" s="874"/>
      <c r="Q52" s="998"/>
      <c r="R52" s="893"/>
      <c r="S52" s="894">
        <f>SUM(S45:S51)</f>
        <v>3</v>
      </c>
      <c r="U52" s="877"/>
    </row>
    <row r="53" spans="1:21" ht="12" customHeight="1">
      <c r="A53" s="832"/>
      <c r="B53" s="826" t="s">
        <v>348</v>
      </c>
      <c r="C53" s="833"/>
      <c r="D53" s="834"/>
      <c r="E53" s="833"/>
      <c r="F53" s="833"/>
      <c r="G53" s="835"/>
      <c r="H53" s="835"/>
      <c r="I53" s="835"/>
      <c r="J53" s="835"/>
      <c r="K53" s="832"/>
      <c r="L53" s="832"/>
      <c r="M53" s="832"/>
      <c r="N53" s="832"/>
      <c r="P53" s="874"/>
      <c r="Q53" s="998"/>
      <c r="R53" s="893"/>
      <c r="S53" s="893"/>
      <c r="U53" s="877"/>
    </row>
    <row r="54" spans="1:21" ht="12" customHeight="1">
      <c r="A54" s="832"/>
      <c r="B54" s="488"/>
      <c r="C54" s="833"/>
      <c r="D54" s="834"/>
      <c r="E54" s="833"/>
      <c r="F54" s="833"/>
      <c r="G54" s="835"/>
      <c r="H54" s="835"/>
      <c r="I54" s="835"/>
      <c r="J54" s="835"/>
      <c r="K54" s="832"/>
      <c r="L54" s="832"/>
      <c r="M54" s="832"/>
      <c r="N54" s="832"/>
      <c r="P54" s="874"/>
      <c r="Q54" s="998"/>
      <c r="R54" s="893"/>
      <c r="S54" s="893"/>
      <c r="U54" s="877"/>
    </row>
    <row r="55" spans="1:21" ht="12" customHeight="1">
      <c r="A55" s="832"/>
      <c r="B55" s="896" t="s">
        <v>545</v>
      </c>
      <c r="C55" s="999">
        <v>0.12</v>
      </c>
      <c r="D55" s="832"/>
      <c r="E55" s="898"/>
      <c r="F55" s="833"/>
      <c r="G55" s="835"/>
      <c r="H55" s="835"/>
      <c r="I55" s="835"/>
      <c r="J55" s="835"/>
      <c r="K55" s="832"/>
      <c r="L55" s="832"/>
      <c r="M55" s="832"/>
      <c r="N55" s="832"/>
      <c r="P55" s="874"/>
      <c r="Q55" s="1000"/>
      <c r="R55" s="900">
        <f>SUM(R45:R51)</f>
        <v>1</v>
      </c>
      <c r="S55" s="901"/>
      <c r="U55" s="877"/>
    </row>
    <row r="56" spans="1:21" ht="12" customHeight="1">
      <c r="A56" s="832"/>
      <c r="B56" s="836" t="s">
        <v>546</v>
      </c>
      <c r="C56" s="897" t="e">
        <f>SUM(T61:T64)</f>
        <v>#DIV/0!</v>
      </c>
      <c r="D56" s="834"/>
      <c r="E56" s="833"/>
      <c r="F56" s="833"/>
      <c r="G56" s="835"/>
      <c r="H56" s="835"/>
      <c r="I56" s="835"/>
      <c r="J56" s="835"/>
      <c r="K56" s="832"/>
      <c r="L56" s="832"/>
      <c r="M56" s="832"/>
      <c r="N56" s="832"/>
      <c r="P56" s="874"/>
      <c r="Q56" s="1001" t="b">
        <v>0</v>
      </c>
      <c r="R56" s="903">
        <f>-(Q56*-1)</f>
        <v>0</v>
      </c>
      <c r="S56" s="1002">
        <f>IF(R56=1,1,0)</f>
        <v>0</v>
      </c>
      <c r="U56" s="877"/>
    </row>
    <row r="57" spans="1:21" s="832" customFormat="1" ht="12" customHeight="1">
      <c r="C57" s="904"/>
      <c r="D57" s="905"/>
      <c r="J57" s="904"/>
      <c r="L57" s="904"/>
      <c r="M57" s="906"/>
      <c r="O57" s="1003"/>
      <c r="P57" s="1004"/>
      <c r="Q57" s="1005" t="b">
        <v>0</v>
      </c>
      <c r="R57" s="1006">
        <f>-(Q57*-1)</f>
        <v>0</v>
      </c>
      <c r="S57" s="1006">
        <f>IF(R57=1,2,0)</f>
        <v>0</v>
      </c>
      <c r="U57" s="995"/>
    </row>
    <row r="58" spans="1:21" ht="12" customHeight="1">
      <c r="A58" s="832"/>
      <c r="B58" s="909" t="s">
        <v>497</v>
      </c>
      <c r="C58" s="909" t="s">
        <v>547</v>
      </c>
      <c r="D58" s="909" t="s">
        <v>548</v>
      </c>
      <c r="E58" s="910" t="s">
        <v>549</v>
      </c>
      <c r="F58" s="911"/>
      <c r="G58" s="911"/>
      <c r="H58" s="911"/>
      <c r="I58" s="911"/>
      <c r="J58" s="1695" t="s">
        <v>550</v>
      </c>
      <c r="K58" s="1696"/>
      <c r="L58" s="1728"/>
      <c r="M58" s="1728"/>
      <c r="N58" s="832"/>
      <c r="P58" s="1007"/>
      <c r="Q58" s="913" t="b">
        <v>1</v>
      </c>
      <c r="R58" s="889">
        <f>-(Q58*-1)</f>
        <v>1</v>
      </c>
      <c r="S58" s="889">
        <f>IF(R58=1,3,0)</f>
        <v>3</v>
      </c>
      <c r="U58" s="877"/>
    </row>
    <row r="59" spans="1:21" ht="12" customHeight="1">
      <c r="A59" s="832"/>
      <c r="B59" s="914"/>
      <c r="C59" s="914"/>
      <c r="D59" s="914"/>
      <c r="E59" s="1008"/>
      <c r="F59" s="911"/>
      <c r="G59" s="911"/>
      <c r="H59" s="911"/>
      <c r="I59" s="911"/>
      <c r="J59" s="1697" t="s">
        <v>551</v>
      </c>
      <c r="K59" s="1698"/>
      <c r="L59" s="1725"/>
      <c r="M59" s="1725"/>
      <c r="N59" s="918"/>
      <c r="P59" s="874"/>
      <c r="Q59" s="919"/>
      <c r="R59" s="900">
        <f>SUM(R56:R58)</f>
        <v>1</v>
      </c>
      <c r="S59" s="920">
        <f>SUM(S56:S58)</f>
        <v>3</v>
      </c>
      <c r="U59" s="877"/>
    </row>
    <row r="60" spans="1:21" ht="12" customHeight="1">
      <c r="A60" s="832"/>
      <c r="B60" s="921" t="s">
        <v>171</v>
      </c>
      <c r="C60" s="922">
        <v>0.06</v>
      </c>
      <c r="D60" s="922">
        <v>0.08</v>
      </c>
      <c r="E60" s="1009">
        <f t="shared" ref="E60:E66" si="0">AVERAGE(C60:D60)</f>
        <v>7.0000000000000007E-2</v>
      </c>
      <c r="F60" s="911"/>
      <c r="G60" s="911"/>
      <c r="H60" s="911"/>
      <c r="I60" s="911"/>
      <c r="J60" s="1726">
        <v>0.06</v>
      </c>
      <c r="K60" s="1727"/>
      <c r="L60" s="1719"/>
      <c r="M60" s="1719"/>
      <c r="N60" s="832"/>
      <c r="P60" s="874"/>
      <c r="Q60" s="919"/>
      <c r="U60" s="877"/>
    </row>
    <row r="61" spans="1:21" ht="12" customHeight="1">
      <c r="A61" s="832"/>
      <c r="B61" s="925" t="s">
        <v>172</v>
      </c>
      <c r="C61" s="922">
        <v>7.0000000000000007E-2</v>
      </c>
      <c r="D61" s="922">
        <v>0.09</v>
      </c>
      <c r="E61" s="1009">
        <f t="shared" si="0"/>
        <v>0.08</v>
      </c>
      <c r="F61" s="911"/>
      <c r="G61" s="911"/>
      <c r="H61" s="911"/>
      <c r="I61" s="911"/>
      <c r="J61" s="1720">
        <v>7.0000000000000007E-2</v>
      </c>
      <c r="K61" s="1721"/>
      <c r="L61" s="1719"/>
      <c r="M61" s="1719"/>
      <c r="N61" s="832"/>
      <c r="P61" s="1701" t="s">
        <v>552</v>
      </c>
      <c r="Q61" s="1702"/>
      <c r="R61" s="926" t="e">
        <f>AND(0&lt;$D$12,$D$12&lt;=1000000)</f>
        <v>#DIV/0!</v>
      </c>
      <c r="S61" s="903" t="e">
        <f>-(R61*-1)</f>
        <v>#DIV/0!</v>
      </c>
      <c r="T61" s="903" t="e">
        <f>IF(S61=1,MAX(0.04,-0.01*LN($D$12/1000000)+0.023+$C$55),0)</f>
        <v>#DIV/0!</v>
      </c>
      <c r="U61" s="928"/>
    </row>
    <row r="62" spans="1:21" ht="12" customHeight="1">
      <c r="A62" s="832"/>
      <c r="B62" s="925" t="s">
        <v>231</v>
      </c>
      <c r="C62" s="922">
        <v>0.08</v>
      </c>
      <c r="D62" s="922">
        <v>0.1</v>
      </c>
      <c r="E62" s="1009">
        <f t="shared" si="0"/>
        <v>0.09</v>
      </c>
      <c r="F62" s="911"/>
      <c r="G62" s="911"/>
      <c r="H62" s="911"/>
      <c r="I62" s="911"/>
      <c r="J62" s="1720">
        <v>0.08</v>
      </c>
      <c r="K62" s="1721"/>
      <c r="L62" s="1719"/>
      <c r="M62" s="1719"/>
      <c r="N62" s="832"/>
      <c r="P62" s="1688" t="s">
        <v>551</v>
      </c>
      <c r="Q62" s="1689"/>
      <c r="R62" s="929" t="e">
        <f>AND(1000001&lt;=$D$12,$D$12&lt;=10000000)</f>
        <v>#DIV/0!</v>
      </c>
      <c r="S62" s="880" t="e">
        <f>-(R62*-1)</f>
        <v>#DIV/0!</v>
      </c>
      <c r="T62" s="880" t="e">
        <f>IF(S62=1,MAX(0.04,-0.01*LN($D$12/1000000)+0.023+$C$55),0)</f>
        <v>#DIV/0!</v>
      </c>
      <c r="U62" s="931"/>
    </row>
    <row r="63" spans="1:21" ht="12" customHeight="1">
      <c r="A63" s="832"/>
      <c r="B63" s="925" t="s">
        <v>174</v>
      </c>
      <c r="C63" s="922">
        <v>0.09</v>
      </c>
      <c r="D63" s="922">
        <v>0.11</v>
      </c>
      <c r="E63" s="1009">
        <f t="shared" si="0"/>
        <v>0.1</v>
      </c>
      <c r="F63" s="911"/>
      <c r="G63" s="911"/>
      <c r="H63" s="911"/>
      <c r="I63" s="911"/>
      <c r="J63" s="1720">
        <v>0.09</v>
      </c>
      <c r="K63" s="1721"/>
      <c r="L63" s="1719"/>
      <c r="M63" s="1719"/>
      <c r="N63" s="832"/>
      <c r="P63" s="1690" t="s">
        <v>553</v>
      </c>
      <c r="Q63" s="1691"/>
      <c r="R63" s="929" t="e">
        <f>AND(10000001&lt;=$D$12,$D$12&lt;=100000000)</f>
        <v>#DIV/0!</v>
      </c>
      <c r="S63" s="880" t="e">
        <f>-(R63*-1)</f>
        <v>#DIV/0!</v>
      </c>
      <c r="T63" s="880" t="e">
        <f>IF(S63=1,MAX(0.04,-0.01*LN($D$12/1000000)+0.023+$C$55),0)</f>
        <v>#DIV/0!</v>
      </c>
      <c r="U63" s="931"/>
    </row>
    <row r="64" spans="1:21" ht="12" customHeight="1">
      <c r="A64" s="832"/>
      <c r="B64" s="925" t="s">
        <v>234</v>
      </c>
      <c r="C64" s="922">
        <v>0.1</v>
      </c>
      <c r="D64" s="922">
        <v>0.13</v>
      </c>
      <c r="E64" s="1009">
        <f t="shared" si="0"/>
        <v>0.115</v>
      </c>
      <c r="F64" s="911"/>
      <c r="G64" s="911"/>
      <c r="H64" s="911"/>
      <c r="I64" s="911"/>
      <c r="J64" s="1720">
        <v>0.1</v>
      </c>
      <c r="K64" s="1721"/>
      <c r="L64" s="1719"/>
      <c r="M64" s="1719"/>
      <c r="N64" s="832"/>
      <c r="P64" s="1692" t="s">
        <v>554</v>
      </c>
      <c r="Q64" s="1693"/>
      <c r="R64" s="933" t="e">
        <f>AND(100000001&lt;=$D$12,$D$12&lt;=1000000000)</f>
        <v>#DIV/0!</v>
      </c>
      <c r="S64" s="889" t="e">
        <f>-(R64*-1)</f>
        <v>#DIV/0!</v>
      </c>
      <c r="T64" s="889" t="e">
        <f>IF(S64=1,MAX(0.04,-0.01*LN($D$12/1000000)+0.023+$C$55),0)</f>
        <v>#DIV/0!</v>
      </c>
      <c r="U64" s="935"/>
    </row>
    <row r="65" spans="1:21" ht="12" customHeight="1">
      <c r="A65" s="832"/>
      <c r="B65" s="925" t="s">
        <v>176</v>
      </c>
      <c r="C65" s="922">
        <v>0.11</v>
      </c>
      <c r="D65" s="922">
        <v>0.14000000000000001</v>
      </c>
      <c r="E65" s="1009">
        <f t="shared" si="0"/>
        <v>0.125</v>
      </c>
      <c r="F65" s="911"/>
      <c r="G65" s="911"/>
      <c r="H65" s="911"/>
      <c r="I65" s="911"/>
      <c r="J65" s="1720">
        <v>0.11</v>
      </c>
      <c r="K65" s="1721"/>
      <c r="L65" s="1719"/>
      <c r="M65" s="1719"/>
      <c r="N65" s="832"/>
      <c r="Q65" s="919"/>
    </row>
    <row r="66" spans="1:21" ht="12" customHeight="1">
      <c r="A66" s="832"/>
      <c r="B66" s="936" t="s">
        <v>253</v>
      </c>
      <c r="C66" s="937">
        <v>0.12</v>
      </c>
      <c r="D66" s="937">
        <v>0.15</v>
      </c>
      <c r="E66" s="1010">
        <f t="shared" si="0"/>
        <v>0.13500000000000001</v>
      </c>
      <c r="F66" s="832"/>
      <c r="G66" s="832"/>
      <c r="H66" s="832"/>
      <c r="I66" s="832"/>
      <c r="J66" s="1717">
        <v>0.12</v>
      </c>
      <c r="K66" s="1718"/>
      <c r="L66" s="1719"/>
      <c r="M66" s="1719"/>
      <c r="N66" s="832"/>
      <c r="Q66" s="919"/>
      <c r="U66" s="940"/>
    </row>
    <row r="67" spans="1:21" ht="12" customHeight="1">
      <c r="A67" s="832"/>
      <c r="B67" s="832"/>
      <c r="C67" s="833"/>
      <c r="D67" s="834"/>
      <c r="E67" s="833"/>
      <c r="F67" s="833"/>
      <c r="G67" s="835"/>
      <c r="H67" s="835"/>
      <c r="I67" s="835"/>
      <c r="J67" s="835"/>
      <c r="K67" s="832"/>
      <c r="L67" s="832"/>
      <c r="M67" s="832"/>
      <c r="N67" s="832"/>
      <c r="Q67" s="919"/>
      <c r="U67" s="943"/>
    </row>
    <row r="68" spans="1:21" ht="12" customHeight="1">
      <c r="A68" s="832"/>
      <c r="B68" s="287" t="s">
        <v>555</v>
      </c>
      <c r="C68" s="945"/>
      <c r="D68" s="1029" t="e">
        <f>ROUND(D12*C56,0)</f>
        <v>#DIV/0!</v>
      </c>
      <c r="E68" s="833"/>
      <c r="F68" s="833"/>
      <c r="G68" s="835"/>
      <c r="H68" s="835"/>
      <c r="I68" s="835"/>
      <c r="J68" s="835"/>
      <c r="K68" s="832"/>
      <c r="L68" s="832"/>
      <c r="M68" s="832"/>
      <c r="N68" s="832"/>
      <c r="Q68" s="919"/>
      <c r="U68" s="947"/>
    </row>
    <row r="69" spans="1:21" ht="12" customHeight="1">
      <c r="A69" s="832"/>
      <c r="B69" s="832" t="s">
        <v>324</v>
      </c>
      <c r="C69" s="945"/>
      <c r="D69" s="1030" t="e">
        <f>ROUND(-$D$68*($D$14),0)</f>
        <v>#DIV/0!</v>
      </c>
      <c r="E69" s="833"/>
      <c r="F69" s="833"/>
      <c r="G69" s="835"/>
      <c r="H69" s="835"/>
      <c r="I69" s="835"/>
      <c r="J69" s="835"/>
      <c r="K69" s="832"/>
      <c r="L69" s="832"/>
      <c r="M69" s="832"/>
      <c r="N69" s="832"/>
      <c r="Q69" s="919"/>
    </row>
    <row r="70" spans="1:21" ht="12" customHeight="1">
      <c r="A70" s="832"/>
      <c r="B70" s="950" t="s">
        <v>351</v>
      </c>
      <c r="C70" s="951"/>
      <c r="D70" s="952" t="e">
        <f>SUM(D68:D69)</f>
        <v>#DIV/0!</v>
      </c>
      <c r="E70" s="833"/>
      <c r="F70" s="833"/>
      <c r="G70" s="835"/>
      <c r="H70" s="835"/>
      <c r="I70" s="835"/>
      <c r="J70" s="835"/>
      <c r="K70" s="832"/>
      <c r="L70" s="832"/>
      <c r="M70" s="832"/>
      <c r="N70" s="832"/>
      <c r="Q70" s="919"/>
    </row>
    <row r="71" spans="1:21" ht="4.1500000000000004" customHeight="1">
      <c r="A71" s="832"/>
      <c r="B71" s="950"/>
      <c r="C71" s="951"/>
      <c r="D71" s="1031"/>
      <c r="E71" s="833"/>
      <c r="F71" s="833"/>
      <c r="G71" s="835"/>
      <c r="H71" s="835"/>
      <c r="I71" s="835"/>
      <c r="J71" s="835"/>
      <c r="K71" s="832"/>
      <c r="L71" s="832"/>
      <c r="M71" s="832"/>
      <c r="N71" s="832"/>
      <c r="Q71" s="919"/>
    </row>
    <row r="72" spans="1:21" ht="12" customHeight="1">
      <c r="A72" s="832"/>
      <c r="B72" s="287" t="s">
        <v>325</v>
      </c>
      <c r="C72" s="953"/>
      <c r="D72" s="1029" t="e">
        <f>+'SUMMARY (2)'!T22</f>
        <v>#DIV/0!</v>
      </c>
      <c r="E72" s="833"/>
      <c r="F72" s="833"/>
      <c r="G72" s="835"/>
      <c r="H72" s="835"/>
      <c r="I72" s="835"/>
      <c r="J72" s="835"/>
      <c r="K72" s="832"/>
      <c r="L72" s="832"/>
      <c r="M72" s="832"/>
      <c r="N72" s="832"/>
      <c r="Q72" s="919"/>
    </row>
    <row r="73" spans="1:21" ht="4.1500000000000004" customHeight="1">
      <c r="A73" s="832"/>
      <c r="B73" s="287"/>
      <c r="C73" s="953"/>
      <c r="D73" s="1029"/>
      <c r="E73" s="833"/>
      <c r="F73" s="833"/>
      <c r="G73" s="835"/>
      <c r="H73" s="835"/>
      <c r="I73" s="835"/>
      <c r="J73" s="835"/>
      <c r="K73" s="832"/>
      <c r="L73" s="832"/>
      <c r="M73" s="832"/>
      <c r="N73" s="832"/>
      <c r="Q73" s="919"/>
    </row>
    <row r="74" spans="1:21" ht="12" customHeight="1" thickBot="1">
      <c r="A74" s="832"/>
      <c r="B74" s="954" t="s">
        <v>600</v>
      </c>
      <c r="C74" s="951"/>
      <c r="D74" s="955" t="e">
        <f>SUM(D70:D72)</f>
        <v>#DIV/0!</v>
      </c>
      <c r="E74" s="547" t="s">
        <v>99</v>
      </c>
      <c r="F74" s="833"/>
      <c r="G74" s="835"/>
      <c r="H74" s="835"/>
      <c r="I74" s="835"/>
      <c r="J74" s="835"/>
      <c r="K74" s="832"/>
      <c r="L74" s="832"/>
      <c r="M74" s="832"/>
      <c r="N74" s="832"/>
      <c r="Q74" s="919"/>
    </row>
    <row r="75" spans="1:21" ht="12" customHeight="1" thickTop="1">
      <c r="A75" s="832"/>
      <c r="B75" s="950"/>
      <c r="C75" s="951"/>
      <c r="D75" s="834"/>
      <c r="E75" s="833"/>
      <c r="F75" s="833"/>
      <c r="G75" s="835"/>
      <c r="H75" s="835"/>
      <c r="I75" s="835"/>
      <c r="J75" s="835"/>
      <c r="K75" s="832"/>
      <c r="L75" s="832"/>
      <c r="M75" s="832"/>
      <c r="N75" s="832"/>
      <c r="Q75" s="919"/>
    </row>
    <row r="76" spans="1:21" ht="12" customHeight="1">
      <c r="A76" s="832"/>
      <c r="B76" s="950"/>
      <c r="C76" s="951"/>
      <c r="D76" s="834"/>
      <c r="E76" s="833"/>
      <c r="F76" s="833"/>
      <c r="G76" s="835"/>
      <c r="H76" s="835"/>
      <c r="I76" s="835"/>
      <c r="J76" s="835"/>
      <c r="K76" s="832"/>
      <c r="L76" s="832"/>
      <c r="M76" s="832"/>
      <c r="N76" s="832"/>
      <c r="Q76" s="919"/>
    </row>
    <row r="77" spans="1:21" ht="12" customHeight="1">
      <c r="A77" s="832"/>
      <c r="B77" s="488" t="s">
        <v>557</v>
      </c>
      <c r="C77" s="951"/>
      <c r="D77" s="834"/>
      <c r="E77" s="833"/>
      <c r="F77" s="833"/>
      <c r="G77" s="835"/>
      <c r="H77" s="835"/>
      <c r="I77" s="835"/>
      <c r="J77" s="835"/>
      <c r="K77" s="832"/>
      <c r="L77" s="832"/>
      <c r="M77" s="832"/>
      <c r="N77" s="832"/>
      <c r="Q77" s="919"/>
    </row>
    <row r="78" spans="1:21" ht="12" customHeight="1">
      <c r="A78" s="832"/>
      <c r="B78" s="950"/>
      <c r="C78" s="951"/>
      <c r="D78" s="834"/>
      <c r="E78" s="833"/>
      <c r="F78" s="833"/>
      <c r="G78" s="835"/>
      <c r="H78" s="835"/>
      <c r="I78" s="835"/>
      <c r="J78" s="835"/>
      <c r="K78" s="832"/>
      <c r="L78" s="832"/>
      <c r="M78" s="832"/>
      <c r="N78" s="832"/>
      <c r="Q78" s="919"/>
    </row>
    <row r="79" spans="1:21" ht="12" customHeight="1">
      <c r="A79" s="832"/>
      <c r="B79" s="977"/>
      <c r="C79" s="951"/>
      <c r="D79" s="834"/>
      <c r="E79" s="833"/>
      <c r="F79" s="833"/>
      <c r="G79" s="835"/>
      <c r="H79" s="835"/>
      <c r="I79" s="835"/>
      <c r="J79" s="978"/>
      <c r="K79" s="911"/>
      <c r="L79" s="911"/>
      <c r="M79" s="832"/>
      <c r="N79" s="832"/>
      <c r="Q79" s="919"/>
    </row>
    <row r="80" spans="1:21" ht="12" customHeight="1">
      <c r="A80" s="832"/>
      <c r="B80" s="287" t="s">
        <v>142</v>
      </c>
      <c r="C80" s="979" t="s">
        <v>143</v>
      </c>
      <c r="D80" s="979"/>
      <c r="E80" s="980" t="e">
        <f>ROUND($D$74*K80%,2)</f>
        <v>#DIV/0!</v>
      </c>
      <c r="F80" s="829"/>
      <c r="G80" s="829"/>
      <c r="H80" s="829"/>
      <c r="I80" s="829"/>
      <c r="J80" s="829"/>
      <c r="K80" s="981">
        <v>5</v>
      </c>
      <c r="L80" s="830" t="s">
        <v>293</v>
      </c>
      <c r="M80" s="832"/>
      <c r="N80" s="832"/>
      <c r="Q80" s="919"/>
    </row>
    <row r="81" spans="1:17" ht="12" customHeight="1">
      <c r="A81" s="832"/>
      <c r="B81" s="287" t="s">
        <v>144</v>
      </c>
      <c r="C81" s="979" t="s">
        <v>481</v>
      </c>
      <c r="D81" s="979"/>
      <c r="E81" s="982" t="e">
        <f>ROUND($D$74*K81%,2)</f>
        <v>#DIV/0!</v>
      </c>
      <c r="F81" s="829"/>
      <c r="G81" s="829"/>
      <c r="H81" s="829"/>
      <c r="I81" s="829"/>
      <c r="J81" s="829"/>
      <c r="K81" s="981">
        <v>15</v>
      </c>
      <c r="L81" s="830" t="s">
        <v>293</v>
      </c>
      <c r="M81" s="832"/>
      <c r="N81" s="832"/>
      <c r="Q81" s="919"/>
    </row>
    <row r="82" spans="1:17" ht="12" customHeight="1">
      <c r="A82" s="832"/>
      <c r="B82" s="287" t="s">
        <v>146</v>
      </c>
      <c r="C82" s="979" t="s">
        <v>590</v>
      </c>
      <c r="D82" s="979"/>
      <c r="E82" s="982" t="e">
        <f>ROUND($D$74*K82%,2)</f>
        <v>#DIV/0!</v>
      </c>
      <c r="F82" s="829"/>
      <c r="G82" s="829"/>
      <c r="H82" s="829"/>
      <c r="I82" s="829"/>
      <c r="J82" s="829"/>
      <c r="K82" s="981">
        <v>40</v>
      </c>
      <c r="L82" s="830" t="s">
        <v>293</v>
      </c>
      <c r="M82" s="832"/>
      <c r="N82" s="832"/>
      <c r="Q82" s="919"/>
    </row>
    <row r="83" spans="1:17" ht="12" customHeight="1">
      <c r="A83" s="832"/>
      <c r="B83" s="287"/>
      <c r="C83" s="979" t="s">
        <v>482</v>
      </c>
      <c r="D83" s="979"/>
      <c r="E83" s="982"/>
      <c r="F83" s="829"/>
      <c r="G83" s="829"/>
      <c r="H83" s="829"/>
      <c r="I83" s="829"/>
      <c r="J83" s="829"/>
      <c r="K83" s="981"/>
      <c r="L83" s="830"/>
      <c r="M83" s="832"/>
      <c r="N83" s="832"/>
      <c r="Q83" s="919"/>
    </row>
    <row r="84" spans="1:17" ht="12" customHeight="1">
      <c r="A84" s="832"/>
      <c r="B84" s="287" t="s">
        <v>148</v>
      </c>
      <c r="C84" s="979" t="s">
        <v>151</v>
      </c>
      <c r="D84" s="979"/>
      <c r="E84" s="982" t="e">
        <f>ROUND($D$74*K84%,2)</f>
        <v>#DIV/0!</v>
      </c>
      <c r="F84" s="829"/>
      <c r="G84" s="829"/>
      <c r="H84" s="829"/>
      <c r="I84" s="829"/>
      <c r="J84" s="829"/>
      <c r="K84" s="981">
        <v>35</v>
      </c>
      <c r="L84" s="830" t="s">
        <v>293</v>
      </c>
      <c r="M84" s="832"/>
      <c r="N84" s="832"/>
      <c r="Q84" s="919"/>
    </row>
    <row r="85" spans="1:17" ht="12" customHeight="1">
      <c r="A85" s="832"/>
      <c r="B85" s="287" t="s">
        <v>150</v>
      </c>
      <c r="C85" s="979" t="s">
        <v>483</v>
      </c>
      <c r="D85" s="979"/>
      <c r="E85" s="982" t="e">
        <f>ROUND($D$74*K85%,2)</f>
        <v>#DIV/0!</v>
      </c>
      <c r="F85" s="829"/>
      <c r="G85" s="829"/>
      <c r="H85" s="829"/>
      <c r="I85" s="829"/>
      <c r="J85" s="829"/>
      <c r="K85" s="981">
        <v>5</v>
      </c>
      <c r="L85" s="830" t="s">
        <v>293</v>
      </c>
      <c r="M85" s="832"/>
      <c r="N85" s="832"/>
      <c r="Q85" s="919"/>
    </row>
    <row r="86" spans="1:17" ht="12" customHeight="1" thickBot="1">
      <c r="A86" s="832"/>
      <c r="B86" s="287"/>
      <c r="C86" s="287"/>
      <c r="D86" s="827"/>
      <c r="E86" s="983" t="e">
        <f>SUM(E80:E85)</f>
        <v>#DIV/0!</v>
      </c>
      <c r="F86" s="984"/>
      <c r="G86" s="984"/>
      <c r="H86" s="984"/>
      <c r="I86" s="984"/>
      <c r="J86" s="984"/>
      <c r="K86" s="985">
        <f>SUM(K80:K85)</f>
        <v>100</v>
      </c>
      <c r="L86" s="830" t="s">
        <v>293</v>
      </c>
      <c r="M86" s="832"/>
      <c r="N86" s="832"/>
      <c r="O86" s="986"/>
      <c r="P86" s="1024"/>
      <c r="Q86" s="919"/>
    </row>
    <row r="87" spans="1:17" ht="12" customHeight="1" thickTop="1">
      <c r="A87" s="832"/>
      <c r="B87" s="832"/>
      <c r="C87" s="833"/>
      <c r="D87" s="834"/>
      <c r="E87" s="833"/>
      <c r="F87" s="833"/>
      <c r="G87" s="835"/>
      <c r="H87" s="835"/>
      <c r="I87" s="835"/>
      <c r="J87" s="835"/>
      <c r="K87" s="832"/>
      <c r="L87" s="832"/>
      <c r="M87" s="832"/>
      <c r="N87" s="832"/>
      <c r="P87" s="986" t="e">
        <f>+D74-E86</f>
        <v>#DIV/0!</v>
      </c>
      <c r="Q87" s="1024" t="s">
        <v>100</v>
      </c>
    </row>
    <row r="88" spans="1:17" ht="12" customHeight="1">
      <c r="A88" s="832"/>
      <c r="B88" s="832"/>
      <c r="C88" s="833"/>
      <c r="D88" s="834"/>
      <c r="E88" s="833"/>
      <c r="F88" s="833"/>
      <c r="G88" s="835"/>
      <c r="H88" s="835"/>
      <c r="I88" s="835"/>
      <c r="J88" s="835"/>
      <c r="K88" s="832"/>
      <c r="L88" s="832"/>
      <c r="M88" s="832"/>
      <c r="N88" s="832"/>
      <c r="Q88" s="919"/>
    </row>
    <row r="89" spans="1:17" ht="12" customHeight="1">
      <c r="A89" s="832"/>
      <c r="B89" s="488" t="s">
        <v>355</v>
      </c>
      <c r="C89" s="833"/>
      <c r="D89" s="834"/>
      <c r="E89" s="833"/>
      <c r="F89" s="833"/>
      <c r="G89" s="835"/>
      <c r="H89" s="835"/>
      <c r="I89" s="835"/>
      <c r="J89" s="835"/>
      <c r="K89" s="832"/>
      <c r="L89" s="832"/>
      <c r="M89" s="832"/>
      <c r="N89" s="832"/>
      <c r="Q89" s="919"/>
    </row>
    <row r="90" spans="1:17" s="832" customFormat="1" ht="12" customHeight="1">
      <c r="A90" s="832" t="s">
        <v>356</v>
      </c>
      <c r="B90" s="832" t="s">
        <v>564</v>
      </c>
      <c r="C90" s="833"/>
      <c r="D90" s="834"/>
      <c r="E90" s="833"/>
      <c r="F90" s="833"/>
      <c r="G90" s="835"/>
      <c r="H90" s="835"/>
      <c r="I90" s="835"/>
      <c r="J90" s="835"/>
      <c r="Q90" s="878"/>
    </row>
    <row r="91" spans="1:17" s="832" customFormat="1" ht="12" customHeight="1">
      <c r="A91" s="832" t="s">
        <v>356</v>
      </c>
      <c r="B91" s="832" t="s">
        <v>565</v>
      </c>
      <c r="C91" s="987"/>
      <c r="D91" s="987"/>
      <c r="E91" s="987"/>
      <c r="F91" s="987"/>
      <c r="G91" s="987"/>
      <c r="H91" s="987"/>
      <c r="I91" s="987"/>
      <c r="J91" s="987"/>
      <c r="Q91" s="1018"/>
    </row>
    <row r="92" spans="1:17" s="832" customFormat="1" ht="12" customHeight="1">
      <c r="A92" s="832" t="s">
        <v>356</v>
      </c>
      <c r="B92" s="832" t="s">
        <v>566</v>
      </c>
      <c r="C92" s="987"/>
      <c r="D92" s="987"/>
      <c r="E92" s="987"/>
      <c r="F92" s="987"/>
      <c r="G92" s="987"/>
      <c r="H92" s="987"/>
      <c r="I92" s="987"/>
      <c r="J92" s="987"/>
      <c r="Q92" s="1018"/>
    </row>
    <row r="93" spans="1:17" s="832" customFormat="1" ht="12" customHeight="1">
      <c r="A93" s="832" t="s">
        <v>356</v>
      </c>
      <c r="B93" s="832" t="s">
        <v>567</v>
      </c>
      <c r="C93" s="987"/>
      <c r="D93" s="987"/>
      <c r="E93" s="987"/>
      <c r="F93" s="987"/>
      <c r="G93" s="987"/>
      <c r="H93" s="987"/>
      <c r="I93" s="987"/>
      <c r="J93" s="987"/>
      <c r="Q93" s="1018"/>
    </row>
    <row r="94" spans="1:17" s="832" customFormat="1" ht="12" customHeight="1">
      <c r="A94" s="832" t="s">
        <v>356</v>
      </c>
      <c r="B94" s="832" t="s">
        <v>568</v>
      </c>
      <c r="C94" s="987"/>
      <c r="D94" s="987"/>
      <c r="E94" s="987"/>
      <c r="F94" s="987"/>
      <c r="G94" s="987"/>
      <c r="H94" s="987"/>
      <c r="I94" s="987"/>
      <c r="J94" s="987"/>
      <c r="Q94" s="1018"/>
    </row>
    <row r="95" spans="1:17" s="832" customFormat="1" ht="12" customHeight="1">
      <c r="A95" s="832" t="s">
        <v>356</v>
      </c>
      <c r="B95" s="832" t="s">
        <v>569</v>
      </c>
      <c r="C95" s="987"/>
      <c r="D95" s="987"/>
      <c r="E95" s="987"/>
      <c r="F95" s="987"/>
      <c r="G95" s="987"/>
      <c r="H95" s="987"/>
      <c r="I95" s="987"/>
      <c r="J95" s="987"/>
      <c r="Q95" s="1018"/>
    </row>
    <row r="96" spans="1:17" ht="12" customHeight="1">
      <c r="A96" s="832"/>
      <c r="B96" s="832"/>
      <c r="C96" s="833"/>
      <c r="D96" s="834"/>
      <c r="E96" s="833"/>
      <c r="F96" s="833"/>
      <c r="G96" s="835"/>
      <c r="H96" s="835"/>
      <c r="I96" s="835"/>
      <c r="J96" s="835"/>
      <c r="K96" s="832"/>
      <c r="L96" s="832"/>
      <c r="M96" s="832"/>
      <c r="N96" s="832"/>
      <c r="Q96" s="919"/>
    </row>
    <row r="97" spans="3:10" ht="15" customHeight="1">
      <c r="J97" s="1032"/>
    </row>
    <row r="98" spans="3:10" ht="15" customHeight="1">
      <c r="J98" s="1032"/>
    </row>
    <row r="99" spans="3:10" ht="15" customHeight="1">
      <c r="J99" s="1032"/>
    </row>
    <row r="100" spans="3:10" ht="15" customHeight="1">
      <c r="J100" s="1032"/>
    </row>
    <row r="101" spans="3:10" ht="15" customHeight="1">
      <c r="J101" s="1032"/>
    </row>
    <row r="102" spans="3:10" ht="15" customHeight="1">
      <c r="J102" s="1032"/>
    </row>
    <row r="103" spans="3:10" ht="15" customHeight="1">
      <c r="J103" s="1032"/>
    </row>
    <row r="104" spans="3:10" ht="3.95" customHeight="1">
      <c r="J104" s="1032"/>
    </row>
    <row r="105" spans="3:10" ht="15" customHeight="1">
      <c r="C105" s="1033"/>
      <c r="D105" s="988"/>
      <c r="E105" s="988"/>
      <c r="F105" s="988"/>
      <c r="G105" s="988"/>
      <c r="H105" s="988"/>
      <c r="I105" s="988"/>
      <c r="J105" s="1032"/>
    </row>
    <row r="106" spans="3:10" ht="15" customHeight="1">
      <c r="C106" s="1731"/>
      <c r="D106" s="1732"/>
      <c r="E106" s="1732"/>
      <c r="F106" s="1732"/>
      <c r="G106" s="1732"/>
      <c r="H106" s="1732"/>
      <c r="I106" s="1732"/>
      <c r="J106" s="1032"/>
    </row>
    <row r="107" spans="3:10" ht="15" customHeight="1">
      <c r="C107" s="1731"/>
      <c r="D107" s="1732"/>
      <c r="E107" s="1732"/>
      <c r="F107" s="1732"/>
      <c r="G107" s="1732"/>
      <c r="H107" s="1732"/>
      <c r="I107" s="1732"/>
      <c r="J107" s="1032"/>
    </row>
    <row r="108" spans="3:10" ht="15" customHeight="1">
      <c r="C108" s="1732"/>
      <c r="D108" s="1732"/>
      <c r="E108" s="1732"/>
      <c r="F108" s="1732"/>
      <c r="G108" s="1732"/>
      <c r="H108" s="1732"/>
      <c r="I108" s="1732"/>
      <c r="J108" s="1032"/>
    </row>
    <row r="109" spans="3:10" ht="15" customHeight="1">
      <c r="C109" s="1732"/>
      <c r="D109" s="1732"/>
      <c r="E109" s="1732"/>
      <c r="F109" s="1732"/>
      <c r="G109" s="1732"/>
      <c r="H109" s="1732"/>
      <c r="I109" s="1732"/>
      <c r="J109" s="1032"/>
    </row>
    <row r="110" spans="3:10" ht="15" customHeight="1">
      <c r="C110" s="1033"/>
      <c r="D110" s="988"/>
      <c r="E110" s="988"/>
      <c r="F110" s="988"/>
      <c r="G110" s="988"/>
      <c r="H110" s="988"/>
      <c r="I110" s="988"/>
      <c r="J110" s="1032"/>
    </row>
    <row r="111" spans="3:10" ht="15" customHeight="1">
      <c r="C111" s="1033"/>
      <c r="D111" s="988"/>
      <c r="E111" s="988"/>
      <c r="F111" s="988"/>
      <c r="G111" s="988"/>
      <c r="H111" s="988"/>
      <c r="I111" s="988"/>
      <c r="J111" s="1032"/>
    </row>
    <row r="112" spans="3:10" ht="15" customHeight="1">
      <c r="C112" s="1033"/>
      <c r="D112" s="988"/>
      <c r="E112" s="988"/>
      <c r="F112" s="988"/>
      <c r="G112" s="988"/>
      <c r="H112" s="1034"/>
      <c r="I112" s="1035"/>
      <c r="J112" s="988"/>
    </row>
    <row r="113" spans="3:10" ht="15" customHeight="1">
      <c r="C113" s="1033"/>
      <c r="D113" s="988"/>
      <c r="E113" s="988"/>
      <c r="F113" s="988"/>
      <c r="G113" s="988"/>
      <c r="H113" s="988"/>
      <c r="I113" s="988"/>
      <c r="J113" s="988"/>
    </row>
    <row r="114" spans="3:10" ht="15" customHeight="1">
      <c r="C114" s="1033"/>
      <c r="D114" s="988"/>
      <c r="E114" s="988"/>
      <c r="F114" s="988"/>
      <c r="G114" s="988"/>
      <c r="H114" s="988"/>
      <c r="I114" s="988"/>
      <c r="J114" s="988"/>
    </row>
    <row r="115" spans="3:10" ht="15" customHeight="1">
      <c r="C115" s="1033"/>
      <c r="D115" s="988"/>
      <c r="E115" s="988"/>
      <c r="F115" s="988"/>
      <c r="G115" s="988"/>
      <c r="H115" s="988"/>
      <c r="I115" s="988"/>
      <c r="J115" s="988"/>
    </row>
    <row r="116" spans="3:10" ht="15" customHeight="1">
      <c r="C116" s="1033"/>
      <c r="D116" s="988"/>
      <c r="E116" s="988"/>
      <c r="F116" s="988"/>
      <c r="G116" s="988"/>
      <c r="H116" s="988"/>
      <c r="I116" s="988"/>
      <c r="J116" s="988"/>
    </row>
    <row r="117" spans="3:10" ht="15" customHeight="1">
      <c r="C117" s="1033"/>
      <c r="D117" s="988"/>
      <c r="E117" s="988"/>
      <c r="F117" s="988"/>
      <c r="G117" s="988"/>
      <c r="H117" s="988"/>
      <c r="I117" s="988"/>
      <c r="J117" s="988"/>
    </row>
    <row r="118" spans="3:10" ht="15" customHeight="1">
      <c r="C118" s="1033"/>
      <c r="D118" s="988"/>
      <c r="E118" s="988"/>
      <c r="F118" s="988"/>
      <c r="G118" s="988"/>
      <c r="H118" s="988"/>
      <c r="I118" s="988"/>
      <c r="J118" s="988"/>
    </row>
    <row r="119" spans="3:10" ht="15" customHeight="1">
      <c r="C119" s="1033"/>
      <c r="D119" s="988"/>
      <c r="E119" s="988"/>
      <c r="F119" s="988"/>
      <c r="G119" s="988"/>
      <c r="H119" s="988"/>
      <c r="I119" s="988"/>
      <c r="J119" s="988"/>
    </row>
    <row r="120" spans="3:10" ht="15" customHeight="1">
      <c r="C120" s="988"/>
      <c r="D120" s="988"/>
      <c r="E120" s="988"/>
      <c r="F120" s="988"/>
      <c r="G120" s="988"/>
      <c r="H120" s="988"/>
      <c r="I120" s="988"/>
      <c r="J120" s="988"/>
    </row>
    <row r="121" spans="3:10" ht="15" customHeight="1">
      <c r="C121" s="988"/>
      <c r="D121" s="988"/>
      <c r="E121" s="988"/>
      <c r="F121" s="988"/>
      <c r="G121" s="988"/>
      <c r="H121" s="988"/>
      <c r="I121" s="988"/>
      <c r="J121" s="988"/>
    </row>
    <row r="122" spans="3:10" ht="15" customHeight="1">
      <c r="C122" s="988"/>
      <c r="D122" s="988"/>
      <c r="E122" s="988"/>
      <c r="F122" s="988"/>
      <c r="G122" s="988"/>
      <c r="H122" s="988"/>
      <c r="I122" s="988"/>
      <c r="J122" s="988"/>
    </row>
    <row r="123" spans="3:10" ht="15" customHeight="1">
      <c r="C123" s="988"/>
      <c r="D123" s="988"/>
      <c r="E123" s="988"/>
      <c r="F123" s="988"/>
      <c r="G123" s="988"/>
      <c r="H123" s="988"/>
      <c r="I123" s="988"/>
      <c r="J123" s="988"/>
    </row>
    <row r="124" spans="3:10" ht="15" customHeight="1">
      <c r="C124" s="988"/>
      <c r="D124" s="988"/>
      <c r="E124" s="988"/>
      <c r="F124" s="988"/>
      <c r="G124" s="988"/>
      <c r="H124" s="988"/>
      <c r="I124" s="988"/>
      <c r="J124" s="988"/>
    </row>
    <row r="125" spans="3:10" ht="15" customHeight="1">
      <c r="C125" s="988"/>
      <c r="D125" s="988"/>
      <c r="E125" s="988"/>
      <c r="F125" s="988"/>
      <c r="G125" s="988"/>
      <c r="H125" s="988"/>
      <c r="I125" s="988"/>
      <c r="J125" s="988"/>
    </row>
    <row r="126" spans="3:10" ht="15" customHeight="1">
      <c r="C126" s="988"/>
      <c r="D126" s="988"/>
      <c r="E126" s="988"/>
      <c r="F126" s="988"/>
      <c r="G126" s="988"/>
      <c r="H126" s="988"/>
      <c r="I126" s="988"/>
      <c r="J126" s="988"/>
    </row>
    <row r="127" spans="3:10" ht="15" customHeight="1">
      <c r="C127" s="988"/>
      <c r="D127" s="988"/>
      <c r="E127" s="988"/>
      <c r="F127" s="988"/>
      <c r="G127" s="988"/>
      <c r="H127" s="988"/>
      <c r="I127" s="988"/>
      <c r="J127" s="988"/>
    </row>
    <row r="128" spans="3:10" ht="15" customHeight="1">
      <c r="C128" s="988"/>
      <c r="D128" s="988"/>
      <c r="E128" s="988"/>
      <c r="F128" s="988"/>
      <c r="G128" s="988"/>
      <c r="H128" s="988"/>
      <c r="I128" s="988"/>
      <c r="J128" s="988"/>
    </row>
    <row r="129" spans="3:10" ht="15" customHeight="1">
      <c r="C129" s="988"/>
      <c r="D129" s="988"/>
      <c r="E129" s="988"/>
      <c r="F129" s="988"/>
      <c r="G129" s="988"/>
      <c r="H129" s="988"/>
      <c r="I129" s="988"/>
      <c r="J129" s="988"/>
    </row>
    <row r="130" spans="3:10" ht="15" customHeight="1">
      <c r="C130" s="988"/>
      <c r="D130" s="988"/>
      <c r="E130" s="988"/>
      <c r="F130" s="988"/>
      <c r="G130" s="988"/>
      <c r="H130" s="988"/>
      <c r="I130" s="988"/>
      <c r="J130" s="988"/>
    </row>
    <row r="131" spans="3:10" ht="15" customHeight="1">
      <c r="C131" s="988"/>
      <c r="D131" s="988"/>
      <c r="E131" s="988"/>
      <c r="F131" s="988"/>
      <c r="G131" s="988"/>
      <c r="H131" s="988"/>
      <c r="I131" s="988"/>
      <c r="J131" s="988"/>
    </row>
    <row r="132" spans="3:10" ht="15" customHeight="1">
      <c r="C132" s="988"/>
      <c r="D132" s="988"/>
      <c r="E132" s="988"/>
      <c r="F132" s="988"/>
      <c r="G132" s="988"/>
      <c r="H132" s="988"/>
      <c r="I132" s="988"/>
      <c r="J132" s="988"/>
    </row>
    <row r="133" spans="3:10" ht="15" customHeight="1">
      <c r="C133" s="988"/>
      <c r="D133" s="988"/>
      <c r="E133" s="988"/>
      <c r="F133" s="988"/>
      <c r="G133" s="988"/>
      <c r="H133" s="988"/>
      <c r="I133" s="988"/>
      <c r="J133" s="988"/>
    </row>
    <row r="134" spans="3:10" ht="15" customHeight="1">
      <c r="C134" s="988"/>
      <c r="D134" s="988"/>
      <c r="E134" s="988"/>
      <c r="F134" s="988"/>
      <c r="G134" s="988"/>
      <c r="H134" s="988"/>
      <c r="I134" s="988"/>
      <c r="J134" s="988"/>
    </row>
    <row r="135" spans="3:10" ht="15" customHeight="1">
      <c r="C135" s="988"/>
      <c r="D135" s="988"/>
      <c r="E135" s="988"/>
      <c r="F135" s="988"/>
      <c r="G135" s="988"/>
      <c r="H135" s="988"/>
      <c r="I135" s="988"/>
      <c r="J135" s="988"/>
    </row>
    <row r="136" spans="3:10" ht="15" customHeight="1">
      <c r="C136" s="988"/>
      <c r="D136" s="988"/>
      <c r="E136" s="988"/>
      <c r="F136" s="988"/>
      <c r="G136" s="988"/>
      <c r="H136" s="988"/>
      <c r="I136" s="988"/>
      <c r="J136" s="988"/>
    </row>
    <row r="137" spans="3:10" ht="15" customHeight="1">
      <c r="C137" s="988"/>
      <c r="D137" s="988"/>
      <c r="E137" s="988"/>
      <c r="F137" s="988"/>
      <c r="G137" s="988"/>
      <c r="H137" s="988"/>
      <c r="I137" s="988"/>
      <c r="J137" s="988"/>
    </row>
    <row r="138" spans="3:10" ht="15" customHeight="1">
      <c r="C138" s="988"/>
      <c r="D138" s="988"/>
      <c r="E138" s="988"/>
      <c r="F138" s="988"/>
      <c r="G138" s="988"/>
      <c r="H138" s="988"/>
      <c r="I138" s="988"/>
      <c r="J138" s="988"/>
    </row>
    <row r="139" spans="3:10" ht="15" customHeight="1">
      <c r="C139" s="988"/>
      <c r="D139" s="988"/>
      <c r="E139" s="988"/>
      <c r="F139" s="988"/>
      <c r="G139" s="988"/>
      <c r="H139" s="988"/>
      <c r="I139" s="988"/>
      <c r="J139" s="988"/>
    </row>
    <row r="140" spans="3:10" ht="15" customHeight="1">
      <c r="C140" s="988"/>
      <c r="D140" s="988"/>
      <c r="E140" s="988"/>
      <c r="F140" s="988"/>
      <c r="G140" s="988"/>
      <c r="H140" s="988"/>
      <c r="I140" s="988"/>
      <c r="J140" s="988"/>
    </row>
    <row r="141" spans="3:10" ht="15" customHeight="1">
      <c r="C141" s="988"/>
      <c r="D141" s="988"/>
      <c r="E141" s="988"/>
      <c r="F141" s="988"/>
      <c r="G141" s="988"/>
      <c r="H141" s="988"/>
      <c r="I141" s="988"/>
      <c r="J141" s="988"/>
    </row>
    <row r="142" spans="3:10" ht="15" customHeight="1">
      <c r="C142" s="988"/>
      <c r="D142" s="988"/>
      <c r="E142" s="988"/>
      <c r="F142" s="988"/>
      <c r="G142" s="988"/>
      <c r="H142" s="988"/>
      <c r="I142" s="988"/>
      <c r="J142" s="988"/>
    </row>
    <row r="143" spans="3:10" ht="15" customHeight="1">
      <c r="C143" s="988"/>
      <c r="D143" s="988"/>
      <c r="E143" s="988"/>
      <c r="F143" s="988"/>
      <c r="G143" s="988"/>
      <c r="H143" s="988"/>
      <c r="I143" s="988"/>
      <c r="J143" s="988"/>
    </row>
    <row r="144" spans="3:10" ht="15" customHeight="1">
      <c r="C144" s="988"/>
      <c r="D144" s="988"/>
      <c r="E144" s="988"/>
      <c r="F144" s="988"/>
      <c r="G144" s="988"/>
      <c r="H144" s="988"/>
      <c r="I144" s="988"/>
      <c r="J144" s="988"/>
    </row>
    <row r="145" spans="3:10" ht="15" customHeight="1">
      <c r="C145" s="988"/>
      <c r="D145" s="988"/>
      <c r="E145" s="988"/>
      <c r="F145" s="988"/>
      <c r="G145" s="988"/>
      <c r="H145" s="988"/>
      <c r="I145" s="988"/>
      <c r="J145" s="988"/>
    </row>
    <row r="146" spans="3:10" ht="15" customHeight="1">
      <c r="C146" s="988"/>
      <c r="D146" s="988"/>
      <c r="E146" s="988"/>
      <c r="F146" s="988"/>
      <c r="G146" s="988"/>
      <c r="H146" s="988"/>
      <c r="I146" s="988"/>
      <c r="J146" s="988"/>
    </row>
    <row r="147" spans="3:10" ht="15" customHeight="1">
      <c r="C147" s="988"/>
      <c r="D147" s="988"/>
      <c r="E147" s="988"/>
      <c r="F147" s="988"/>
      <c r="G147" s="988"/>
      <c r="H147" s="988"/>
      <c r="I147" s="988"/>
      <c r="J147" s="988"/>
    </row>
    <row r="148" spans="3:10" ht="15" customHeight="1">
      <c r="C148" s="988"/>
      <c r="D148" s="988"/>
      <c r="E148" s="988"/>
      <c r="F148" s="988"/>
      <c r="G148" s="988"/>
      <c r="H148" s="988"/>
      <c r="I148" s="988"/>
      <c r="J148" s="988"/>
    </row>
    <row r="149" spans="3:10" ht="15" customHeight="1">
      <c r="C149" s="988"/>
      <c r="D149" s="988"/>
      <c r="E149" s="988"/>
      <c r="F149" s="988"/>
      <c r="G149" s="988"/>
      <c r="H149" s="988"/>
      <c r="I149" s="988"/>
      <c r="J149" s="988"/>
    </row>
    <row r="150" spans="3:10" ht="15" customHeight="1">
      <c r="C150" s="988"/>
      <c r="D150" s="988"/>
      <c r="E150" s="988"/>
      <c r="F150" s="988"/>
      <c r="G150" s="988"/>
      <c r="H150" s="988"/>
      <c r="I150" s="988"/>
      <c r="J150" s="988"/>
    </row>
    <row r="151" spans="3:10" ht="15" customHeight="1">
      <c r="C151" s="988"/>
      <c r="D151" s="988"/>
      <c r="E151" s="988"/>
      <c r="F151" s="988"/>
      <c r="G151" s="988"/>
      <c r="H151" s="988"/>
      <c r="I151" s="988"/>
      <c r="J151" s="988"/>
    </row>
    <row r="152" spans="3:10" ht="15" customHeight="1">
      <c r="C152" s="988"/>
      <c r="D152" s="988"/>
      <c r="E152" s="988"/>
      <c r="F152" s="988"/>
      <c r="G152" s="988"/>
      <c r="H152" s="988"/>
      <c r="I152" s="988"/>
      <c r="J152" s="988"/>
    </row>
    <row r="153" spans="3:10" ht="15" customHeight="1">
      <c r="C153" s="988"/>
      <c r="D153" s="988"/>
      <c r="E153" s="988"/>
      <c r="F153" s="988"/>
      <c r="G153" s="988"/>
      <c r="H153" s="988"/>
      <c r="I153" s="988"/>
      <c r="J153" s="988"/>
    </row>
    <row r="154" spans="3:10" ht="15" customHeight="1">
      <c r="C154" s="988"/>
      <c r="D154" s="988"/>
      <c r="E154" s="988"/>
      <c r="F154" s="988"/>
      <c r="G154" s="988"/>
      <c r="H154" s="988"/>
      <c r="I154" s="988"/>
      <c r="J154" s="988"/>
    </row>
    <row r="155" spans="3:10" ht="15" customHeight="1">
      <c r="C155" s="988"/>
      <c r="D155" s="988"/>
      <c r="E155" s="988"/>
      <c r="F155" s="988"/>
      <c r="G155" s="988"/>
      <c r="H155" s="988"/>
      <c r="I155" s="988"/>
      <c r="J155" s="988"/>
    </row>
    <row r="156" spans="3:10" ht="15" customHeight="1">
      <c r="C156" s="988"/>
      <c r="D156" s="988"/>
      <c r="E156" s="988"/>
      <c r="F156" s="988"/>
      <c r="G156" s="988"/>
      <c r="H156" s="988"/>
      <c r="I156" s="988"/>
      <c r="J156" s="988"/>
    </row>
    <row r="157" spans="3:10" ht="15" customHeight="1">
      <c r="C157" s="988"/>
      <c r="D157" s="988"/>
      <c r="E157" s="988"/>
      <c r="F157" s="988"/>
      <c r="G157" s="988"/>
      <c r="H157" s="988"/>
      <c r="I157" s="988"/>
      <c r="J157" s="988"/>
    </row>
    <row r="158" spans="3:10" ht="15" customHeight="1">
      <c r="C158" s="988"/>
      <c r="D158" s="988"/>
      <c r="E158" s="988"/>
      <c r="F158" s="988"/>
      <c r="G158" s="988"/>
      <c r="H158" s="988"/>
      <c r="I158" s="988"/>
      <c r="J158" s="988"/>
    </row>
    <row r="159" spans="3:10" ht="15" customHeight="1">
      <c r="C159" s="988"/>
      <c r="D159" s="988"/>
      <c r="E159" s="988"/>
      <c r="F159" s="988"/>
      <c r="G159" s="988"/>
      <c r="H159" s="988"/>
      <c r="I159" s="988"/>
      <c r="J159" s="988"/>
    </row>
    <row r="160" spans="3:10" ht="15" customHeight="1">
      <c r="C160" s="988"/>
      <c r="D160" s="988"/>
      <c r="E160" s="988"/>
      <c r="F160" s="988"/>
      <c r="G160" s="988"/>
      <c r="H160" s="988"/>
      <c r="I160" s="988"/>
      <c r="J160" s="988"/>
    </row>
    <row r="161" spans="3:10" ht="15" customHeight="1">
      <c r="C161" s="988"/>
      <c r="D161" s="988"/>
      <c r="E161" s="988"/>
      <c r="F161" s="988"/>
      <c r="G161" s="988"/>
      <c r="H161" s="988"/>
      <c r="I161" s="988"/>
      <c r="J161" s="988"/>
    </row>
    <row r="162" spans="3:10" ht="15" customHeight="1">
      <c r="C162" s="988"/>
      <c r="D162" s="988"/>
      <c r="E162" s="988"/>
      <c r="F162" s="988"/>
      <c r="G162" s="988"/>
      <c r="H162" s="988"/>
      <c r="I162" s="988"/>
      <c r="J162" s="988"/>
    </row>
    <row r="163" spans="3:10" ht="15" customHeight="1">
      <c r="C163" s="988"/>
      <c r="D163" s="988"/>
      <c r="E163" s="988"/>
      <c r="F163" s="988"/>
      <c r="G163" s="988"/>
      <c r="H163" s="988"/>
      <c r="I163" s="988"/>
      <c r="J163" s="988"/>
    </row>
    <row r="164" spans="3:10" ht="15" customHeight="1">
      <c r="C164" s="988"/>
      <c r="D164" s="988"/>
      <c r="E164" s="988"/>
      <c r="F164" s="988"/>
      <c r="G164" s="988"/>
      <c r="H164" s="988"/>
      <c r="I164" s="988"/>
      <c r="J164" s="988"/>
    </row>
    <row r="165" spans="3:10" ht="15" customHeight="1">
      <c r="C165" s="988"/>
      <c r="D165" s="988"/>
      <c r="E165" s="988"/>
      <c r="F165" s="988"/>
      <c r="G165" s="988"/>
      <c r="H165" s="988"/>
      <c r="I165" s="988"/>
      <c r="J165" s="988"/>
    </row>
    <row r="166" spans="3:10" ht="15" customHeight="1">
      <c r="C166" s="988"/>
      <c r="D166" s="988"/>
      <c r="E166" s="988"/>
      <c r="F166" s="988"/>
      <c r="G166" s="988"/>
      <c r="H166" s="988"/>
      <c r="I166" s="988"/>
      <c r="J166" s="988"/>
    </row>
    <row r="167" spans="3:10" ht="15" customHeight="1">
      <c r="C167" s="988"/>
      <c r="D167" s="988"/>
      <c r="E167" s="988"/>
      <c r="F167" s="988"/>
      <c r="G167" s="988"/>
      <c r="H167" s="988"/>
      <c r="I167" s="988"/>
      <c r="J167" s="988"/>
    </row>
    <row r="168" spans="3:10" ht="15" customHeight="1">
      <c r="C168" s="988"/>
      <c r="D168" s="988"/>
      <c r="E168" s="988"/>
      <c r="F168" s="988"/>
      <c r="G168" s="988"/>
      <c r="H168" s="988"/>
      <c r="I168" s="988"/>
      <c r="J168" s="988"/>
    </row>
    <row r="169" spans="3:10" ht="15" customHeight="1">
      <c r="C169" s="988"/>
      <c r="D169" s="988"/>
      <c r="E169" s="988"/>
      <c r="F169" s="988"/>
      <c r="G169" s="988"/>
      <c r="H169" s="988"/>
      <c r="I169" s="988"/>
      <c r="J169" s="988"/>
    </row>
    <row r="170" spans="3:10" ht="15" customHeight="1">
      <c r="C170" s="988"/>
      <c r="D170" s="988"/>
      <c r="E170" s="988"/>
      <c r="F170" s="988"/>
      <c r="G170" s="988"/>
      <c r="H170" s="988"/>
      <c r="I170" s="988"/>
      <c r="J170" s="988"/>
    </row>
    <row r="171" spans="3:10" ht="15" customHeight="1">
      <c r="C171" s="988"/>
      <c r="D171" s="988"/>
      <c r="E171" s="988"/>
      <c r="F171" s="988"/>
      <c r="G171" s="988"/>
      <c r="H171" s="988"/>
      <c r="I171" s="988"/>
      <c r="J171" s="988"/>
    </row>
    <row r="172" spans="3:10" ht="15" customHeight="1">
      <c r="C172" s="988"/>
      <c r="D172" s="988"/>
      <c r="E172" s="988"/>
      <c r="F172" s="988"/>
      <c r="G172" s="988"/>
      <c r="H172" s="988"/>
      <c r="I172" s="988"/>
      <c r="J172" s="988"/>
    </row>
    <row r="173" spans="3:10" ht="15" customHeight="1">
      <c r="C173" s="988"/>
      <c r="D173" s="988"/>
      <c r="E173" s="988"/>
      <c r="F173" s="988"/>
      <c r="G173" s="988"/>
      <c r="H173" s="988"/>
      <c r="I173" s="988"/>
      <c r="J173" s="988"/>
    </row>
    <row r="174" spans="3:10" ht="15" customHeight="1">
      <c r="C174" s="988"/>
      <c r="D174" s="988"/>
      <c r="E174" s="988"/>
      <c r="F174" s="988"/>
      <c r="G174" s="988"/>
      <c r="H174" s="988"/>
      <c r="I174" s="988"/>
      <c r="J174" s="988"/>
    </row>
    <row r="175" spans="3:10" ht="15" customHeight="1">
      <c r="C175" s="988"/>
      <c r="D175" s="988"/>
      <c r="E175" s="988"/>
      <c r="F175" s="988"/>
      <c r="G175" s="988"/>
      <c r="H175" s="988"/>
      <c r="I175" s="988"/>
      <c r="J175" s="988"/>
    </row>
    <row r="176" spans="3:10" ht="15" customHeight="1">
      <c r="C176" s="988"/>
      <c r="D176" s="988"/>
      <c r="E176" s="988"/>
      <c r="F176" s="988"/>
      <c r="G176" s="988"/>
      <c r="H176" s="988"/>
      <c r="I176" s="988"/>
      <c r="J176" s="988"/>
    </row>
    <row r="177" spans="3:10" ht="15" customHeight="1">
      <c r="C177" s="988"/>
      <c r="D177" s="988"/>
      <c r="E177" s="988"/>
      <c r="F177" s="988"/>
      <c r="G177" s="988"/>
      <c r="H177" s="988"/>
      <c r="I177" s="988"/>
      <c r="J177" s="988"/>
    </row>
    <row r="178" spans="3:10" ht="15" customHeight="1">
      <c r="C178" s="988"/>
      <c r="D178" s="988"/>
      <c r="E178" s="988"/>
      <c r="F178" s="988"/>
      <c r="G178" s="988"/>
      <c r="H178" s="988"/>
      <c r="I178" s="988"/>
      <c r="J178" s="988"/>
    </row>
    <row r="179" spans="3:10" ht="15" customHeight="1">
      <c r="C179" s="988"/>
      <c r="D179" s="988"/>
      <c r="E179" s="988"/>
      <c r="F179" s="988"/>
      <c r="G179" s="988"/>
      <c r="H179" s="988"/>
      <c r="I179" s="988"/>
      <c r="J179" s="988"/>
    </row>
    <row r="180" spans="3:10" ht="15" customHeight="1">
      <c r="C180" s="988"/>
      <c r="D180" s="988"/>
      <c r="E180" s="988"/>
      <c r="F180" s="988"/>
      <c r="G180" s="988"/>
      <c r="H180" s="988"/>
      <c r="I180" s="988"/>
      <c r="J180" s="988"/>
    </row>
    <row r="181" spans="3:10" ht="15" customHeight="1">
      <c r="C181" s="988"/>
      <c r="D181" s="988"/>
      <c r="E181" s="988"/>
      <c r="F181" s="988"/>
      <c r="G181" s="988"/>
      <c r="H181" s="988"/>
      <c r="I181" s="988"/>
      <c r="J181" s="988"/>
    </row>
    <row r="182" spans="3:10" ht="15" customHeight="1">
      <c r="C182" s="988"/>
      <c r="D182" s="988"/>
      <c r="E182" s="988"/>
      <c r="F182" s="988"/>
      <c r="G182" s="988"/>
      <c r="H182" s="988"/>
      <c r="I182" s="988"/>
      <c r="J182" s="988"/>
    </row>
    <row r="183" spans="3:10" ht="15" customHeight="1">
      <c r="C183" s="988"/>
      <c r="D183" s="988"/>
      <c r="E183" s="988"/>
      <c r="F183" s="988"/>
      <c r="G183" s="988"/>
      <c r="H183" s="988"/>
      <c r="I183" s="988"/>
      <c r="J183" s="988"/>
    </row>
    <row r="184" spans="3:10" ht="15" customHeight="1">
      <c r="C184" s="988"/>
      <c r="D184" s="988"/>
      <c r="E184" s="988"/>
      <c r="F184" s="988"/>
      <c r="G184" s="988"/>
      <c r="H184" s="988"/>
      <c r="I184" s="988"/>
      <c r="J184" s="988"/>
    </row>
    <row r="185" spans="3:10" ht="15" customHeight="1">
      <c r="C185" s="988"/>
      <c r="D185" s="988"/>
      <c r="E185" s="988"/>
      <c r="F185" s="988"/>
      <c r="G185" s="988"/>
      <c r="H185" s="988"/>
      <c r="I185" s="988"/>
      <c r="J185" s="988"/>
    </row>
    <row r="186" spans="3:10" ht="15" customHeight="1">
      <c r="C186" s="988"/>
      <c r="D186" s="988"/>
      <c r="E186" s="988"/>
      <c r="F186" s="988"/>
      <c r="G186" s="988"/>
      <c r="H186" s="988"/>
      <c r="I186" s="988"/>
      <c r="J186" s="988"/>
    </row>
    <row r="187" spans="3:10" ht="15" customHeight="1">
      <c r="C187" s="988"/>
      <c r="D187" s="988"/>
      <c r="E187" s="988"/>
      <c r="F187" s="988"/>
      <c r="G187" s="988"/>
      <c r="H187" s="988"/>
      <c r="I187" s="988"/>
      <c r="J187" s="988"/>
    </row>
    <row r="188" spans="3:10" ht="15" customHeight="1">
      <c r="C188" s="988"/>
      <c r="D188" s="988"/>
      <c r="E188" s="988"/>
      <c r="F188" s="988"/>
      <c r="G188" s="988"/>
      <c r="H188" s="988"/>
      <c r="I188" s="988"/>
      <c r="J188" s="988"/>
    </row>
    <row r="189" spans="3:10" ht="15" customHeight="1">
      <c r="C189" s="988"/>
      <c r="D189" s="988"/>
      <c r="E189" s="988"/>
      <c r="F189" s="988"/>
      <c r="G189" s="988"/>
      <c r="H189" s="988"/>
      <c r="I189" s="988"/>
      <c r="J189" s="988"/>
    </row>
    <row r="190" spans="3:10" ht="15" customHeight="1">
      <c r="C190" s="988"/>
      <c r="D190" s="988"/>
      <c r="E190" s="988"/>
      <c r="F190" s="988"/>
      <c r="G190" s="988"/>
      <c r="H190" s="988"/>
      <c r="I190" s="988"/>
      <c r="J190" s="988"/>
    </row>
    <row r="191" spans="3:10" ht="15" customHeight="1">
      <c r="C191" s="988"/>
      <c r="D191" s="988"/>
      <c r="E191" s="988"/>
      <c r="F191" s="988"/>
      <c r="G191" s="988"/>
      <c r="H191" s="988"/>
      <c r="I191" s="988"/>
      <c r="J191" s="988"/>
    </row>
    <row r="192" spans="3:10" ht="15" customHeight="1">
      <c r="C192" s="988"/>
      <c r="D192" s="988"/>
      <c r="E192" s="988"/>
      <c r="F192" s="988"/>
      <c r="G192" s="988"/>
      <c r="H192" s="988"/>
      <c r="I192" s="988"/>
      <c r="J192" s="988"/>
    </row>
    <row r="193" spans="3:10" ht="15" customHeight="1">
      <c r="C193" s="988"/>
      <c r="D193" s="988"/>
      <c r="E193" s="988"/>
      <c r="F193" s="988"/>
      <c r="G193" s="988"/>
      <c r="H193" s="988"/>
      <c r="I193" s="988"/>
      <c r="J193" s="988"/>
    </row>
    <row r="194" spans="3:10" ht="15" customHeight="1">
      <c r="C194" s="988"/>
      <c r="D194" s="988"/>
      <c r="E194" s="988"/>
      <c r="F194" s="988"/>
      <c r="G194" s="988"/>
      <c r="H194" s="988"/>
      <c r="I194" s="988"/>
      <c r="J194" s="988"/>
    </row>
    <row r="195" spans="3:10" ht="15" customHeight="1">
      <c r="C195" s="988"/>
      <c r="D195" s="988"/>
      <c r="E195" s="988"/>
      <c r="F195" s="988"/>
      <c r="G195" s="988"/>
      <c r="H195" s="988"/>
      <c r="I195" s="988"/>
      <c r="J195" s="988"/>
    </row>
    <row r="196" spans="3:10" ht="15" customHeight="1">
      <c r="C196" s="988"/>
      <c r="D196" s="988"/>
      <c r="E196" s="988"/>
      <c r="F196" s="988"/>
      <c r="G196" s="988"/>
      <c r="H196" s="988"/>
      <c r="I196" s="988"/>
      <c r="J196" s="988"/>
    </row>
    <row r="197" spans="3:10" ht="15" customHeight="1">
      <c r="C197" s="988"/>
      <c r="D197" s="988"/>
      <c r="E197" s="988"/>
      <c r="F197" s="988"/>
      <c r="G197" s="988"/>
      <c r="H197" s="988"/>
      <c r="I197" s="988"/>
      <c r="J197" s="988"/>
    </row>
    <row r="198" spans="3:10" ht="15" customHeight="1">
      <c r="C198" s="988"/>
      <c r="D198" s="988"/>
      <c r="E198" s="988"/>
      <c r="F198" s="988"/>
      <c r="G198" s="988"/>
      <c r="H198" s="988"/>
      <c r="I198" s="988"/>
      <c r="J198" s="988"/>
    </row>
    <row r="199" spans="3:10" ht="15" customHeight="1">
      <c r="C199" s="988"/>
      <c r="D199" s="988"/>
      <c r="E199" s="988"/>
      <c r="F199" s="988"/>
      <c r="G199" s="988"/>
      <c r="H199" s="988"/>
      <c r="I199" s="988"/>
      <c r="J199" s="988"/>
    </row>
    <row r="200" spans="3:10" ht="15" customHeight="1">
      <c r="C200" s="988"/>
      <c r="D200" s="988"/>
      <c r="E200" s="988"/>
      <c r="F200" s="988"/>
      <c r="G200" s="988"/>
      <c r="H200" s="988"/>
      <c r="I200" s="988"/>
      <c r="J200" s="988"/>
    </row>
    <row r="201" spans="3:10" ht="15" customHeight="1">
      <c r="C201" s="988"/>
      <c r="D201" s="988"/>
      <c r="E201" s="988"/>
      <c r="F201" s="988"/>
      <c r="G201" s="988"/>
      <c r="H201" s="988"/>
      <c r="I201" s="988"/>
      <c r="J201" s="988"/>
    </row>
    <row r="202" spans="3:10" ht="15" customHeight="1">
      <c r="C202" s="988"/>
      <c r="D202" s="988"/>
      <c r="E202" s="988"/>
      <c r="F202" s="988"/>
      <c r="G202" s="988"/>
      <c r="H202" s="988"/>
      <c r="I202" s="988"/>
      <c r="J202" s="988"/>
    </row>
    <row r="203" spans="3:10" ht="15" customHeight="1">
      <c r="C203" s="988"/>
      <c r="D203" s="988"/>
      <c r="E203" s="988"/>
      <c r="F203" s="988"/>
      <c r="G203" s="988"/>
      <c r="H203" s="988"/>
      <c r="I203" s="988"/>
      <c r="J203" s="988"/>
    </row>
    <row r="204" spans="3:10" ht="15" customHeight="1">
      <c r="C204" s="988"/>
      <c r="D204" s="988"/>
      <c r="E204" s="988"/>
      <c r="F204" s="988"/>
      <c r="G204" s="988"/>
      <c r="H204" s="988"/>
      <c r="I204" s="988"/>
      <c r="J204" s="988"/>
    </row>
    <row r="205" spans="3:10" ht="15" customHeight="1">
      <c r="C205" s="988"/>
      <c r="D205" s="988"/>
      <c r="E205" s="988"/>
      <c r="F205" s="988"/>
      <c r="G205" s="988"/>
      <c r="H205" s="988"/>
      <c r="I205" s="988"/>
      <c r="J205" s="988"/>
    </row>
    <row r="206" spans="3:10" ht="15" customHeight="1">
      <c r="C206" s="988"/>
      <c r="D206" s="988"/>
      <c r="E206" s="988"/>
      <c r="F206" s="988"/>
      <c r="G206" s="988"/>
      <c r="H206" s="988"/>
      <c r="I206" s="988"/>
      <c r="J206" s="988"/>
    </row>
    <row r="207" spans="3:10" ht="15" customHeight="1">
      <c r="C207" s="988"/>
      <c r="D207" s="988"/>
      <c r="E207" s="988"/>
      <c r="F207" s="988"/>
      <c r="G207" s="988"/>
      <c r="H207" s="988"/>
      <c r="I207" s="988"/>
      <c r="J207" s="988"/>
    </row>
    <row r="208" spans="3:10" ht="15" customHeight="1">
      <c r="C208" s="988"/>
      <c r="D208" s="988"/>
      <c r="E208" s="988"/>
      <c r="F208" s="988"/>
      <c r="G208" s="988"/>
      <c r="H208" s="988"/>
      <c r="I208" s="988"/>
      <c r="J208" s="988"/>
    </row>
    <row r="209" spans="3:10" ht="15" customHeight="1">
      <c r="C209" s="988"/>
      <c r="D209" s="988"/>
      <c r="E209" s="988"/>
      <c r="F209" s="988"/>
      <c r="G209" s="988"/>
      <c r="H209" s="988"/>
      <c r="I209" s="988"/>
      <c r="J209" s="988"/>
    </row>
    <row r="210" spans="3:10" ht="15" customHeight="1">
      <c r="C210" s="988"/>
      <c r="D210" s="988"/>
      <c r="E210" s="988"/>
      <c r="F210" s="988"/>
      <c r="G210" s="988"/>
      <c r="H210" s="988"/>
      <c r="I210" s="988"/>
      <c r="J210" s="988"/>
    </row>
    <row r="211" spans="3:10" ht="15" customHeight="1">
      <c r="C211" s="988"/>
      <c r="D211" s="988"/>
      <c r="E211" s="988"/>
      <c r="F211" s="988"/>
      <c r="G211" s="988"/>
      <c r="H211" s="988"/>
      <c r="I211" s="988"/>
      <c r="J211" s="988"/>
    </row>
    <row r="212" spans="3:10" ht="15" customHeight="1">
      <c r="C212" s="988"/>
      <c r="D212" s="988"/>
      <c r="E212" s="988"/>
      <c r="F212" s="988"/>
      <c r="G212" s="988"/>
      <c r="H212" s="988"/>
      <c r="I212" s="988"/>
      <c r="J212" s="988"/>
    </row>
    <row r="213" spans="3:10" ht="15" customHeight="1">
      <c r="C213" s="988"/>
      <c r="D213" s="988"/>
      <c r="E213" s="988"/>
      <c r="F213" s="988"/>
      <c r="G213" s="988"/>
      <c r="H213" s="988"/>
      <c r="I213" s="988"/>
      <c r="J213" s="988"/>
    </row>
    <row r="214" spans="3:10" ht="15" customHeight="1">
      <c r="C214" s="988"/>
      <c r="D214" s="988"/>
      <c r="E214" s="988"/>
      <c r="F214" s="988"/>
      <c r="G214" s="988"/>
      <c r="H214" s="988"/>
      <c r="I214" s="988"/>
      <c r="J214" s="988"/>
    </row>
    <row r="215" spans="3:10" ht="15" customHeight="1">
      <c r="C215" s="988"/>
      <c r="D215" s="988"/>
      <c r="E215" s="988"/>
      <c r="F215" s="988"/>
      <c r="G215" s="988"/>
      <c r="H215" s="988"/>
      <c r="I215" s="988"/>
      <c r="J215" s="988"/>
    </row>
    <row r="216" spans="3:10" ht="15" customHeight="1">
      <c r="C216" s="988"/>
      <c r="D216" s="988"/>
      <c r="E216" s="988"/>
      <c r="F216" s="988"/>
      <c r="G216" s="988"/>
      <c r="H216" s="988"/>
      <c r="I216" s="988"/>
      <c r="J216" s="988"/>
    </row>
    <row r="217" spans="3:10" ht="15" customHeight="1">
      <c r="C217" s="988"/>
      <c r="D217" s="988"/>
      <c r="E217" s="988"/>
      <c r="F217" s="988"/>
      <c r="G217" s="988"/>
      <c r="H217" s="988"/>
      <c r="I217" s="988"/>
      <c r="J217" s="988"/>
    </row>
    <row r="218" spans="3:10" ht="15" customHeight="1">
      <c r="C218" s="988"/>
      <c r="D218" s="988"/>
      <c r="E218" s="988"/>
      <c r="F218" s="988"/>
      <c r="G218" s="988"/>
      <c r="H218" s="988"/>
      <c r="I218" s="988"/>
      <c r="J218" s="988"/>
    </row>
    <row r="219" spans="3:10" ht="15" customHeight="1">
      <c r="C219" s="988"/>
      <c r="D219" s="988"/>
      <c r="E219" s="988"/>
      <c r="F219" s="988"/>
      <c r="G219" s="988"/>
      <c r="H219" s="988"/>
      <c r="I219" s="988"/>
      <c r="J219" s="988"/>
    </row>
    <row r="220" spans="3:10" ht="15" customHeight="1">
      <c r="C220" s="988"/>
      <c r="D220" s="988"/>
      <c r="E220" s="988"/>
      <c r="F220" s="988"/>
      <c r="G220" s="988"/>
      <c r="H220" s="988"/>
      <c r="I220" s="988"/>
      <c r="J220" s="988"/>
    </row>
    <row r="221" spans="3:10" ht="15" customHeight="1">
      <c r="C221" s="988"/>
      <c r="D221" s="988"/>
      <c r="E221" s="988"/>
      <c r="F221" s="988"/>
      <c r="G221" s="988"/>
      <c r="H221" s="988"/>
      <c r="I221" s="988"/>
      <c r="J221" s="988"/>
    </row>
    <row r="222" spans="3:10" ht="15" customHeight="1">
      <c r="C222" s="988"/>
      <c r="D222" s="988"/>
      <c r="E222" s="988"/>
      <c r="F222" s="988"/>
      <c r="G222" s="988"/>
      <c r="H222" s="988"/>
      <c r="I222" s="988"/>
      <c r="J222" s="988"/>
    </row>
    <row r="223" spans="3:10" ht="15" customHeight="1">
      <c r="C223" s="988"/>
      <c r="D223" s="988"/>
      <c r="E223" s="988"/>
      <c r="F223" s="988"/>
      <c r="G223" s="988"/>
      <c r="H223" s="988"/>
      <c r="I223" s="988"/>
      <c r="J223" s="988"/>
    </row>
    <row r="224" spans="3:10" ht="15" customHeight="1">
      <c r="C224" s="988"/>
      <c r="D224" s="988"/>
      <c r="E224" s="988"/>
      <c r="F224" s="988"/>
      <c r="G224" s="988"/>
      <c r="H224" s="988"/>
      <c r="I224" s="988"/>
      <c r="J224" s="988"/>
    </row>
    <row r="225" spans="3:10" ht="15" customHeight="1">
      <c r="C225" s="988"/>
      <c r="D225" s="988"/>
      <c r="E225" s="988"/>
      <c r="F225" s="988"/>
      <c r="G225" s="988"/>
      <c r="H225" s="988"/>
      <c r="I225" s="988"/>
      <c r="J225" s="988"/>
    </row>
    <row r="226" spans="3:10" ht="15" customHeight="1">
      <c r="C226" s="988"/>
      <c r="D226" s="988"/>
      <c r="E226" s="988"/>
      <c r="F226" s="988"/>
      <c r="G226" s="988"/>
      <c r="H226" s="988"/>
      <c r="I226" s="988"/>
      <c r="J226" s="988"/>
    </row>
    <row r="227" spans="3:10" ht="15" customHeight="1">
      <c r="C227" s="988"/>
      <c r="D227" s="988"/>
      <c r="E227" s="988"/>
      <c r="F227" s="988"/>
      <c r="G227" s="988"/>
      <c r="H227" s="988"/>
      <c r="I227" s="988"/>
      <c r="J227" s="988"/>
    </row>
    <row r="228" spans="3:10" ht="15" customHeight="1">
      <c r="C228" s="988"/>
      <c r="D228" s="988"/>
      <c r="E228" s="988"/>
      <c r="F228" s="988"/>
      <c r="G228" s="988"/>
      <c r="H228" s="988"/>
      <c r="I228" s="988"/>
      <c r="J228" s="988"/>
    </row>
    <row r="229" spans="3:10" ht="15" customHeight="1">
      <c r="C229" s="988"/>
      <c r="D229" s="988"/>
      <c r="E229" s="988"/>
      <c r="F229" s="988"/>
      <c r="G229" s="988"/>
      <c r="H229" s="988"/>
      <c r="I229" s="988"/>
      <c r="J229" s="988"/>
    </row>
    <row r="230" spans="3:10" ht="15" customHeight="1">
      <c r="C230" s="988"/>
      <c r="D230" s="988"/>
      <c r="E230" s="988"/>
      <c r="F230" s="988"/>
      <c r="G230" s="988"/>
      <c r="H230" s="988"/>
      <c r="I230" s="988"/>
      <c r="J230" s="988"/>
    </row>
    <row r="231" spans="3:10" ht="15" customHeight="1">
      <c r="C231" s="988"/>
      <c r="D231" s="988"/>
      <c r="E231" s="988"/>
      <c r="F231" s="988"/>
      <c r="G231" s="988"/>
      <c r="H231" s="988"/>
      <c r="I231" s="988"/>
      <c r="J231" s="988"/>
    </row>
    <row r="232" spans="3:10" ht="15" customHeight="1">
      <c r="C232" s="988"/>
      <c r="D232" s="988"/>
      <c r="E232" s="988"/>
      <c r="F232" s="988"/>
      <c r="G232" s="988"/>
      <c r="H232" s="988"/>
      <c r="I232" s="988"/>
      <c r="J232" s="988"/>
    </row>
    <row r="233" spans="3:10" ht="15" customHeight="1">
      <c r="C233" s="988"/>
      <c r="D233" s="988"/>
      <c r="E233" s="988"/>
      <c r="F233" s="988"/>
      <c r="G233" s="988"/>
      <c r="H233" s="988"/>
      <c r="I233" s="988"/>
      <c r="J233" s="988"/>
    </row>
    <row r="234" spans="3:10" ht="15" customHeight="1">
      <c r="C234" s="988"/>
      <c r="D234" s="988"/>
      <c r="E234" s="988"/>
      <c r="F234" s="988"/>
      <c r="G234" s="988"/>
      <c r="H234" s="988"/>
      <c r="I234" s="988"/>
      <c r="J234" s="988"/>
    </row>
    <row r="235" spans="3:10" ht="15" customHeight="1">
      <c r="C235" s="988"/>
      <c r="D235" s="988"/>
      <c r="E235" s="988"/>
      <c r="F235" s="988"/>
      <c r="G235" s="988"/>
      <c r="H235" s="988"/>
      <c r="I235" s="988"/>
      <c r="J235" s="988"/>
    </row>
    <row r="236" spans="3:10" ht="15" customHeight="1">
      <c r="C236" s="988"/>
      <c r="D236" s="988"/>
      <c r="E236" s="988"/>
      <c r="F236" s="988"/>
      <c r="G236" s="988"/>
      <c r="H236" s="988"/>
      <c r="I236" s="988"/>
      <c r="J236" s="988"/>
    </row>
    <row r="237" spans="3:10" ht="15" customHeight="1">
      <c r="C237" s="988"/>
      <c r="D237" s="988"/>
      <c r="E237" s="988"/>
      <c r="F237" s="988"/>
      <c r="G237" s="988"/>
      <c r="H237" s="988"/>
      <c r="I237" s="988"/>
      <c r="J237" s="988"/>
    </row>
    <row r="238" spans="3:10" ht="15" customHeight="1">
      <c r="C238" s="988"/>
      <c r="D238" s="988"/>
      <c r="E238" s="988"/>
      <c r="F238" s="988"/>
      <c r="G238" s="988"/>
      <c r="H238" s="988"/>
      <c r="I238" s="988"/>
      <c r="J238" s="988"/>
    </row>
    <row r="239" spans="3:10" ht="15" customHeight="1">
      <c r="C239" s="988"/>
      <c r="D239" s="988"/>
      <c r="E239" s="988"/>
      <c r="F239" s="988"/>
      <c r="G239" s="988"/>
      <c r="H239" s="988"/>
      <c r="I239" s="988"/>
      <c r="J239" s="988"/>
    </row>
    <row r="240" spans="3:10" ht="15" customHeight="1">
      <c r="C240" s="988"/>
      <c r="D240" s="988"/>
      <c r="E240" s="988"/>
      <c r="F240" s="988"/>
      <c r="G240" s="988"/>
      <c r="H240" s="988"/>
      <c r="I240" s="988"/>
      <c r="J240" s="988"/>
    </row>
    <row r="241" spans="3:10" ht="15" customHeight="1">
      <c r="C241" s="988"/>
      <c r="D241" s="988"/>
      <c r="E241" s="988"/>
      <c r="F241" s="988"/>
      <c r="G241" s="988"/>
      <c r="H241" s="988"/>
      <c r="I241" s="988"/>
      <c r="J241" s="988"/>
    </row>
    <row r="242" spans="3:10" ht="15" customHeight="1">
      <c r="C242" s="988"/>
      <c r="D242" s="988"/>
      <c r="E242" s="988"/>
      <c r="F242" s="988"/>
      <c r="G242" s="988"/>
      <c r="H242" s="988"/>
      <c r="I242" s="988"/>
      <c r="J242" s="988"/>
    </row>
    <row r="243" spans="3:10" ht="15" customHeight="1">
      <c r="C243" s="988"/>
      <c r="D243" s="988"/>
      <c r="E243" s="988"/>
      <c r="F243" s="988"/>
      <c r="G243" s="988"/>
      <c r="H243" s="988"/>
      <c r="I243" s="988"/>
      <c r="J243" s="988"/>
    </row>
    <row r="244" spans="3:10" ht="15" customHeight="1">
      <c r="C244" s="988"/>
      <c r="D244" s="988"/>
      <c r="E244" s="988"/>
      <c r="F244" s="988"/>
      <c r="G244" s="988"/>
      <c r="H244" s="988"/>
      <c r="I244" s="988"/>
      <c r="J244" s="988"/>
    </row>
    <row r="245" spans="3:10" ht="15" customHeight="1">
      <c r="C245" s="988"/>
      <c r="D245" s="988"/>
      <c r="E245" s="988"/>
      <c r="F245" s="988"/>
      <c r="G245" s="988"/>
      <c r="H245" s="988"/>
      <c r="I245" s="988"/>
      <c r="J245" s="988"/>
    </row>
    <row r="246" spans="3:10" ht="15" customHeight="1">
      <c r="C246" s="988"/>
      <c r="D246" s="988"/>
      <c r="E246" s="988"/>
      <c r="F246" s="988"/>
      <c r="G246" s="988"/>
      <c r="H246" s="988"/>
      <c r="I246" s="988"/>
      <c r="J246" s="988"/>
    </row>
    <row r="247" spans="3:10" ht="15" customHeight="1">
      <c r="C247" s="988"/>
      <c r="D247" s="988"/>
      <c r="E247" s="988"/>
      <c r="F247" s="988"/>
      <c r="G247" s="988"/>
      <c r="H247" s="988"/>
      <c r="I247" s="988"/>
      <c r="J247" s="988"/>
    </row>
    <row r="248" spans="3:10" ht="15" customHeight="1">
      <c r="C248" s="988"/>
      <c r="D248" s="988"/>
      <c r="E248" s="988"/>
      <c r="F248" s="988"/>
      <c r="G248" s="988"/>
      <c r="H248" s="988"/>
      <c r="I248" s="988"/>
      <c r="J248" s="988"/>
    </row>
    <row r="249" spans="3:10" ht="15" customHeight="1">
      <c r="C249" s="988"/>
      <c r="D249" s="988"/>
      <c r="E249" s="988"/>
      <c r="F249" s="988"/>
      <c r="G249" s="988"/>
      <c r="H249" s="988"/>
      <c r="I249" s="988"/>
      <c r="J249" s="988"/>
    </row>
    <row r="250" spans="3:10" ht="15" customHeight="1">
      <c r="C250" s="988"/>
      <c r="D250" s="988"/>
      <c r="E250" s="988"/>
      <c r="F250" s="988"/>
      <c r="G250" s="988"/>
      <c r="H250" s="988"/>
      <c r="I250" s="988"/>
      <c r="J250" s="988"/>
    </row>
    <row r="251" spans="3:10" ht="15" customHeight="1">
      <c r="C251" s="988"/>
      <c r="D251" s="988"/>
      <c r="E251" s="988"/>
      <c r="F251" s="988"/>
      <c r="G251" s="988"/>
      <c r="H251" s="988"/>
      <c r="I251" s="988"/>
      <c r="J251" s="988"/>
    </row>
    <row r="252" spans="3:10" ht="15" customHeight="1">
      <c r="C252" s="988"/>
      <c r="D252" s="988"/>
      <c r="E252" s="988"/>
      <c r="F252" s="988"/>
      <c r="G252" s="988"/>
      <c r="H252" s="988"/>
      <c r="I252" s="988"/>
      <c r="J252" s="988"/>
    </row>
    <row r="253" spans="3:10" ht="15" customHeight="1">
      <c r="C253" s="988"/>
      <c r="D253" s="988"/>
      <c r="E253" s="988"/>
      <c r="F253" s="988"/>
      <c r="G253" s="988"/>
      <c r="H253" s="988"/>
      <c r="I253" s="988"/>
      <c r="J253" s="988"/>
    </row>
    <row r="254" spans="3:10" ht="15" customHeight="1">
      <c r="C254" s="988"/>
      <c r="D254" s="988"/>
      <c r="E254" s="988"/>
      <c r="F254" s="988"/>
      <c r="G254" s="988"/>
      <c r="H254" s="988"/>
      <c r="I254" s="988"/>
      <c r="J254" s="988"/>
    </row>
    <row r="255" spans="3:10" ht="15" customHeight="1">
      <c r="C255" s="988"/>
      <c r="D255" s="988"/>
      <c r="E255" s="988"/>
      <c r="F255" s="988"/>
      <c r="G255" s="988"/>
      <c r="H255" s="988"/>
      <c r="I255" s="988"/>
      <c r="J255" s="988"/>
    </row>
    <row r="256" spans="3:10" ht="15" customHeight="1">
      <c r="C256" s="988"/>
      <c r="D256" s="988"/>
      <c r="E256" s="988"/>
      <c r="F256" s="988"/>
      <c r="G256" s="988"/>
      <c r="H256" s="988"/>
      <c r="I256" s="988"/>
      <c r="J256" s="988"/>
    </row>
    <row r="257" spans="3:10" ht="15" customHeight="1">
      <c r="C257" s="988"/>
      <c r="D257" s="988"/>
      <c r="E257" s="988"/>
      <c r="F257" s="988"/>
      <c r="G257" s="988"/>
      <c r="H257" s="988"/>
      <c r="I257" s="988"/>
      <c r="J257" s="988"/>
    </row>
    <row r="258" spans="3:10" ht="15" customHeight="1">
      <c r="C258" s="988"/>
      <c r="D258" s="988"/>
      <c r="E258" s="988"/>
      <c r="F258" s="988"/>
      <c r="G258" s="988"/>
      <c r="H258" s="988"/>
      <c r="I258" s="988"/>
      <c r="J258" s="988"/>
    </row>
    <row r="259" spans="3:10" ht="15" customHeight="1">
      <c r="C259" s="988"/>
      <c r="D259" s="988"/>
      <c r="E259" s="988"/>
      <c r="F259" s="988"/>
      <c r="G259" s="988"/>
      <c r="H259" s="988"/>
      <c r="I259" s="988"/>
      <c r="J259" s="988"/>
    </row>
    <row r="260" spans="3:10" ht="15" customHeight="1">
      <c r="C260" s="988"/>
      <c r="D260" s="988"/>
      <c r="E260" s="988"/>
      <c r="F260" s="988"/>
      <c r="G260" s="988"/>
      <c r="H260" s="988"/>
      <c r="I260" s="988"/>
      <c r="J260" s="988"/>
    </row>
    <row r="261" spans="3:10" ht="15" customHeight="1">
      <c r="C261" s="988"/>
      <c r="D261" s="988"/>
      <c r="E261" s="988"/>
      <c r="F261" s="988"/>
      <c r="G261" s="988"/>
      <c r="H261" s="988"/>
      <c r="I261" s="988"/>
      <c r="J261" s="988"/>
    </row>
    <row r="262" spans="3:10" ht="15" customHeight="1">
      <c r="C262" s="988"/>
      <c r="D262" s="988"/>
      <c r="E262" s="988"/>
      <c r="F262" s="988"/>
      <c r="G262" s="988"/>
      <c r="H262" s="988"/>
      <c r="I262" s="988"/>
      <c r="J262" s="988"/>
    </row>
    <row r="263" spans="3:10" ht="15" customHeight="1">
      <c r="C263" s="988"/>
      <c r="D263" s="988"/>
      <c r="E263" s="988"/>
      <c r="F263" s="988"/>
      <c r="G263" s="988"/>
      <c r="H263" s="988"/>
      <c r="I263" s="988"/>
      <c r="J263" s="988"/>
    </row>
    <row r="264" spans="3:10" ht="15" customHeight="1">
      <c r="C264" s="988"/>
      <c r="D264" s="988"/>
      <c r="E264" s="988"/>
      <c r="F264" s="988"/>
      <c r="G264" s="988"/>
      <c r="H264" s="988"/>
      <c r="I264" s="988"/>
      <c r="J264" s="988"/>
    </row>
    <row r="265" spans="3:10" ht="15" customHeight="1">
      <c r="C265" s="988"/>
      <c r="D265" s="988"/>
      <c r="E265" s="988"/>
      <c r="F265" s="988"/>
      <c r="G265" s="988"/>
      <c r="H265" s="988"/>
      <c r="I265" s="988"/>
      <c r="J265" s="988"/>
    </row>
    <row r="266" spans="3:10" ht="15" customHeight="1">
      <c r="C266" s="988"/>
      <c r="D266" s="988"/>
      <c r="E266" s="988"/>
      <c r="F266" s="988"/>
      <c r="G266" s="988"/>
      <c r="H266" s="988"/>
      <c r="I266" s="988"/>
      <c r="J266" s="988"/>
    </row>
    <row r="267" spans="3:10" ht="15" customHeight="1">
      <c r="C267" s="988"/>
      <c r="D267" s="988"/>
      <c r="E267" s="988"/>
      <c r="F267" s="988"/>
      <c r="G267" s="988"/>
      <c r="H267" s="988"/>
      <c r="I267" s="988"/>
      <c r="J267" s="988"/>
    </row>
    <row r="268" spans="3:10" ht="15" customHeight="1">
      <c r="C268" s="988"/>
      <c r="D268" s="988"/>
      <c r="E268" s="988"/>
      <c r="F268" s="988"/>
      <c r="G268" s="988"/>
      <c r="H268" s="988"/>
      <c r="I268" s="988"/>
      <c r="J268" s="988"/>
    </row>
    <row r="269" spans="3:10" ht="15" customHeight="1">
      <c r="C269" s="988"/>
      <c r="D269" s="988"/>
      <c r="E269" s="988"/>
      <c r="F269" s="988"/>
      <c r="G269" s="988"/>
      <c r="H269" s="988"/>
      <c r="I269" s="988"/>
      <c r="J269" s="988"/>
    </row>
    <row r="270" spans="3:10" ht="15" customHeight="1">
      <c r="C270" s="988"/>
      <c r="D270" s="988"/>
      <c r="E270" s="988"/>
      <c r="F270" s="988"/>
      <c r="G270" s="988"/>
      <c r="H270" s="988"/>
      <c r="I270" s="988"/>
      <c r="J270" s="988"/>
    </row>
    <row r="271" spans="3:10" ht="15" customHeight="1">
      <c r="C271" s="988"/>
      <c r="D271" s="988"/>
      <c r="E271" s="988"/>
      <c r="F271" s="988"/>
      <c r="G271" s="988"/>
      <c r="H271" s="988"/>
      <c r="I271" s="988"/>
      <c r="J271" s="988"/>
    </row>
    <row r="272" spans="3:10" ht="15" customHeight="1">
      <c r="C272" s="988"/>
      <c r="D272" s="988"/>
      <c r="E272" s="988"/>
      <c r="F272" s="988"/>
      <c r="G272" s="988"/>
      <c r="H272" s="988"/>
      <c r="I272" s="988"/>
      <c r="J272" s="988"/>
    </row>
    <row r="273" spans="3:10" ht="15" customHeight="1">
      <c r="C273" s="988"/>
      <c r="D273" s="988"/>
      <c r="E273" s="988"/>
      <c r="F273" s="988"/>
      <c r="G273" s="988"/>
      <c r="H273" s="988"/>
      <c r="I273" s="988"/>
      <c r="J273" s="988"/>
    </row>
    <row r="274" spans="3:10" ht="15" customHeight="1">
      <c r="C274" s="988"/>
      <c r="D274" s="988"/>
      <c r="E274" s="988"/>
      <c r="F274" s="988"/>
      <c r="G274" s="988"/>
      <c r="H274" s="988"/>
      <c r="I274" s="988"/>
      <c r="J274" s="988"/>
    </row>
    <row r="275" spans="3:10" ht="15" customHeight="1">
      <c r="C275" s="988"/>
      <c r="D275" s="988"/>
      <c r="E275" s="988"/>
      <c r="F275" s="988"/>
      <c r="G275" s="988"/>
      <c r="H275" s="988"/>
      <c r="I275" s="988"/>
      <c r="J275" s="988"/>
    </row>
    <row r="276" spans="3:10" ht="15" customHeight="1">
      <c r="C276" s="988"/>
      <c r="D276" s="988"/>
      <c r="E276" s="988"/>
      <c r="F276" s="988"/>
      <c r="G276" s="988"/>
      <c r="H276" s="988"/>
      <c r="I276" s="988"/>
      <c r="J276" s="988"/>
    </row>
    <row r="277" spans="3:10" ht="15" customHeight="1">
      <c r="C277" s="988"/>
      <c r="D277" s="988"/>
      <c r="E277" s="988"/>
      <c r="F277" s="988"/>
      <c r="G277" s="988"/>
      <c r="H277" s="988"/>
      <c r="I277" s="988"/>
      <c r="J277" s="988"/>
    </row>
    <row r="278" spans="3:10" ht="15" customHeight="1">
      <c r="C278" s="988"/>
      <c r="D278" s="988"/>
      <c r="E278" s="988"/>
      <c r="F278" s="988"/>
      <c r="G278" s="988"/>
      <c r="H278" s="988"/>
      <c r="I278" s="988"/>
      <c r="J278" s="988"/>
    </row>
    <row r="279" spans="3:10" ht="15" customHeight="1">
      <c r="C279" s="988"/>
      <c r="D279" s="988"/>
      <c r="E279" s="988"/>
      <c r="F279" s="988"/>
      <c r="G279" s="988"/>
      <c r="H279" s="988"/>
      <c r="I279" s="988"/>
      <c r="J279" s="988"/>
    </row>
    <row r="280" spans="3:10" ht="15" customHeight="1">
      <c r="C280" s="988"/>
      <c r="D280" s="988"/>
      <c r="E280" s="988"/>
      <c r="F280" s="988"/>
      <c r="G280" s="988"/>
      <c r="H280" s="988"/>
      <c r="I280" s="988"/>
      <c r="J280" s="988"/>
    </row>
    <row r="281" spans="3:10" ht="15" customHeight="1">
      <c r="C281" s="988"/>
      <c r="D281" s="988"/>
      <c r="E281" s="988"/>
      <c r="F281" s="988"/>
      <c r="G281" s="988"/>
      <c r="H281" s="988"/>
      <c r="I281" s="988"/>
      <c r="J281" s="988"/>
    </row>
    <row r="282" spans="3:10" ht="15" customHeight="1">
      <c r="C282" s="988"/>
      <c r="D282" s="988"/>
      <c r="E282" s="988"/>
      <c r="F282" s="988"/>
      <c r="G282" s="988"/>
      <c r="H282" s="988"/>
      <c r="I282" s="988"/>
      <c r="J282" s="988"/>
    </row>
    <row r="283" spans="3:10" ht="15" customHeight="1">
      <c r="C283" s="988"/>
      <c r="D283" s="988"/>
      <c r="E283" s="988"/>
      <c r="F283" s="988"/>
      <c r="G283" s="988"/>
      <c r="H283" s="988"/>
      <c r="I283" s="988"/>
      <c r="J283" s="988"/>
    </row>
    <row r="284" spans="3:10" ht="15" customHeight="1">
      <c r="C284" s="988"/>
      <c r="D284" s="988"/>
      <c r="E284" s="988"/>
      <c r="F284" s="988"/>
      <c r="G284" s="988"/>
      <c r="H284" s="988"/>
      <c r="I284" s="988"/>
      <c r="J284" s="988"/>
    </row>
    <row r="285" spans="3:10" ht="15" customHeight="1">
      <c r="C285" s="988"/>
      <c r="D285" s="988"/>
      <c r="E285" s="988"/>
      <c r="F285" s="988"/>
      <c r="G285" s="988"/>
      <c r="H285" s="988"/>
      <c r="I285" s="988"/>
      <c r="J285" s="988"/>
    </row>
    <row r="286" spans="3:10" ht="15" customHeight="1">
      <c r="C286" s="988"/>
      <c r="D286" s="988"/>
      <c r="E286" s="988"/>
      <c r="F286" s="988"/>
      <c r="G286" s="988"/>
      <c r="H286" s="988"/>
      <c r="I286" s="988"/>
      <c r="J286" s="988"/>
    </row>
    <row r="287" spans="3:10" ht="15" customHeight="1">
      <c r="C287" s="988"/>
      <c r="D287" s="988"/>
      <c r="E287" s="988"/>
      <c r="F287" s="988"/>
      <c r="G287" s="988"/>
      <c r="H287" s="988"/>
      <c r="I287" s="988"/>
      <c r="J287" s="988"/>
    </row>
    <row r="288" spans="3:10" ht="15" customHeight="1">
      <c r="C288" s="988"/>
      <c r="D288" s="988"/>
      <c r="E288" s="988"/>
      <c r="F288" s="988"/>
      <c r="G288" s="988"/>
      <c r="H288" s="988"/>
      <c r="I288" s="988"/>
      <c r="J288" s="988"/>
    </row>
    <row r="289" spans="3:10" ht="15" customHeight="1">
      <c r="C289" s="988"/>
      <c r="D289" s="988"/>
      <c r="E289" s="988"/>
      <c r="F289" s="988"/>
      <c r="G289" s="988"/>
      <c r="H289" s="988"/>
      <c r="I289" s="988"/>
      <c r="J289" s="988"/>
    </row>
    <row r="290" spans="3:10" ht="15" customHeight="1">
      <c r="C290" s="988"/>
      <c r="D290" s="988"/>
      <c r="E290" s="988"/>
      <c r="F290" s="988"/>
      <c r="G290" s="988"/>
      <c r="H290" s="988"/>
      <c r="I290" s="988"/>
      <c r="J290" s="988"/>
    </row>
    <row r="291" spans="3:10" ht="15" customHeight="1">
      <c r="C291" s="988"/>
      <c r="D291" s="988"/>
      <c r="E291" s="988"/>
      <c r="F291" s="988"/>
      <c r="G291" s="988"/>
      <c r="H291" s="988"/>
      <c r="I291" s="988"/>
      <c r="J291" s="988"/>
    </row>
    <row r="292" spans="3:10" ht="15" customHeight="1">
      <c r="C292" s="988"/>
      <c r="D292" s="988"/>
      <c r="E292" s="988"/>
      <c r="F292" s="988"/>
      <c r="G292" s="988"/>
      <c r="H292" s="988"/>
      <c r="I292" s="988"/>
      <c r="J292" s="988"/>
    </row>
    <row r="293" spans="3:10" ht="15" customHeight="1">
      <c r="C293" s="988"/>
      <c r="D293" s="988"/>
      <c r="E293" s="988"/>
      <c r="F293" s="988"/>
      <c r="G293" s="988"/>
      <c r="H293" s="988"/>
      <c r="I293" s="988"/>
      <c r="J293" s="988"/>
    </row>
    <row r="294" spans="3:10" ht="15" customHeight="1">
      <c r="C294" s="988"/>
      <c r="D294" s="988"/>
      <c r="E294" s="988"/>
      <c r="F294" s="988"/>
      <c r="G294" s="988"/>
      <c r="H294" s="988"/>
      <c r="I294" s="988"/>
      <c r="J294" s="988"/>
    </row>
    <row r="295" spans="3:10" ht="15" customHeight="1">
      <c r="C295" s="988"/>
      <c r="D295" s="988"/>
      <c r="E295" s="988"/>
      <c r="F295" s="988"/>
      <c r="G295" s="988"/>
      <c r="H295" s="988"/>
      <c r="I295" s="988"/>
      <c r="J295" s="988"/>
    </row>
    <row r="296" spans="3:10" ht="15" customHeight="1">
      <c r="C296" s="988"/>
      <c r="D296" s="988"/>
      <c r="E296" s="988"/>
      <c r="F296" s="988"/>
      <c r="G296" s="988"/>
      <c r="H296" s="988"/>
      <c r="I296" s="988"/>
      <c r="J296" s="988"/>
    </row>
    <row r="297" spans="3:10" ht="15" customHeight="1">
      <c r="C297" s="988"/>
      <c r="D297" s="988"/>
      <c r="E297" s="988"/>
      <c r="F297" s="988"/>
      <c r="G297" s="988"/>
      <c r="H297" s="988"/>
      <c r="I297" s="988"/>
      <c r="J297" s="988"/>
    </row>
    <row r="298" spans="3:10" ht="15" customHeight="1">
      <c r="C298" s="988"/>
      <c r="D298" s="988"/>
      <c r="E298" s="988"/>
      <c r="F298" s="988"/>
      <c r="G298" s="988"/>
      <c r="H298" s="988"/>
      <c r="I298" s="988"/>
      <c r="J298" s="988"/>
    </row>
    <row r="299" spans="3:10" ht="15" customHeight="1">
      <c r="C299" s="988"/>
      <c r="D299" s="988"/>
      <c r="E299" s="988"/>
      <c r="F299" s="988"/>
      <c r="G299" s="988"/>
      <c r="H299" s="988"/>
      <c r="I299" s="988"/>
      <c r="J299" s="988"/>
    </row>
    <row r="300" spans="3:10" ht="15" customHeight="1">
      <c r="C300" s="988"/>
      <c r="D300" s="988"/>
      <c r="E300" s="988"/>
      <c r="F300" s="988"/>
      <c r="G300" s="988"/>
      <c r="H300" s="988"/>
      <c r="I300" s="988"/>
      <c r="J300" s="988"/>
    </row>
    <row r="301" spans="3:10" ht="15" customHeight="1">
      <c r="C301" s="988"/>
      <c r="D301" s="988"/>
      <c r="E301" s="988"/>
      <c r="F301" s="988"/>
      <c r="G301" s="988"/>
      <c r="H301" s="988"/>
      <c r="I301" s="988"/>
      <c r="J301" s="988"/>
    </row>
    <row r="302" spans="3:10" ht="15" customHeight="1">
      <c r="C302" s="988"/>
      <c r="D302" s="988"/>
      <c r="E302" s="988"/>
      <c r="F302" s="988"/>
      <c r="G302" s="988"/>
      <c r="H302" s="988"/>
      <c r="I302" s="988"/>
      <c r="J302" s="988"/>
    </row>
    <row r="303" spans="3:10" ht="15" customHeight="1">
      <c r="C303" s="988"/>
      <c r="D303" s="988"/>
      <c r="E303" s="988"/>
      <c r="F303" s="988"/>
      <c r="G303" s="988"/>
      <c r="H303" s="988"/>
      <c r="I303" s="988"/>
      <c r="J303" s="988"/>
    </row>
    <row r="304" spans="3:10" ht="15" customHeight="1">
      <c r="C304" s="988"/>
      <c r="D304" s="988"/>
      <c r="E304" s="988"/>
      <c r="F304" s="988"/>
      <c r="G304" s="988"/>
      <c r="H304" s="988"/>
      <c r="I304" s="988"/>
      <c r="J304" s="988"/>
    </row>
    <row r="305" spans="3:10" ht="15" customHeight="1">
      <c r="C305" s="988"/>
      <c r="D305" s="988"/>
      <c r="E305" s="988"/>
      <c r="F305" s="988"/>
      <c r="G305" s="988"/>
      <c r="H305" s="988"/>
      <c r="I305" s="988"/>
      <c r="J305" s="988"/>
    </row>
    <row r="306" spans="3:10" ht="15" customHeight="1">
      <c r="C306" s="988"/>
      <c r="D306" s="988"/>
      <c r="E306" s="988"/>
      <c r="F306" s="988"/>
      <c r="G306" s="988"/>
      <c r="H306" s="988"/>
      <c r="I306" s="988"/>
      <c r="J306" s="988"/>
    </row>
    <row r="307" spans="3:10" ht="15" customHeight="1">
      <c r="C307" s="988"/>
      <c r="D307" s="988"/>
      <c r="E307" s="988"/>
      <c r="F307" s="988"/>
      <c r="G307" s="988"/>
      <c r="H307" s="988"/>
      <c r="I307" s="988"/>
      <c r="J307" s="988"/>
    </row>
    <row r="308" spans="3:10" ht="15" customHeight="1">
      <c r="C308" s="988"/>
      <c r="D308" s="988"/>
      <c r="E308" s="988"/>
      <c r="F308" s="988"/>
      <c r="G308" s="988"/>
      <c r="H308" s="988"/>
      <c r="I308" s="988"/>
      <c r="J308" s="988"/>
    </row>
    <row r="309" spans="3:10" ht="15" customHeight="1">
      <c r="C309" s="988"/>
      <c r="D309" s="988"/>
      <c r="E309" s="988"/>
      <c r="F309" s="988"/>
      <c r="G309" s="988"/>
      <c r="H309" s="988"/>
      <c r="I309" s="988"/>
      <c r="J309" s="988"/>
    </row>
    <row r="310" spans="3:10" ht="15" customHeight="1">
      <c r="C310" s="988"/>
      <c r="D310" s="988"/>
      <c r="E310" s="988"/>
      <c r="F310" s="988"/>
      <c r="G310" s="988"/>
      <c r="H310" s="988"/>
      <c r="I310" s="988"/>
      <c r="J310" s="988"/>
    </row>
    <row r="311" spans="3:10" ht="15" customHeight="1">
      <c r="C311" s="988"/>
      <c r="D311" s="988"/>
      <c r="E311" s="988"/>
      <c r="F311" s="988"/>
      <c r="G311" s="988"/>
      <c r="H311" s="988"/>
      <c r="I311" s="988"/>
      <c r="J311" s="988"/>
    </row>
    <row r="312" spans="3:10" ht="15" customHeight="1">
      <c r="C312" s="988"/>
      <c r="D312" s="988"/>
      <c r="E312" s="988"/>
      <c r="F312" s="988"/>
      <c r="G312" s="988"/>
      <c r="H312" s="988"/>
      <c r="I312" s="988"/>
      <c r="J312" s="988"/>
    </row>
    <row r="313" spans="3:10" ht="15" customHeight="1">
      <c r="C313" s="988"/>
      <c r="D313" s="988"/>
      <c r="E313" s="988"/>
      <c r="F313" s="988"/>
      <c r="G313" s="988"/>
      <c r="H313" s="988"/>
      <c r="I313" s="988"/>
      <c r="J313" s="988"/>
    </row>
    <row r="314" spans="3:10" ht="15" customHeight="1">
      <c r="C314" s="988"/>
      <c r="D314" s="988"/>
      <c r="E314" s="988"/>
      <c r="F314" s="988"/>
      <c r="G314" s="988"/>
      <c r="H314" s="988"/>
      <c r="I314" s="988"/>
      <c r="J314" s="988"/>
    </row>
    <row r="315" spans="3:10" ht="15" customHeight="1">
      <c r="C315" s="988"/>
      <c r="D315" s="988"/>
      <c r="E315" s="988"/>
      <c r="F315" s="988"/>
      <c r="G315" s="988"/>
      <c r="H315" s="988"/>
      <c r="I315" s="988"/>
      <c r="J315" s="988"/>
    </row>
    <row r="316" spans="3:10" ht="15" customHeight="1">
      <c r="C316" s="988"/>
      <c r="D316" s="988"/>
      <c r="E316" s="988"/>
      <c r="F316" s="988"/>
      <c r="G316" s="988"/>
      <c r="H316" s="988"/>
      <c r="I316" s="988"/>
      <c r="J316" s="988"/>
    </row>
    <row r="317" spans="3:10" ht="15" customHeight="1">
      <c r="C317" s="988"/>
      <c r="D317" s="988"/>
      <c r="E317" s="988"/>
      <c r="F317" s="988"/>
      <c r="G317" s="988"/>
      <c r="H317" s="988"/>
      <c r="I317" s="988"/>
      <c r="J317" s="988"/>
    </row>
    <row r="318" spans="3:10" ht="15" customHeight="1">
      <c r="C318" s="988"/>
      <c r="D318" s="988"/>
      <c r="E318" s="988"/>
      <c r="F318" s="988"/>
      <c r="G318" s="988"/>
      <c r="H318" s="988"/>
      <c r="I318" s="988"/>
      <c r="J318" s="988"/>
    </row>
    <row r="319" spans="3:10" ht="15" customHeight="1">
      <c r="C319" s="988"/>
      <c r="D319" s="988"/>
      <c r="E319" s="988"/>
      <c r="F319" s="988"/>
      <c r="G319" s="988"/>
      <c r="H319" s="988"/>
      <c r="I319" s="988"/>
      <c r="J319" s="988"/>
    </row>
    <row r="320" spans="3:10" ht="15" customHeight="1">
      <c r="C320" s="988"/>
      <c r="D320" s="988"/>
      <c r="E320" s="988"/>
      <c r="F320" s="988"/>
      <c r="G320" s="988"/>
      <c r="H320" s="988"/>
      <c r="I320" s="988"/>
      <c r="J320" s="988"/>
    </row>
    <row r="321" spans="3:10" ht="15" customHeight="1">
      <c r="C321" s="988"/>
      <c r="D321" s="988"/>
      <c r="E321" s="988"/>
      <c r="F321" s="988"/>
      <c r="G321" s="988"/>
      <c r="H321" s="988"/>
      <c r="I321" s="988"/>
      <c r="J321" s="988"/>
    </row>
    <row r="322" spans="3:10" ht="15" customHeight="1">
      <c r="C322" s="988"/>
      <c r="D322" s="988"/>
      <c r="E322" s="988"/>
      <c r="F322" s="988"/>
      <c r="G322" s="988"/>
      <c r="H322" s="988"/>
      <c r="I322" s="988"/>
      <c r="J322" s="988"/>
    </row>
    <row r="323" spans="3:10" ht="15" customHeight="1">
      <c r="C323" s="988"/>
      <c r="D323" s="988"/>
      <c r="E323" s="988"/>
      <c r="F323" s="988"/>
      <c r="G323" s="988"/>
      <c r="H323" s="988"/>
      <c r="I323" s="988"/>
      <c r="J323" s="988"/>
    </row>
    <row r="324" spans="3:10" ht="15" customHeight="1">
      <c r="C324" s="988"/>
      <c r="D324" s="988"/>
      <c r="E324" s="988"/>
      <c r="F324" s="988"/>
      <c r="G324" s="988"/>
      <c r="H324" s="988"/>
      <c r="I324" s="988"/>
      <c r="J324" s="988"/>
    </row>
    <row r="325" spans="3:10" ht="15" customHeight="1">
      <c r="C325" s="988"/>
      <c r="D325" s="988"/>
      <c r="E325" s="988"/>
      <c r="F325" s="988"/>
      <c r="G325" s="988"/>
      <c r="H325" s="988"/>
      <c r="I325" s="988"/>
      <c r="J325" s="988"/>
    </row>
    <row r="326" spans="3:10" ht="15" customHeight="1">
      <c r="C326" s="988"/>
      <c r="D326" s="988"/>
      <c r="E326" s="988"/>
      <c r="F326" s="988"/>
      <c r="G326" s="988"/>
      <c r="H326" s="988"/>
      <c r="I326" s="988"/>
      <c r="J326" s="988"/>
    </row>
    <row r="327" spans="3:10" ht="15" customHeight="1">
      <c r="C327" s="988"/>
      <c r="D327" s="988"/>
      <c r="E327" s="988"/>
      <c r="F327" s="988"/>
      <c r="G327" s="988"/>
      <c r="H327" s="988"/>
      <c r="I327" s="988"/>
      <c r="J327" s="988"/>
    </row>
    <row r="328" spans="3:10" ht="15" customHeight="1">
      <c r="C328" s="988"/>
      <c r="D328" s="988"/>
      <c r="E328" s="988"/>
      <c r="F328" s="988"/>
      <c r="G328" s="988"/>
      <c r="H328" s="988"/>
      <c r="I328" s="988"/>
      <c r="J328" s="988"/>
    </row>
    <row r="329" spans="3:10" ht="15" customHeight="1">
      <c r="C329" s="988"/>
      <c r="D329" s="988"/>
      <c r="E329" s="988"/>
      <c r="F329" s="988"/>
      <c r="G329" s="988"/>
      <c r="H329" s="988"/>
      <c r="I329" s="988"/>
      <c r="J329" s="988"/>
    </row>
    <row r="330" spans="3:10" ht="15" customHeight="1">
      <c r="C330" s="988"/>
      <c r="D330" s="988"/>
      <c r="E330" s="988"/>
      <c r="F330" s="988"/>
      <c r="G330" s="988"/>
      <c r="H330" s="988"/>
      <c r="I330" s="988"/>
      <c r="J330" s="988"/>
    </row>
    <row r="331" spans="3:10" ht="15" customHeight="1">
      <c r="C331" s="988"/>
      <c r="D331" s="988"/>
      <c r="E331" s="988"/>
      <c r="F331" s="988"/>
      <c r="G331" s="988"/>
      <c r="H331" s="988"/>
      <c r="I331" s="988"/>
      <c r="J331" s="988"/>
    </row>
    <row r="332" spans="3:10" ht="15" customHeight="1">
      <c r="C332" s="988"/>
      <c r="D332" s="988"/>
      <c r="E332" s="988"/>
      <c r="F332" s="988"/>
      <c r="G332" s="988"/>
      <c r="H332" s="988"/>
      <c r="I332" s="988"/>
      <c r="J332" s="988"/>
    </row>
    <row r="333" spans="3:10" ht="15" customHeight="1">
      <c r="C333" s="988"/>
      <c r="D333" s="988"/>
      <c r="E333" s="988"/>
      <c r="F333" s="988"/>
      <c r="G333" s="988"/>
      <c r="H333" s="988"/>
      <c r="I333" s="988"/>
      <c r="J333" s="988"/>
    </row>
    <row r="334" spans="3:10" ht="15" customHeight="1">
      <c r="C334" s="988"/>
      <c r="D334" s="988"/>
      <c r="E334" s="988"/>
      <c r="F334" s="988"/>
      <c r="G334" s="988"/>
      <c r="H334" s="988"/>
      <c r="I334" s="988"/>
      <c r="J334" s="988"/>
    </row>
    <row r="335" spans="3:10" ht="15" customHeight="1">
      <c r="C335" s="988"/>
      <c r="D335" s="988"/>
      <c r="E335" s="988"/>
      <c r="F335" s="988"/>
      <c r="G335" s="988"/>
      <c r="H335" s="988"/>
      <c r="I335" s="988"/>
      <c r="J335" s="988"/>
    </row>
    <row r="336" spans="3:10" ht="15" customHeight="1">
      <c r="C336" s="988"/>
      <c r="D336" s="988"/>
      <c r="E336" s="988"/>
      <c r="F336" s="988"/>
      <c r="G336" s="988"/>
      <c r="H336" s="988"/>
      <c r="I336" s="988"/>
      <c r="J336" s="988"/>
    </row>
    <row r="337" spans="3:10" ht="15" customHeight="1">
      <c r="C337" s="988"/>
      <c r="D337" s="988"/>
      <c r="E337" s="988"/>
      <c r="F337" s="988"/>
      <c r="G337" s="988"/>
      <c r="H337" s="988"/>
      <c r="I337" s="988"/>
      <c r="J337" s="988"/>
    </row>
    <row r="338" spans="3:10" ht="15" customHeight="1">
      <c r="C338" s="988"/>
      <c r="D338" s="988"/>
      <c r="E338" s="988"/>
      <c r="F338" s="988"/>
      <c r="G338" s="988"/>
      <c r="H338" s="988"/>
      <c r="I338" s="988"/>
      <c r="J338" s="988"/>
    </row>
    <row r="339" spans="3:10" ht="15" customHeight="1">
      <c r="C339" s="988"/>
      <c r="D339" s="988"/>
      <c r="E339" s="988"/>
      <c r="F339" s="988"/>
      <c r="G339" s="988"/>
      <c r="H339" s="988"/>
      <c r="I339" s="988"/>
      <c r="J339" s="988"/>
    </row>
    <row r="340" spans="3:10" ht="15" customHeight="1">
      <c r="C340" s="988"/>
      <c r="D340" s="988"/>
      <c r="E340" s="988"/>
      <c r="F340" s="988"/>
      <c r="G340" s="988"/>
      <c r="H340" s="988"/>
      <c r="I340" s="988"/>
      <c r="J340" s="988"/>
    </row>
    <row r="341" spans="3:10" ht="15" customHeight="1">
      <c r="C341" s="988"/>
      <c r="D341" s="988"/>
      <c r="E341" s="988"/>
      <c r="F341" s="988"/>
      <c r="G341" s="988"/>
      <c r="H341" s="988"/>
      <c r="I341" s="988"/>
      <c r="J341" s="988"/>
    </row>
    <row r="342" spans="3:10" ht="15" customHeight="1">
      <c r="C342" s="988"/>
      <c r="D342" s="988"/>
      <c r="E342" s="988"/>
      <c r="F342" s="988"/>
      <c r="G342" s="988"/>
      <c r="H342" s="988"/>
      <c r="I342" s="988"/>
      <c r="J342" s="988"/>
    </row>
    <row r="343" spans="3:10" ht="15" customHeight="1">
      <c r="C343" s="988"/>
      <c r="D343" s="988"/>
      <c r="E343" s="988"/>
      <c r="F343" s="988"/>
      <c r="G343" s="988"/>
      <c r="H343" s="988"/>
      <c r="I343" s="988"/>
      <c r="J343" s="988"/>
    </row>
    <row r="344" spans="3:10" ht="15" customHeight="1">
      <c r="C344" s="988"/>
      <c r="D344" s="988"/>
      <c r="E344" s="988"/>
      <c r="F344" s="988"/>
      <c r="G344" s="988"/>
      <c r="H344" s="988"/>
      <c r="I344" s="988"/>
      <c r="J344" s="988"/>
    </row>
    <row r="345" spans="3:10" ht="15" customHeight="1">
      <c r="C345" s="988"/>
      <c r="D345" s="988"/>
      <c r="E345" s="988"/>
      <c r="F345" s="988"/>
      <c r="G345" s="988"/>
      <c r="H345" s="988"/>
      <c r="I345" s="988"/>
      <c r="J345" s="988"/>
    </row>
    <row r="346" spans="3:10" ht="15" customHeight="1">
      <c r="C346" s="988"/>
      <c r="D346" s="988"/>
      <c r="E346" s="988"/>
      <c r="F346" s="988"/>
      <c r="G346" s="988"/>
      <c r="H346" s="988"/>
      <c r="I346" s="988"/>
      <c r="J346" s="988"/>
    </row>
    <row r="347" spans="3:10" ht="15" customHeight="1">
      <c r="C347" s="988"/>
      <c r="D347" s="988"/>
      <c r="E347" s="988"/>
      <c r="F347" s="988"/>
      <c r="G347" s="988"/>
      <c r="H347" s="988"/>
      <c r="I347" s="988"/>
      <c r="J347" s="988"/>
    </row>
    <row r="348" spans="3:10" ht="15" customHeight="1">
      <c r="C348" s="988"/>
      <c r="D348" s="988"/>
      <c r="E348" s="988"/>
      <c r="F348" s="988"/>
      <c r="G348" s="988"/>
      <c r="H348" s="988"/>
      <c r="I348" s="988"/>
      <c r="J348" s="988"/>
    </row>
    <row r="349" spans="3:10" ht="15" customHeight="1">
      <c r="C349" s="988"/>
      <c r="D349" s="988"/>
      <c r="E349" s="988"/>
      <c r="F349" s="988"/>
      <c r="G349" s="988"/>
      <c r="H349" s="988"/>
      <c r="I349" s="988"/>
      <c r="J349" s="988"/>
    </row>
    <row r="350" spans="3:10" ht="15" customHeight="1">
      <c r="C350" s="988"/>
      <c r="D350" s="988"/>
      <c r="E350" s="988"/>
      <c r="F350" s="988"/>
      <c r="G350" s="988"/>
      <c r="H350" s="988"/>
      <c r="I350" s="988"/>
      <c r="J350" s="988"/>
    </row>
    <row r="351" spans="3:10" ht="15" customHeight="1">
      <c r="C351" s="988"/>
      <c r="D351" s="988"/>
      <c r="E351" s="988"/>
      <c r="F351" s="988"/>
      <c r="G351" s="988"/>
      <c r="H351" s="988"/>
      <c r="I351" s="988"/>
      <c r="J351" s="988"/>
    </row>
    <row r="352" spans="3:10" ht="15" customHeight="1">
      <c r="C352" s="988"/>
      <c r="D352" s="988"/>
      <c r="E352" s="988"/>
      <c r="F352" s="988"/>
      <c r="G352" s="988"/>
      <c r="H352" s="988"/>
      <c r="I352" s="988"/>
      <c r="J352" s="988"/>
    </row>
    <row r="353" spans="3:10" ht="15" customHeight="1">
      <c r="C353" s="988"/>
      <c r="D353" s="988"/>
      <c r="E353" s="988"/>
      <c r="F353" s="988"/>
      <c r="G353" s="988"/>
      <c r="H353" s="988"/>
      <c r="I353" s="988"/>
      <c r="J353" s="988"/>
    </row>
    <row r="354" spans="3:10" ht="15" customHeight="1">
      <c r="C354" s="988"/>
      <c r="D354" s="988"/>
      <c r="E354" s="988"/>
      <c r="F354" s="988"/>
      <c r="G354" s="988"/>
      <c r="H354" s="988"/>
      <c r="I354" s="988"/>
      <c r="J354" s="988"/>
    </row>
    <row r="355" spans="3:10" ht="15" customHeight="1">
      <c r="C355" s="988"/>
      <c r="D355" s="988"/>
      <c r="E355" s="988"/>
      <c r="F355" s="988"/>
      <c r="G355" s="988"/>
      <c r="H355" s="988"/>
      <c r="I355" s="988"/>
      <c r="J355" s="988"/>
    </row>
    <row r="356" spans="3:10" ht="15" customHeight="1">
      <c r="C356" s="988"/>
      <c r="D356" s="988"/>
      <c r="E356" s="988"/>
      <c r="F356" s="988"/>
      <c r="G356" s="988"/>
      <c r="H356" s="988"/>
      <c r="I356" s="988"/>
      <c r="J356" s="988"/>
    </row>
    <row r="357" spans="3:10" ht="15" customHeight="1">
      <c r="C357" s="988"/>
      <c r="D357" s="988"/>
      <c r="E357" s="988"/>
      <c r="F357" s="988"/>
      <c r="G357" s="988"/>
      <c r="H357" s="988"/>
      <c r="I357" s="988"/>
      <c r="J357" s="988"/>
    </row>
    <row r="358" spans="3:10" ht="15" customHeight="1">
      <c r="C358" s="988"/>
      <c r="D358" s="988"/>
      <c r="E358" s="988"/>
      <c r="F358" s="988"/>
      <c r="G358" s="988"/>
      <c r="H358" s="988"/>
      <c r="I358" s="988"/>
      <c r="J358" s="988"/>
    </row>
    <row r="359" spans="3:10" ht="15" customHeight="1">
      <c r="C359" s="988"/>
      <c r="D359" s="988"/>
      <c r="E359" s="988"/>
      <c r="F359" s="988"/>
      <c r="G359" s="988"/>
      <c r="H359" s="988"/>
      <c r="I359" s="988"/>
      <c r="J359" s="988"/>
    </row>
    <row r="360" spans="3:10" ht="15" customHeight="1">
      <c r="C360" s="988"/>
      <c r="D360" s="988"/>
      <c r="E360" s="988"/>
      <c r="F360" s="988"/>
      <c r="G360" s="988"/>
      <c r="H360" s="988"/>
      <c r="I360" s="988"/>
      <c r="J360" s="988"/>
    </row>
    <row r="361" spans="3:10" ht="15" customHeight="1">
      <c r="C361" s="988"/>
      <c r="D361" s="988"/>
      <c r="E361" s="988"/>
      <c r="F361" s="988"/>
      <c r="G361" s="988"/>
      <c r="H361" s="988"/>
      <c r="I361" s="988"/>
      <c r="J361" s="988"/>
    </row>
    <row r="362" spans="3:10" ht="15" customHeight="1">
      <c r="C362" s="988"/>
      <c r="D362" s="988"/>
      <c r="E362" s="988"/>
      <c r="F362" s="988"/>
      <c r="G362" s="988"/>
      <c r="H362" s="988"/>
      <c r="I362" s="988"/>
      <c r="J362" s="988"/>
    </row>
    <row r="363" spans="3:10" ht="15" customHeight="1">
      <c r="C363" s="988"/>
      <c r="D363" s="988"/>
      <c r="E363" s="988"/>
      <c r="F363" s="988"/>
      <c r="G363" s="988"/>
      <c r="H363" s="988"/>
      <c r="I363" s="988"/>
      <c r="J363" s="988"/>
    </row>
    <row r="364" spans="3:10" ht="15" customHeight="1">
      <c r="C364" s="988"/>
      <c r="D364" s="988"/>
      <c r="E364" s="988"/>
      <c r="F364" s="988"/>
      <c r="G364" s="988"/>
      <c r="H364" s="988"/>
      <c r="I364" s="988"/>
      <c r="J364" s="988"/>
    </row>
    <row r="365" spans="3:10" ht="15" customHeight="1">
      <c r="C365" s="988"/>
      <c r="D365" s="988"/>
      <c r="E365" s="988"/>
      <c r="F365" s="988"/>
      <c r="G365" s="988"/>
      <c r="H365" s="988"/>
      <c r="I365" s="988"/>
      <c r="J365" s="988"/>
    </row>
    <row r="366" spans="3:10" ht="15" customHeight="1">
      <c r="C366" s="988"/>
      <c r="D366" s="988"/>
      <c r="E366" s="988"/>
      <c r="F366" s="988"/>
      <c r="G366" s="988"/>
      <c r="H366" s="988"/>
      <c r="I366" s="988"/>
      <c r="J366" s="988"/>
    </row>
    <row r="367" spans="3:10" ht="15" customHeight="1">
      <c r="C367" s="988"/>
      <c r="D367" s="988"/>
      <c r="E367" s="988"/>
      <c r="F367" s="988"/>
      <c r="G367" s="988"/>
      <c r="H367" s="988"/>
      <c r="I367" s="988"/>
      <c r="J367" s="988"/>
    </row>
    <row r="368" spans="3:10" ht="15" customHeight="1">
      <c r="C368" s="988"/>
      <c r="D368" s="988"/>
      <c r="E368" s="988"/>
      <c r="F368" s="988"/>
      <c r="G368" s="988"/>
      <c r="H368" s="988"/>
      <c r="I368" s="988"/>
      <c r="J368" s="988"/>
    </row>
    <row r="369" spans="3:10" ht="15" customHeight="1">
      <c r="C369" s="988"/>
      <c r="D369" s="988"/>
      <c r="E369" s="988"/>
      <c r="F369" s="988"/>
      <c r="G369" s="988"/>
      <c r="H369" s="988"/>
      <c r="I369" s="988"/>
      <c r="J369" s="988"/>
    </row>
    <row r="370" spans="3:10" ht="15" customHeight="1">
      <c r="C370" s="988"/>
      <c r="D370" s="988"/>
      <c r="E370" s="988"/>
      <c r="F370" s="988"/>
      <c r="G370" s="988"/>
      <c r="H370" s="988"/>
      <c r="I370" s="988"/>
      <c r="J370" s="988"/>
    </row>
    <row r="371" spans="3:10" ht="15" customHeight="1">
      <c r="C371" s="988"/>
      <c r="D371" s="988"/>
      <c r="E371" s="988"/>
      <c r="F371" s="988"/>
      <c r="G371" s="988"/>
      <c r="H371" s="988"/>
      <c r="I371" s="988"/>
      <c r="J371" s="988"/>
    </row>
    <row r="372" spans="3:10" ht="15" customHeight="1">
      <c r="C372" s="988"/>
      <c r="D372" s="988"/>
      <c r="E372" s="988"/>
      <c r="F372" s="988"/>
      <c r="G372" s="988"/>
      <c r="H372" s="988"/>
      <c r="I372" s="988"/>
      <c r="J372" s="988"/>
    </row>
    <row r="373" spans="3:10" ht="15" customHeight="1">
      <c r="C373" s="988"/>
      <c r="D373" s="988"/>
      <c r="E373" s="988"/>
      <c r="F373" s="988"/>
      <c r="G373" s="988"/>
      <c r="H373" s="988"/>
      <c r="I373" s="988"/>
      <c r="J373" s="988"/>
    </row>
    <row r="374" spans="3:10" ht="15" customHeight="1">
      <c r="C374" s="988"/>
      <c r="D374" s="988"/>
      <c r="E374" s="988"/>
      <c r="F374" s="988"/>
      <c r="G374" s="988"/>
      <c r="H374" s="988"/>
      <c r="I374" s="988"/>
      <c r="J374" s="988"/>
    </row>
    <row r="375" spans="3:10" ht="15" customHeight="1">
      <c r="C375" s="988"/>
      <c r="D375" s="988"/>
      <c r="E375" s="988"/>
      <c r="F375" s="988"/>
      <c r="G375" s="988"/>
      <c r="H375" s="988"/>
      <c r="I375" s="988"/>
      <c r="J375" s="988"/>
    </row>
    <row r="376" spans="3:10" ht="15" customHeight="1">
      <c r="C376" s="988"/>
      <c r="D376" s="988"/>
      <c r="E376" s="988"/>
      <c r="F376" s="988"/>
      <c r="G376" s="988"/>
      <c r="H376" s="988"/>
      <c r="I376" s="988"/>
      <c r="J376" s="988"/>
    </row>
    <row r="377" spans="3:10" ht="15" customHeight="1">
      <c r="C377" s="988"/>
      <c r="D377" s="988"/>
      <c r="E377" s="988"/>
      <c r="F377" s="988"/>
      <c r="G377" s="988"/>
      <c r="H377" s="988"/>
      <c r="I377" s="988"/>
      <c r="J377" s="988"/>
    </row>
    <row r="378" spans="3:10" ht="15" customHeight="1">
      <c r="C378" s="988"/>
      <c r="D378" s="988"/>
      <c r="E378" s="988"/>
      <c r="F378" s="988"/>
      <c r="G378" s="988"/>
      <c r="H378" s="988"/>
      <c r="I378" s="988"/>
      <c r="J378" s="988"/>
    </row>
    <row r="379" spans="3:10" ht="15" customHeight="1">
      <c r="C379" s="988"/>
      <c r="D379" s="988"/>
      <c r="E379" s="988"/>
      <c r="F379" s="988"/>
      <c r="G379" s="988"/>
      <c r="H379" s="988"/>
      <c r="I379" s="988"/>
      <c r="J379" s="988"/>
    </row>
    <row r="380" spans="3:10" ht="15" customHeight="1">
      <c r="C380" s="988"/>
      <c r="D380" s="988"/>
      <c r="E380" s="988"/>
      <c r="F380" s="988"/>
      <c r="G380" s="988"/>
      <c r="H380" s="988"/>
      <c r="I380" s="988"/>
      <c r="J380" s="988"/>
    </row>
    <row r="381" spans="3:10" ht="15" customHeight="1">
      <c r="C381" s="988"/>
      <c r="D381" s="988"/>
      <c r="E381" s="988"/>
      <c r="F381" s="988"/>
      <c r="G381" s="988"/>
      <c r="H381" s="988"/>
      <c r="I381" s="988"/>
      <c r="J381" s="988"/>
    </row>
    <row r="382" spans="3:10" ht="15" customHeight="1">
      <c r="C382" s="988"/>
      <c r="D382" s="988"/>
      <c r="E382" s="988"/>
      <c r="F382" s="988"/>
      <c r="G382" s="988"/>
      <c r="H382" s="988"/>
      <c r="I382" s="988"/>
      <c r="J382" s="988"/>
    </row>
    <row r="383" spans="3:10" ht="15" customHeight="1">
      <c r="C383" s="988"/>
      <c r="D383" s="988"/>
      <c r="E383" s="988"/>
      <c r="F383" s="988"/>
      <c r="G383" s="988"/>
      <c r="H383" s="988"/>
      <c r="I383" s="988"/>
      <c r="J383" s="988"/>
    </row>
    <row r="384" spans="3:10" ht="15" customHeight="1">
      <c r="C384" s="988"/>
      <c r="D384" s="988"/>
      <c r="E384" s="988"/>
      <c r="F384" s="988"/>
      <c r="G384" s="988"/>
      <c r="H384" s="988"/>
      <c r="I384" s="988"/>
      <c r="J384" s="988"/>
    </row>
    <row r="385" spans="3:10" ht="15" customHeight="1">
      <c r="C385" s="988"/>
      <c r="D385" s="988"/>
      <c r="E385" s="988"/>
      <c r="F385" s="988"/>
      <c r="G385" s="988"/>
      <c r="H385" s="988"/>
      <c r="I385" s="988"/>
      <c r="J385" s="988"/>
    </row>
    <row r="386" spans="3:10" ht="15" customHeight="1">
      <c r="C386" s="988"/>
      <c r="D386" s="988"/>
      <c r="E386" s="988"/>
      <c r="F386" s="988"/>
      <c r="G386" s="988"/>
      <c r="H386" s="988"/>
      <c r="I386" s="988"/>
      <c r="J386" s="988"/>
    </row>
    <row r="387" spans="3:10" ht="15" customHeight="1">
      <c r="C387" s="988"/>
      <c r="D387" s="988"/>
      <c r="E387" s="988"/>
      <c r="F387" s="988"/>
      <c r="G387" s="988"/>
      <c r="H387" s="988"/>
      <c r="I387" s="988"/>
      <c r="J387" s="988"/>
    </row>
    <row r="388" spans="3:10" ht="15" customHeight="1">
      <c r="C388" s="988"/>
      <c r="D388" s="988"/>
      <c r="E388" s="988"/>
      <c r="F388" s="988"/>
      <c r="G388" s="988"/>
      <c r="H388" s="988"/>
      <c r="I388" s="988"/>
      <c r="J388" s="988"/>
    </row>
    <row r="389" spans="3:10" ht="15" customHeight="1">
      <c r="C389" s="988"/>
      <c r="D389" s="988"/>
      <c r="E389" s="988"/>
      <c r="F389" s="988"/>
      <c r="G389" s="988"/>
      <c r="H389" s="988"/>
      <c r="I389" s="988"/>
      <c r="J389" s="988"/>
    </row>
    <row r="390" spans="3:10" ht="15" customHeight="1">
      <c r="C390" s="988"/>
      <c r="D390" s="988"/>
      <c r="E390" s="988"/>
      <c r="F390" s="988"/>
      <c r="G390" s="988"/>
      <c r="H390" s="988"/>
      <c r="I390" s="988"/>
      <c r="J390" s="988"/>
    </row>
    <row r="391" spans="3:10" ht="15" customHeight="1">
      <c r="C391" s="988"/>
      <c r="D391" s="988"/>
      <c r="E391" s="988"/>
      <c r="F391" s="988"/>
      <c r="G391" s="988"/>
      <c r="H391" s="988"/>
      <c r="I391" s="988"/>
      <c r="J391" s="988"/>
    </row>
    <row r="392" spans="3:10" ht="15" customHeight="1">
      <c r="C392" s="988"/>
      <c r="D392" s="988"/>
      <c r="E392" s="988"/>
      <c r="F392" s="988"/>
      <c r="G392" s="988"/>
      <c r="H392" s="988"/>
      <c r="I392" s="988"/>
      <c r="J392" s="988"/>
    </row>
    <row r="393" spans="3:10" ht="15" customHeight="1">
      <c r="C393" s="988"/>
      <c r="D393" s="988"/>
      <c r="E393" s="988"/>
      <c r="F393" s="988"/>
      <c r="G393" s="988"/>
      <c r="H393" s="988"/>
      <c r="I393" s="988"/>
      <c r="J393" s="988"/>
    </row>
    <row r="394" spans="3:10" ht="15" customHeight="1">
      <c r="C394" s="988"/>
      <c r="D394" s="988"/>
      <c r="E394" s="988"/>
      <c r="F394" s="988"/>
      <c r="G394" s="988"/>
      <c r="H394" s="988"/>
      <c r="I394" s="988"/>
      <c r="J394" s="988"/>
    </row>
    <row r="395" spans="3:10" ht="15" customHeight="1">
      <c r="C395" s="988"/>
      <c r="D395" s="988"/>
      <c r="E395" s="988"/>
      <c r="F395" s="988"/>
      <c r="G395" s="988"/>
      <c r="H395" s="988"/>
      <c r="I395" s="988"/>
      <c r="J395" s="988"/>
    </row>
    <row r="396" spans="3:10" ht="15" customHeight="1">
      <c r="C396" s="988"/>
      <c r="D396" s="988"/>
      <c r="E396" s="988"/>
      <c r="F396" s="988"/>
      <c r="G396" s="988"/>
      <c r="H396" s="988"/>
      <c r="I396" s="988"/>
      <c r="J396" s="988"/>
    </row>
    <row r="397" spans="3:10" ht="15" customHeight="1">
      <c r="C397" s="988"/>
      <c r="D397" s="988"/>
      <c r="E397" s="988"/>
      <c r="F397" s="988"/>
      <c r="G397" s="988"/>
      <c r="H397" s="988"/>
      <c r="I397" s="988"/>
      <c r="J397" s="988"/>
    </row>
    <row r="398" spans="3:10" ht="15" customHeight="1">
      <c r="C398" s="988"/>
      <c r="D398" s="988"/>
      <c r="E398" s="988"/>
      <c r="F398" s="988"/>
      <c r="G398" s="988"/>
      <c r="H398" s="988"/>
      <c r="I398" s="988"/>
      <c r="J398" s="988"/>
    </row>
    <row r="399" spans="3:10" ht="15" customHeight="1">
      <c r="C399" s="988"/>
      <c r="D399" s="988"/>
      <c r="E399" s="988"/>
      <c r="F399" s="988"/>
      <c r="G399" s="988"/>
      <c r="H399" s="988"/>
      <c r="I399" s="988"/>
      <c r="J399" s="988"/>
    </row>
    <row r="400" spans="3:10" ht="15" customHeight="1">
      <c r="C400" s="988"/>
      <c r="D400" s="988"/>
      <c r="E400" s="988"/>
      <c r="F400" s="988"/>
      <c r="G400" s="988"/>
      <c r="H400" s="988"/>
      <c r="I400" s="988"/>
      <c r="J400" s="988"/>
    </row>
    <row r="401" spans="3:10" ht="15" customHeight="1">
      <c r="C401" s="988"/>
      <c r="D401" s="988"/>
      <c r="E401" s="988"/>
      <c r="F401" s="988"/>
      <c r="G401" s="988"/>
      <c r="H401" s="988"/>
      <c r="I401" s="988"/>
      <c r="J401" s="988"/>
    </row>
    <row r="402" spans="3:10" ht="15" customHeight="1">
      <c r="C402" s="988"/>
      <c r="D402" s="988"/>
      <c r="E402" s="988"/>
      <c r="F402" s="988"/>
      <c r="G402" s="988"/>
      <c r="H402" s="988"/>
      <c r="I402" s="988"/>
      <c r="J402" s="988"/>
    </row>
    <row r="403" spans="3:10" ht="15" customHeight="1">
      <c r="C403" s="988"/>
      <c r="D403" s="988"/>
      <c r="E403" s="988"/>
      <c r="F403" s="988"/>
      <c r="G403" s="988"/>
      <c r="H403" s="988"/>
      <c r="I403" s="988"/>
      <c r="J403" s="988"/>
    </row>
    <row r="404" spans="3:10" ht="15" customHeight="1">
      <c r="C404" s="988"/>
      <c r="D404" s="988"/>
      <c r="E404" s="988"/>
      <c r="F404" s="988"/>
      <c r="G404" s="988"/>
      <c r="H404" s="988"/>
      <c r="I404" s="988"/>
      <c r="J404" s="988"/>
    </row>
    <row r="405" spans="3:10" ht="15" customHeight="1">
      <c r="C405" s="988"/>
      <c r="D405" s="988"/>
      <c r="E405" s="988"/>
      <c r="F405" s="988"/>
      <c r="G405" s="988"/>
      <c r="H405" s="988"/>
      <c r="I405" s="988"/>
      <c r="J405" s="988"/>
    </row>
    <row r="406" spans="3:10" ht="15" customHeight="1">
      <c r="C406" s="988"/>
      <c r="D406" s="988"/>
      <c r="E406" s="988"/>
      <c r="F406" s="988"/>
      <c r="G406" s="988"/>
      <c r="H406" s="988"/>
      <c r="I406" s="988"/>
      <c r="J406" s="988"/>
    </row>
    <row r="407" spans="3:10" ht="15" customHeight="1">
      <c r="C407" s="988"/>
      <c r="D407" s="988"/>
      <c r="E407" s="988"/>
      <c r="F407" s="988"/>
      <c r="G407" s="988"/>
      <c r="H407" s="988"/>
      <c r="I407" s="988"/>
      <c r="J407" s="988"/>
    </row>
    <row r="408" spans="3:10" ht="15" customHeight="1">
      <c r="C408" s="988"/>
      <c r="D408" s="988"/>
      <c r="E408" s="988"/>
      <c r="F408" s="988"/>
      <c r="G408" s="988"/>
      <c r="H408" s="988"/>
      <c r="I408" s="988"/>
      <c r="J408" s="988"/>
    </row>
    <row r="409" spans="3:10" ht="15" customHeight="1">
      <c r="C409" s="988"/>
      <c r="D409" s="988"/>
      <c r="E409" s="988"/>
      <c r="F409" s="988"/>
      <c r="G409" s="988"/>
      <c r="H409" s="988"/>
      <c r="I409" s="988"/>
      <c r="J409" s="988"/>
    </row>
    <row r="410" spans="3:10" ht="15" customHeight="1">
      <c r="C410" s="988"/>
      <c r="D410" s="988"/>
      <c r="E410" s="988"/>
      <c r="F410" s="988"/>
      <c r="G410" s="988"/>
      <c r="H410" s="988"/>
      <c r="I410" s="988"/>
      <c r="J410" s="988"/>
    </row>
    <row r="411" spans="3:10" ht="15" customHeight="1">
      <c r="C411" s="988"/>
      <c r="D411" s="988"/>
      <c r="E411" s="988"/>
      <c r="F411" s="988"/>
      <c r="G411" s="988"/>
      <c r="H411" s="988"/>
      <c r="I411" s="988"/>
      <c r="J411" s="988"/>
    </row>
    <row r="412" spans="3:10" ht="15" customHeight="1">
      <c r="C412" s="988"/>
      <c r="D412" s="988"/>
      <c r="E412" s="988"/>
      <c r="F412" s="988"/>
      <c r="G412" s="988"/>
      <c r="H412" s="988"/>
      <c r="I412" s="988"/>
      <c r="J412" s="988"/>
    </row>
    <row r="413" spans="3:10" ht="15" customHeight="1">
      <c r="C413" s="988"/>
      <c r="D413" s="988"/>
      <c r="E413" s="988"/>
      <c r="F413" s="988"/>
      <c r="G413" s="988"/>
      <c r="H413" s="988"/>
      <c r="I413" s="988"/>
      <c r="J413" s="988"/>
    </row>
    <row r="414" spans="3:10" ht="15" customHeight="1">
      <c r="C414" s="988"/>
      <c r="D414" s="988"/>
      <c r="E414" s="988"/>
      <c r="F414" s="988"/>
      <c r="G414" s="988"/>
      <c r="H414" s="988"/>
      <c r="I414" s="988"/>
      <c r="J414" s="988"/>
    </row>
    <row r="415" spans="3:10" ht="15" customHeight="1">
      <c r="C415" s="988"/>
      <c r="D415" s="988"/>
      <c r="E415" s="988"/>
      <c r="F415" s="988"/>
      <c r="G415" s="988"/>
      <c r="H415" s="988"/>
      <c r="I415" s="988"/>
      <c r="J415" s="988"/>
    </row>
    <row r="416" spans="3:10" ht="15" customHeight="1">
      <c r="C416" s="988"/>
      <c r="D416" s="988"/>
      <c r="E416" s="988"/>
      <c r="F416" s="988"/>
      <c r="G416" s="988"/>
      <c r="H416" s="988"/>
      <c r="I416" s="988"/>
      <c r="J416" s="988"/>
    </row>
    <row r="417" spans="3:10" ht="15" customHeight="1">
      <c r="C417" s="988"/>
      <c r="D417" s="988"/>
      <c r="E417" s="988"/>
      <c r="F417" s="988"/>
      <c r="G417" s="988"/>
      <c r="H417" s="988"/>
      <c r="I417" s="988"/>
      <c r="J417" s="988"/>
    </row>
    <row r="418" spans="3:10" ht="15" customHeight="1">
      <c r="C418" s="988"/>
      <c r="D418" s="988"/>
      <c r="E418" s="988"/>
      <c r="F418" s="988"/>
      <c r="G418" s="988"/>
      <c r="H418" s="988"/>
      <c r="I418" s="988"/>
      <c r="J418" s="988"/>
    </row>
    <row r="419" spans="3:10" ht="15" customHeight="1">
      <c r="C419" s="988"/>
      <c r="D419" s="988"/>
      <c r="E419" s="988"/>
      <c r="F419" s="988"/>
      <c r="G419" s="988"/>
      <c r="H419" s="988"/>
      <c r="I419" s="988"/>
      <c r="J419" s="988"/>
    </row>
    <row r="420" spans="3:10" ht="15" customHeight="1">
      <c r="C420" s="988"/>
      <c r="D420" s="988"/>
      <c r="E420" s="988"/>
      <c r="F420" s="988"/>
      <c r="G420" s="988"/>
      <c r="H420" s="988"/>
      <c r="I420" s="988"/>
      <c r="J420" s="988"/>
    </row>
    <row r="421" spans="3:10" ht="15" customHeight="1">
      <c r="C421" s="988"/>
      <c r="D421" s="988"/>
      <c r="E421" s="988"/>
      <c r="F421" s="988"/>
      <c r="G421" s="988"/>
      <c r="H421" s="988"/>
      <c r="I421" s="988"/>
      <c r="J421" s="988"/>
    </row>
    <row r="422" spans="3:10" ht="15" customHeight="1">
      <c r="C422" s="988"/>
      <c r="D422" s="988"/>
      <c r="E422" s="988"/>
      <c r="F422" s="988"/>
      <c r="G422" s="988"/>
      <c r="H422" s="988"/>
      <c r="I422" s="988"/>
      <c r="J422" s="988"/>
    </row>
    <row r="423" spans="3:10" ht="15" customHeight="1">
      <c r="C423" s="988"/>
      <c r="D423" s="988"/>
      <c r="E423" s="988"/>
      <c r="F423" s="988"/>
      <c r="G423" s="988"/>
      <c r="H423" s="988"/>
      <c r="I423" s="988"/>
      <c r="J423" s="988"/>
    </row>
    <row r="424" spans="3:10" ht="15" customHeight="1">
      <c r="C424" s="988"/>
      <c r="D424" s="988"/>
      <c r="E424" s="988"/>
      <c r="F424" s="988"/>
      <c r="G424" s="988"/>
      <c r="H424" s="988"/>
      <c r="I424" s="988"/>
      <c r="J424" s="988"/>
    </row>
    <row r="425" spans="3:10" ht="15" customHeight="1">
      <c r="C425" s="988"/>
      <c r="D425" s="988"/>
      <c r="E425" s="988"/>
      <c r="F425" s="988"/>
      <c r="G425" s="988"/>
      <c r="H425" s="988"/>
      <c r="I425" s="988"/>
      <c r="J425" s="988"/>
    </row>
    <row r="426" spans="3:10" ht="15" customHeight="1">
      <c r="C426" s="988"/>
      <c r="D426" s="988"/>
      <c r="E426" s="988"/>
      <c r="F426" s="988"/>
      <c r="G426" s="988"/>
      <c r="H426" s="988"/>
      <c r="I426" s="988"/>
      <c r="J426" s="988"/>
    </row>
    <row r="427" spans="3:10" ht="15" customHeight="1">
      <c r="C427" s="988"/>
      <c r="D427" s="988"/>
      <c r="E427" s="988"/>
      <c r="F427" s="988"/>
      <c r="G427" s="988"/>
      <c r="H427" s="988"/>
      <c r="I427" s="988"/>
      <c r="J427" s="988"/>
    </row>
    <row r="428" spans="3:10" ht="15" customHeight="1">
      <c r="C428" s="988"/>
      <c r="D428" s="988"/>
      <c r="E428" s="988"/>
      <c r="F428" s="988"/>
      <c r="G428" s="988"/>
      <c r="H428" s="988"/>
      <c r="I428" s="988"/>
      <c r="J428" s="988"/>
    </row>
    <row r="429" spans="3:10" ht="15" customHeight="1">
      <c r="C429" s="988"/>
      <c r="D429" s="988"/>
      <c r="E429" s="988"/>
      <c r="F429" s="988"/>
      <c r="G429" s="988"/>
      <c r="H429" s="988"/>
      <c r="I429" s="988"/>
      <c r="J429" s="988"/>
    </row>
    <row r="430" spans="3:10" ht="15" customHeight="1">
      <c r="C430" s="988"/>
      <c r="D430" s="988"/>
      <c r="E430" s="988"/>
      <c r="F430" s="988"/>
      <c r="G430" s="988"/>
      <c r="H430" s="988"/>
      <c r="I430" s="988"/>
      <c r="J430" s="988"/>
    </row>
    <row r="431" spans="3:10" ht="15" customHeight="1">
      <c r="C431" s="988"/>
      <c r="D431" s="988"/>
      <c r="E431" s="988"/>
      <c r="F431" s="988"/>
      <c r="G431" s="988"/>
      <c r="H431" s="988"/>
      <c r="I431" s="988"/>
      <c r="J431" s="988"/>
    </row>
    <row r="432" spans="3:10" ht="15" customHeight="1">
      <c r="C432" s="988"/>
      <c r="D432" s="988"/>
      <c r="E432" s="988"/>
      <c r="F432" s="988"/>
      <c r="G432" s="988"/>
      <c r="H432" s="988"/>
      <c r="I432" s="988"/>
      <c r="J432" s="988"/>
    </row>
    <row r="433" spans="3:10" ht="15" customHeight="1">
      <c r="C433" s="988"/>
      <c r="D433" s="988"/>
      <c r="E433" s="988"/>
      <c r="F433" s="988"/>
      <c r="G433" s="988"/>
      <c r="H433" s="988"/>
      <c r="I433" s="988"/>
      <c r="J433" s="988"/>
    </row>
    <row r="434" spans="3:10" ht="15" customHeight="1">
      <c r="C434" s="988"/>
      <c r="D434" s="988"/>
      <c r="E434" s="988"/>
      <c r="F434" s="988"/>
      <c r="G434" s="988"/>
      <c r="H434" s="988"/>
      <c r="I434" s="988"/>
      <c r="J434" s="988"/>
    </row>
    <row r="435" spans="3:10" ht="15" customHeight="1">
      <c r="C435" s="988"/>
      <c r="D435" s="988"/>
      <c r="E435" s="988"/>
      <c r="F435" s="988"/>
      <c r="G435" s="988"/>
      <c r="H435" s="988"/>
      <c r="I435" s="988"/>
      <c r="J435" s="988"/>
    </row>
    <row r="436" spans="3:10" ht="15" customHeight="1">
      <c r="C436" s="988"/>
      <c r="D436" s="988"/>
      <c r="E436" s="988"/>
      <c r="F436" s="988"/>
      <c r="G436" s="988"/>
      <c r="H436" s="988"/>
      <c r="I436" s="988"/>
      <c r="J436" s="988"/>
    </row>
    <row r="437" spans="3:10" ht="15" customHeight="1">
      <c r="C437" s="988"/>
      <c r="D437" s="988"/>
      <c r="E437" s="988"/>
      <c r="F437" s="988"/>
      <c r="G437" s="988"/>
      <c r="H437" s="988"/>
      <c r="I437" s="988"/>
      <c r="J437" s="988"/>
    </row>
    <row r="438" spans="3:10" ht="15" customHeight="1">
      <c r="C438" s="988"/>
      <c r="D438" s="988"/>
      <c r="E438" s="988"/>
      <c r="F438" s="988"/>
      <c r="G438" s="988"/>
      <c r="H438" s="988"/>
      <c r="I438" s="988"/>
      <c r="J438" s="988"/>
    </row>
    <row r="439" spans="3:10" ht="15" customHeight="1">
      <c r="C439" s="988"/>
      <c r="D439" s="988"/>
      <c r="E439" s="988"/>
      <c r="F439" s="988"/>
      <c r="G439" s="988"/>
      <c r="H439" s="988"/>
      <c r="I439" s="988"/>
      <c r="J439" s="988"/>
    </row>
    <row r="440" spans="3:10" ht="15" customHeight="1">
      <c r="C440" s="988"/>
      <c r="D440" s="988"/>
      <c r="E440" s="988"/>
      <c r="F440" s="988"/>
      <c r="G440" s="988"/>
      <c r="H440" s="988"/>
      <c r="I440" s="988"/>
      <c r="J440" s="988"/>
    </row>
    <row r="441" spans="3:10" ht="15" customHeight="1">
      <c r="C441" s="988"/>
      <c r="D441" s="988"/>
      <c r="E441" s="988"/>
      <c r="F441" s="988"/>
      <c r="G441" s="988"/>
      <c r="H441" s="988"/>
      <c r="I441" s="988"/>
      <c r="J441" s="988"/>
    </row>
    <row r="442" spans="3:10" ht="15" customHeight="1">
      <c r="C442" s="988"/>
      <c r="D442" s="988"/>
      <c r="E442" s="988"/>
      <c r="F442" s="988"/>
      <c r="G442" s="988"/>
      <c r="H442" s="988"/>
      <c r="I442" s="988"/>
      <c r="J442" s="988"/>
    </row>
    <row r="443" spans="3:10" ht="15" customHeight="1">
      <c r="C443" s="988"/>
      <c r="D443" s="988"/>
      <c r="E443" s="988"/>
      <c r="F443" s="988"/>
      <c r="G443" s="988"/>
      <c r="H443" s="988"/>
      <c r="I443" s="988"/>
      <c r="J443" s="988"/>
    </row>
    <row r="444" spans="3:10" ht="15" customHeight="1">
      <c r="C444" s="988"/>
      <c r="D444" s="988"/>
      <c r="E444" s="988"/>
      <c r="F444" s="988"/>
      <c r="G444" s="988"/>
      <c r="H444" s="988"/>
      <c r="I444" s="988"/>
      <c r="J444" s="988"/>
    </row>
    <row r="445" spans="3:10" ht="15" customHeight="1">
      <c r="C445" s="988"/>
      <c r="D445" s="988"/>
      <c r="E445" s="988"/>
      <c r="F445" s="988"/>
      <c r="G445" s="988"/>
      <c r="H445" s="988"/>
      <c r="I445" s="988"/>
      <c r="J445" s="988"/>
    </row>
    <row r="446" spans="3:10" ht="15" customHeight="1">
      <c r="C446" s="988"/>
      <c r="D446" s="988"/>
      <c r="E446" s="988"/>
      <c r="F446" s="988"/>
      <c r="G446" s="988"/>
      <c r="H446" s="988"/>
      <c r="I446" s="988"/>
      <c r="J446" s="988"/>
    </row>
    <row r="447" spans="3:10" ht="15" customHeight="1">
      <c r="C447" s="988"/>
      <c r="D447" s="988"/>
      <c r="E447" s="988"/>
      <c r="F447" s="988"/>
      <c r="G447" s="988"/>
      <c r="H447" s="988"/>
      <c r="I447" s="988"/>
      <c r="J447" s="988"/>
    </row>
    <row r="448" spans="3:10" ht="15" customHeight="1">
      <c r="C448" s="988"/>
      <c r="D448" s="988"/>
      <c r="E448" s="988"/>
      <c r="F448" s="988"/>
      <c r="G448" s="988"/>
      <c r="H448" s="988"/>
      <c r="I448" s="988"/>
      <c r="J448" s="988"/>
    </row>
    <row r="449" spans="3:10" ht="15" customHeight="1">
      <c r="C449" s="988"/>
      <c r="D449" s="988"/>
      <c r="E449" s="988"/>
      <c r="F449" s="988"/>
      <c r="G449" s="988"/>
      <c r="H449" s="988"/>
      <c r="I449" s="988"/>
      <c r="J449" s="988"/>
    </row>
    <row r="450" spans="3:10" ht="15" customHeight="1">
      <c r="C450" s="988"/>
      <c r="D450" s="988"/>
      <c r="E450" s="988"/>
      <c r="F450" s="988"/>
      <c r="G450" s="988"/>
      <c r="H450" s="988"/>
      <c r="I450" s="988"/>
      <c r="J450" s="988"/>
    </row>
    <row r="451" spans="3:10" ht="15" customHeight="1">
      <c r="C451" s="988"/>
      <c r="D451" s="988"/>
      <c r="E451" s="988"/>
      <c r="F451" s="988"/>
      <c r="G451" s="988"/>
      <c r="H451" s="988"/>
      <c r="I451" s="988"/>
      <c r="J451" s="988"/>
    </row>
    <row r="452" spans="3:10" ht="15" customHeight="1">
      <c r="C452" s="988"/>
      <c r="D452" s="988"/>
      <c r="E452" s="988"/>
      <c r="F452" s="988"/>
      <c r="G452" s="988"/>
      <c r="H452" s="988"/>
      <c r="I452" s="988"/>
      <c r="J452" s="988"/>
    </row>
    <row r="453" spans="3:10" ht="15" customHeight="1">
      <c r="C453" s="988"/>
      <c r="D453" s="988"/>
      <c r="E453" s="988"/>
      <c r="F453" s="988"/>
      <c r="G453" s="988"/>
      <c r="H453" s="988"/>
      <c r="I453" s="988"/>
      <c r="J453" s="988"/>
    </row>
    <row r="454" spans="3:10" ht="15" customHeight="1">
      <c r="C454" s="988"/>
      <c r="D454" s="988"/>
      <c r="E454" s="988"/>
      <c r="F454" s="988"/>
      <c r="G454" s="988"/>
      <c r="H454" s="988"/>
      <c r="I454" s="988"/>
      <c r="J454" s="988"/>
    </row>
    <row r="455" spans="3:10" ht="15" customHeight="1">
      <c r="C455" s="988"/>
      <c r="D455" s="988"/>
      <c r="E455" s="988"/>
      <c r="F455" s="988"/>
      <c r="G455" s="988"/>
      <c r="H455" s="988"/>
      <c r="I455" s="988"/>
      <c r="J455" s="988"/>
    </row>
    <row r="456" spans="3:10" ht="15" customHeight="1">
      <c r="C456" s="988"/>
      <c r="D456" s="988"/>
      <c r="E456" s="988"/>
      <c r="F456" s="988"/>
      <c r="G456" s="988"/>
      <c r="H456" s="988"/>
      <c r="I456" s="988"/>
      <c r="J456" s="988"/>
    </row>
    <row r="457" spans="3:10" ht="15" customHeight="1">
      <c r="C457" s="988"/>
      <c r="D457" s="988"/>
      <c r="E457" s="988"/>
      <c r="F457" s="988"/>
      <c r="G457" s="988"/>
      <c r="H457" s="988"/>
      <c r="I457" s="988"/>
      <c r="J457" s="988"/>
    </row>
    <row r="458" spans="3:10" ht="15" customHeight="1">
      <c r="C458" s="988"/>
      <c r="D458" s="988"/>
      <c r="E458" s="988"/>
      <c r="F458" s="988"/>
      <c r="G458" s="988"/>
      <c r="H458" s="988"/>
      <c r="I458" s="988"/>
      <c r="J458" s="988"/>
    </row>
    <row r="459" spans="3:10" ht="15" customHeight="1">
      <c r="C459" s="988"/>
      <c r="D459" s="988"/>
      <c r="E459" s="988"/>
      <c r="F459" s="988"/>
      <c r="G459" s="988"/>
      <c r="H459" s="988"/>
      <c r="I459" s="988"/>
      <c r="J459" s="988"/>
    </row>
    <row r="460" spans="3:10" ht="15" customHeight="1">
      <c r="C460" s="988"/>
      <c r="D460" s="988"/>
      <c r="E460" s="988"/>
      <c r="F460" s="988"/>
      <c r="G460" s="988"/>
      <c r="H460" s="988"/>
      <c r="I460" s="988"/>
      <c r="J460" s="988"/>
    </row>
    <row r="461" spans="3:10" ht="15" customHeight="1">
      <c r="C461" s="988"/>
      <c r="D461" s="988"/>
      <c r="E461" s="988"/>
      <c r="F461" s="988"/>
      <c r="G461" s="988"/>
      <c r="H461" s="988"/>
      <c r="I461" s="988"/>
      <c r="J461" s="988"/>
    </row>
    <row r="462" spans="3:10" ht="15" customHeight="1">
      <c r="C462" s="988"/>
      <c r="D462" s="988"/>
      <c r="E462" s="988"/>
      <c r="F462" s="988"/>
      <c r="G462" s="988"/>
      <c r="H462" s="988"/>
      <c r="I462" s="988"/>
      <c r="J462" s="988"/>
    </row>
    <row r="463" spans="3:10" ht="15" customHeight="1">
      <c r="C463" s="988"/>
      <c r="D463" s="988"/>
      <c r="E463" s="988"/>
      <c r="F463" s="988"/>
      <c r="G463" s="988"/>
      <c r="H463" s="988"/>
      <c r="I463" s="988"/>
      <c r="J463" s="988"/>
    </row>
    <row r="464" spans="3:10" ht="15" customHeight="1">
      <c r="C464" s="988"/>
      <c r="D464" s="988"/>
      <c r="E464" s="988"/>
      <c r="F464" s="988"/>
      <c r="G464" s="988"/>
      <c r="H464" s="988"/>
      <c r="I464" s="988"/>
      <c r="J464" s="988"/>
    </row>
    <row r="465" spans="3:10" ht="15" customHeight="1">
      <c r="C465" s="988"/>
      <c r="D465" s="988"/>
      <c r="E465" s="988"/>
      <c r="F465" s="988"/>
      <c r="G465" s="988"/>
      <c r="H465" s="988"/>
      <c r="I465" s="988"/>
      <c r="J465" s="988"/>
    </row>
    <row r="466" spans="3:10" ht="15" customHeight="1">
      <c r="C466" s="988"/>
      <c r="D466" s="988"/>
      <c r="E466" s="988"/>
      <c r="F466" s="988"/>
      <c r="G466" s="988"/>
      <c r="H466" s="988"/>
      <c r="I466" s="988"/>
      <c r="J466" s="988"/>
    </row>
    <row r="467" spans="3:10" ht="15" customHeight="1">
      <c r="C467" s="988"/>
      <c r="D467" s="988"/>
      <c r="E467" s="988"/>
      <c r="F467" s="988"/>
      <c r="G467" s="988"/>
      <c r="H467" s="988"/>
      <c r="I467" s="988"/>
      <c r="J467" s="988"/>
    </row>
    <row r="468" spans="3:10" ht="15" customHeight="1">
      <c r="C468" s="988"/>
      <c r="D468" s="988"/>
      <c r="E468" s="988"/>
      <c r="F468" s="988"/>
      <c r="G468" s="988"/>
      <c r="H468" s="988"/>
      <c r="I468" s="988"/>
      <c r="J468" s="988"/>
    </row>
    <row r="469" spans="3:10" ht="15" customHeight="1">
      <c r="C469" s="988"/>
      <c r="D469" s="988"/>
      <c r="E469" s="988"/>
      <c r="F469" s="988"/>
      <c r="G469" s="988"/>
      <c r="H469" s="988"/>
      <c r="I469" s="988"/>
      <c r="J469" s="988"/>
    </row>
    <row r="470" spans="3:10" ht="15" customHeight="1">
      <c r="C470" s="988"/>
      <c r="D470" s="988"/>
      <c r="E470" s="988"/>
      <c r="F470" s="988"/>
      <c r="G470" s="988"/>
      <c r="H470" s="988"/>
      <c r="I470" s="988"/>
      <c r="J470" s="988"/>
    </row>
    <row r="471" spans="3:10" ht="15" customHeight="1">
      <c r="C471" s="988"/>
      <c r="D471" s="988"/>
      <c r="E471" s="988"/>
      <c r="F471" s="988"/>
      <c r="G471" s="988"/>
      <c r="H471" s="988"/>
      <c r="I471" s="988"/>
      <c r="J471" s="988"/>
    </row>
    <row r="472" spans="3:10" ht="15" customHeight="1">
      <c r="C472" s="988"/>
      <c r="D472" s="988"/>
      <c r="E472" s="988"/>
      <c r="F472" s="988"/>
      <c r="G472" s="988"/>
      <c r="H472" s="988"/>
      <c r="I472" s="988"/>
      <c r="J472" s="988"/>
    </row>
    <row r="473" spans="3:10" ht="15" customHeight="1">
      <c r="C473" s="988"/>
      <c r="D473" s="988"/>
      <c r="E473" s="988"/>
      <c r="F473" s="988"/>
      <c r="G473" s="988"/>
      <c r="H473" s="988"/>
      <c r="I473" s="988"/>
      <c r="J473" s="988"/>
    </row>
    <row r="474" spans="3:10" ht="15" customHeight="1">
      <c r="C474" s="988"/>
      <c r="D474" s="988"/>
      <c r="E474" s="988"/>
      <c r="F474" s="988"/>
      <c r="G474" s="988"/>
      <c r="H474" s="988"/>
      <c r="I474" s="988"/>
      <c r="J474" s="988"/>
    </row>
    <row r="475" spans="3:10" ht="15" customHeight="1">
      <c r="C475" s="988"/>
      <c r="D475" s="988"/>
      <c r="E475" s="988"/>
      <c r="F475" s="988"/>
      <c r="G475" s="988"/>
      <c r="H475" s="988"/>
      <c r="I475" s="988"/>
      <c r="J475" s="988"/>
    </row>
    <row r="476" spans="3:10" ht="15" customHeight="1">
      <c r="C476" s="988"/>
      <c r="D476" s="988"/>
      <c r="E476" s="988"/>
      <c r="F476" s="988"/>
      <c r="G476" s="988"/>
      <c r="H476" s="988"/>
      <c r="I476" s="988"/>
      <c r="J476" s="988"/>
    </row>
    <row r="477" spans="3:10" ht="15" customHeight="1">
      <c r="C477" s="988"/>
      <c r="D477" s="988"/>
      <c r="E477" s="988"/>
      <c r="F477" s="988"/>
      <c r="G477" s="988"/>
      <c r="H477" s="988"/>
      <c r="I477" s="988"/>
      <c r="J477" s="988"/>
    </row>
    <row r="478" spans="3:10" ht="15" customHeight="1">
      <c r="C478" s="988"/>
      <c r="D478" s="988"/>
      <c r="E478" s="988"/>
      <c r="F478" s="988"/>
      <c r="G478" s="988"/>
      <c r="H478" s="988"/>
      <c r="I478" s="988"/>
      <c r="J478" s="988"/>
    </row>
    <row r="479" spans="3:10" ht="15" customHeight="1">
      <c r="C479" s="988"/>
      <c r="D479" s="988"/>
      <c r="E479" s="988"/>
      <c r="F479" s="988"/>
      <c r="G479" s="988"/>
      <c r="H479" s="988"/>
      <c r="I479" s="988"/>
      <c r="J479" s="988"/>
    </row>
    <row r="480" spans="3:10" ht="15" customHeight="1">
      <c r="C480" s="988"/>
      <c r="D480" s="988"/>
      <c r="E480" s="988"/>
      <c r="F480" s="988"/>
      <c r="G480" s="988"/>
      <c r="H480" s="988"/>
      <c r="I480" s="988"/>
      <c r="J480" s="988"/>
    </row>
    <row r="481" spans="3:10" ht="15" customHeight="1">
      <c r="C481" s="988"/>
      <c r="D481" s="988"/>
      <c r="E481" s="988"/>
      <c r="F481" s="988"/>
      <c r="G481" s="988"/>
      <c r="H481" s="988"/>
      <c r="I481" s="988"/>
      <c r="J481" s="988"/>
    </row>
    <row r="482" spans="3:10" ht="15" customHeight="1">
      <c r="C482" s="988"/>
      <c r="D482" s="988"/>
      <c r="E482" s="988"/>
      <c r="F482" s="988"/>
      <c r="G482" s="988"/>
      <c r="H482" s="988"/>
      <c r="I482" s="988"/>
      <c r="J482" s="988"/>
    </row>
    <row r="483" spans="3:10" ht="15" customHeight="1">
      <c r="C483" s="988"/>
      <c r="D483" s="988"/>
      <c r="E483" s="988"/>
      <c r="F483" s="988"/>
      <c r="G483" s="988"/>
      <c r="H483" s="988"/>
      <c r="I483" s="988"/>
      <c r="J483" s="988"/>
    </row>
    <row r="484" spans="3:10" ht="15" customHeight="1">
      <c r="C484" s="988"/>
      <c r="D484" s="988"/>
      <c r="E484" s="988"/>
      <c r="F484" s="988"/>
      <c r="G484" s="988"/>
      <c r="H484" s="988"/>
      <c r="I484" s="988"/>
      <c r="J484" s="988"/>
    </row>
    <row r="485" spans="3:10" ht="15" customHeight="1">
      <c r="C485" s="988"/>
      <c r="D485" s="988"/>
      <c r="E485" s="988"/>
      <c r="F485" s="988"/>
      <c r="G485" s="988"/>
      <c r="H485" s="988"/>
      <c r="I485" s="988"/>
      <c r="J485" s="988"/>
    </row>
    <row r="486" spans="3:10" ht="15" customHeight="1">
      <c r="C486" s="988"/>
      <c r="D486" s="988"/>
      <c r="E486" s="988"/>
      <c r="F486" s="988"/>
      <c r="G486" s="988"/>
      <c r="H486" s="988"/>
      <c r="I486" s="988"/>
      <c r="J486" s="988"/>
    </row>
    <row r="487" spans="3:10" ht="15" customHeight="1">
      <c r="C487" s="988"/>
      <c r="D487" s="988"/>
      <c r="E487" s="988"/>
      <c r="F487" s="988"/>
      <c r="G487" s="988"/>
      <c r="H487" s="988"/>
      <c r="I487" s="988"/>
      <c r="J487" s="988"/>
    </row>
    <row r="488" spans="3:10" ht="15" customHeight="1">
      <c r="C488" s="988"/>
      <c r="D488" s="988"/>
      <c r="E488" s="988"/>
      <c r="F488" s="988"/>
      <c r="G488" s="988"/>
      <c r="H488" s="988"/>
      <c r="I488" s="988"/>
      <c r="J488" s="988"/>
    </row>
    <row r="489" spans="3:10" ht="15" customHeight="1">
      <c r="C489" s="988"/>
      <c r="D489" s="988"/>
      <c r="E489" s="988"/>
      <c r="F489" s="988"/>
      <c r="G489" s="988"/>
      <c r="H489" s="988"/>
      <c r="I489" s="988"/>
      <c r="J489" s="988"/>
    </row>
    <row r="490" spans="3:10" ht="15" customHeight="1">
      <c r="C490" s="988"/>
      <c r="D490" s="988"/>
      <c r="E490" s="988"/>
      <c r="F490" s="988"/>
      <c r="G490" s="988"/>
      <c r="H490" s="988"/>
      <c r="I490" s="988"/>
      <c r="J490" s="988"/>
    </row>
    <row r="491" spans="3:10" ht="15" customHeight="1">
      <c r="C491" s="988"/>
      <c r="D491" s="988"/>
      <c r="E491" s="988"/>
      <c r="F491" s="988"/>
      <c r="G491" s="988"/>
      <c r="H491" s="988"/>
      <c r="I491" s="988"/>
      <c r="J491" s="988"/>
    </row>
    <row r="492" spans="3:10" ht="15" customHeight="1">
      <c r="C492" s="988"/>
      <c r="D492" s="988"/>
      <c r="E492" s="988"/>
      <c r="F492" s="988"/>
      <c r="G492" s="988"/>
      <c r="H492" s="988"/>
      <c r="I492" s="988"/>
      <c r="J492" s="988"/>
    </row>
    <row r="493" spans="3:10" ht="15" customHeight="1">
      <c r="C493" s="988"/>
      <c r="D493" s="988"/>
      <c r="E493" s="988"/>
      <c r="F493" s="988"/>
      <c r="G493" s="988"/>
      <c r="H493" s="988"/>
      <c r="I493" s="988"/>
      <c r="J493" s="988"/>
    </row>
    <row r="494" spans="3:10" ht="15" customHeight="1">
      <c r="C494" s="988"/>
      <c r="D494" s="988"/>
      <c r="E494" s="988"/>
      <c r="F494" s="988"/>
      <c r="G494" s="988"/>
      <c r="H494" s="988"/>
      <c r="I494" s="988"/>
      <c r="J494" s="988"/>
    </row>
    <row r="495" spans="3:10" ht="15" customHeight="1">
      <c r="C495" s="988"/>
      <c r="D495" s="988"/>
      <c r="E495" s="988"/>
      <c r="F495" s="988"/>
      <c r="G495" s="988"/>
      <c r="H495" s="988"/>
      <c r="I495" s="988"/>
      <c r="J495" s="988"/>
    </row>
    <row r="496" spans="3:10" ht="15" customHeight="1">
      <c r="C496" s="988"/>
      <c r="D496" s="988"/>
      <c r="E496" s="988"/>
      <c r="F496" s="988"/>
      <c r="G496" s="988"/>
      <c r="H496" s="988"/>
      <c r="I496" s="988"/>
      <c r="J496" s="988"/>
    </row>
    <row r="497" spans="3:10" ht="15" customHeight="1">
      <c r="C497" s="988"/>
      <c r="D497" s="988"/>
      <c r="E497" s="988"/>
      <c r="F497" s="988"/>
      <c r="G497" s="988"/>
      <c r="H497" s="988"/>
      <c r="I497" s="988"/>
      <c r="J497" s="988"/>
    </row>
    <row r="498" spans="3:10" ht="15" customHeight="1">
      <c r="C498" s="988"/>
      <c r="D498" s="988"/>
      <c r="E498" s="988"/>
      <c r="F498" s="988"/>
      <c r="G498" s="988"/>
      <c r="H498" s="988"/>
      <c r="I498" s="988"/>
      <c r="J498" s="988"/>
    </row>
    <row r="499" spans="3:10" ht="15" customHeight="1">
      <c r="C499" s="988"/>
      <c r="D499" s="988"/>
      <c r="E499" s="988"/>
      <c r="F499" s="988"/>
      <c r="G499" s="988"/>
      <c r="H499" s="988"/>
      <c r="I499" s="988"/>
      <c r="J499" s="988"/>
    </row>
    <row r="500" spans="3:10" ht="15" customHeight="1">
      <c r="C500" s="988"/>
      <c r="D500" s="988"/>
      <c r="E500" s="988"/>
      <c r="F500" s="988"/>
      <c r="G500" s="988"/>
      <c r="H500" s="988"/>
      <c r="I500" s="988"/>
      <c r="J500" s="988"/>
    </row>
    <row r="501" spans="3:10" ht="15" customHeight="1">
      <c r="C501" s="988"/>
      <c r="D501" s="988"/>
      <c r="E501" s="988"/>
      <c r="F501" s="988"/>
      <c r="G501" s="988"/>
      <c r="H501" s="988"/>
      <c r="I501" s="988"/>
      <c r="J501" s="988"/>
    </row>
    <row r="502" spans="3:10" ht="15" customHeight="1">
      <c r="C502" s="988"/>
      <c r="D502" s="988"/>
      <c r="E502" s="988"/>
      <c r="F502" s="988"/>
      <c r="G502" s="988"/>
      <c r="H502" s="988"/>
      <c r="I502" s="988"/>
      <c r="J502" s="988"/>
    </row>
    <row r="503" spans="3:10" ht="15" customHeight="1">
      <c r="C503" s="988"/>
      <c r="D503" s="988"/>
      <c r="E503" s="988"/>
      <c r="F503" s="988"/>
      <c r="G503" s="988"/>
      <c r="H503" s="988"/>
      <c r="I503" s="988"/>
      <c r="J503" s="988"/>
    </row>
    <row r="504" spans="3:10" ht="15" customHeight="1">
      <c r="C504" s="988"/>
      <c r="D504" s="988"/>
      <c r="E504" s="988"/>
      <c r="F504" s="988"/>
      <c r="G504" s="988"/>
      <c r="H504" s="988"/>
      <c r="I504" s="988"/>
      <c r="J504" s="988"/>
    </row>
    <row r="505" spans="3:10" ht="15" customHeight="1">
      <c r="C505" s="988"/>
      <c r="D505" s="988"/>
      <c r="E505" s="988"/>
      <c r="F505" s="988"/>
      <c r="G505" s="988"/>
      <c r="H505" s="988"/>
      <c r="I505" s="988"/>
      <c r="J505" s="988"/>
    </row>
    <row r="506" spans="3:10" ht="15" customHeight="1">
      <c r="C506" s="988"/>
      <c r="D506" s="988"/>
      <c r="E506" s="988"/>
      <c r="F506" s="988"/>
      <c r="G506" s="988"/>
      <c r="H506" s="988"/>
      <c r="I506" s="988"/>
      <c r="J506" s="988"/>
    </row>
    <row r="507" spans="3:10" ht="15" customHeight="1">
      <c r="C507" s="988"/>
      <c r="D507" s="988"/>
      <c r="E507" s="988"/>
      <c r="F507" s="988"/>
      <c r="G507" s="988"/>
      <c r="H507" s="988"/>
      <c r="I507" s="988"/>
      <c r="J507" s="988"/>
    </row>
    <row r="508" spans="3:10" ht="15" customHeight="1">
      <c r="C508" s="988"/>
      <c r="D508" s="988"/>
      <c r="E508" s="988"/>
      <c r="F508" s="988"/>
      <c r="G508" s="988"/>
      <c r="H508" s="988"/>
      <c r="I508" s="988"/>
      <c r="J508" s="988"/>
    </row>
    <row r="509" spans="3:10" ht="15" customHeight="1">
      <c r="C509" s="988"/>
      <c r="D509" s="988"/>
      <c r="E509" s="988"/>
      <c r="F509" s="988"/>
      <c r="G509" s="988"/>
      <c r="H509" s="988"/>
      <c r="I509" s="988"/>
      <c r="J509" s="988"/>
    </row>
    <row r="510" spans="3:10" ht="15" customHeight="1">
      <c r="C510" s="988"/>
      <c r="D510" s="988"/>
      <c r="E510" s="988"/>
      <c r="F510" s="988"/>
      <c r="G510" s="988"/>
      <c r="H510" s="988"/>
      <c r="I510" s="988"/>
      <c r="J510" s="988"/>
    </row>
    <row r="511" spans="3:10" ht="15" customHeight="1">
      <c r="C511" s="988"/>
      <c r="D511" s="988"/>
      <c r="E511" s="988"/>
      <c r="F511" s="988"/>
      <c r="G511" s="988"/>
      <c r="H511" s="988"/>
      <c r="I511" s="988"/>
      <c r="J511" s="988"/>
    </row>
    <row r="512" spans="3:10" ht="15" customHeight="1">
      <c r="C512" s="988"/>
      <c r="D512" s="988"/>
      <c r="E512" s="988"/>
      <c r="F512" s="988"/>
      <c r="G512" s="988"/>
      <c r="H512" s="988"/>
      <c r="I512" s="988"/>
      <c r="J512" s="988"/>
    </row>
    <row r="513" spans="3:10" ht="15" customHeight="1">
      <c r="C513" s="988"/>
      <c r="D513" s="988"/>
      <c r="E513" s="988"/>
      <c r="F513" s="988"/>
      <c r="G513" s="988"/>
      <c r="H513" s="988"/>
      <c r="I513" s="988"/>
      <c r="J513" s="988"/>
    </row>
    <row r="514" spans="3:10" ht="15" customHeight="1">
      <c r="C514" s="988"/>
      <c r="D514" s="988"/>
      <c r="E514" s="988"/>
      <c r="F514" s="988"/>
      <c r="G514" s="988"/>
      <c r="H514" s="988"/>
      <c r="I514" s="988"/>
      <c r="J514" s="988"/>
    </row>
    <row r="515" spans="3:10" ht="15" customHeight="1">
      <c r="C515" s="988"/>
      <c r="D515" s="988"/>
      <c r="E515" s="988"/>
      <c r="F515" s="988"/>
      <c r="G515" s="988"/>
      <c r="H515" s="988"/>
      <c r="I515" s="988"/>
      <c r="J515" s="988"/>
    </row>
    <row r="516" spans="3:10" ht="15" customHeight="1">
      <c r="C516" s="988"/>
      <c r="D516" s="988"/>
      <c r="E516" s="988"/>
      <c r="F516" s="988"/>
      <c r="G516" s="988"/>
      <c r="H516" s="988"/>
      <c r="I516" s="988"/>
      <c r="J516" s="988"/>
    </row>
    <row r="517" spans="3:10" ht="15" customHeight="1">
      <c r="C517" s="988"/>
      <c r="D517" s="988"/>
      <c r="E517" s="988"/>
      <c r="F517" s="988"/>
      <c r="G517" s="988"/>
      <c r="H517" s="988"/>
      <c r="I517" s="988"/>
      <c r="J517" s="988"/>
    </row>
    <row r="518" spans="3:10" ht="15" customHeight="1">
      <c r="C518" s="988"/>
      <c r="D518" s="988"/>
      <c r="E518" s="988"/>
      <c r="F518" s="988"/>
      <c r="G518" s="988"/>
      <c r="H518" s="988"/>
      <c r="I518" s="988"/>
      <c r="J518" s="988"/>
    </row>
    <row r="519" spans="3:10" ht="15" customHeight="1">
      <c r="C519" s="988"/>
      <c r="D519" s="988"/>
      <c r="E519" s="988"/>
      <c r="F519" s="988"/>
      <c r="G519" s="988"/>
      <c r="H519" s="988"/>
      <c r="I519" s="988"/>
      <c r="J519" s="988"/>
    </row>
    <row r="520" spans="3:10" ht="15" customHeight="1">
      <c r="C520" s="988"/>
      <c r="D520" s="988"/>
      <c r="E520" s="988"/>
      <c r="F520" s="988"/>
      <c r="G520" s="988"/>
      <c r="H520" s="988"/>
      <c r="I520" s="988"/>
      <c r="J520" s="988"/>
    </row>
    <row r="521" spans="3:10" ht="15" customHeight="1">
      <c r="C521" s="988"/>
      <c r="D521" s="988"/>
      <c r="E521" s="988"/>
      <c r="F521" s="988"/>
      <c r="G521" s="988"/>
      <c r="H521" s="988"/>
      <c r="I521" s="988"/>
      <c r="J521" s="988"/>
    </row>
    <row r="522" spans="3:10" ht="15" customHeight="1">
      <c r="C522" s="988"/>
      <c r="D522" s="988"/>
      <c r="E522" s="988"/>
      <c r="F522" s="988"/>
      <c r="G522" s="988"/>
      <c r="H522" s="988"/>
      <c r="I522" s="988"/>
      <c r="J522" s="988"/>
    </row>
    <row r="523" spans="3:10" ht="15" customHeight="1">
      <c r="C523" s="988"/>
      <c r="D523" s="988"/>
      <c r="E523" s="988"/>
      <c r="F523" s="988"/>
      <c r="G523" s="988"/>
      <c r="H523" s="988"/>
      <c r="I523" s="988"/>
      <c r="J523" s="988"/>
    </row>
    <row r="524" spans="3:10" ht="15" customHeight="1">
      <c r="C524" s="988"/>
      <c r="D524" s="988"/>
      <c r="E524" s="988"/>
      <c r="F524" s="988"/>
      <c r="G524" s="988"/>
      <c r="H524" s="988"/>
      <c r="I524" s="988"/>
      <c r="J524" s="988"/>
    </row>
    <row r="525" spans="3:10" ht="15" customHeight="1">
      <c r="C525" s="988"/>
      <c r="D525" s="988"/>
      <c r="E525" s="988"/>
      <c r="F525" s="988"/>
      <c r="G525" s="988"/>
      <c r="H525" s="988"/>
      <c r="I525" s="988"/>
      <c r="J525" s="988"/>
    </row>
    <row r="526" spans="3:10" ht="15" customHeight="1">
      <c r="C526" s="988"/>
      <c r="D526" s="988"/>
      <c r="E526" s="988"/>
      <c r="F526" s="988"/>
      <c r="G526" s="988"/>
      <c r="H526" s="988"/>
      <c r="I526" s="988"/>
      <c r="J526" s="988"/>
    </row>
    <row r="527" spans="3:10" ht="15" customHeight="1">
      <c r="C527" s="988"/>
      <c r="D527" s="988"/>
      <c r="E527" s="988"/>
      <c r="F527" s="988"/>
      <c r="G527" s="988"/>
      <c r="H527" s="988"/>
      <c r="I527" s="988"/>
      <c r="J527" s="988"/>
    </row>
    <row r="528" spans="3:10" ht="15" customHeight="1">
      <c r="C528" s="988"/>
      <c r="D528" s="988"/>
      <c r="E528" s="988"/>
      <c r="F528" s="988"/>
      <c r="G528" s="988"/>
      <c r="H528" s="988"/>
      <c r="I528" s="988"/>
      <c r="J528" s="988"/>
    </row>
    <row r="529" spans="3:10" ht="15" customHeight="1">
      <c r="C529" s="988"/>
      <c r="D529" s="988"/>
      <c r="E529" s="988"/>
      <c r="F529" s="988"/>
      <c r="G529" s="988"/>
      <c r="H529" s="988"/>
      <c r="I529" s="988"/>
      <c r="J529" s="988"/>
    </row>
    <row r="530" spans="3:10" ht="15" customHeight="1">
      <c r="C530" s="988"/>
      <c r="D530" s="988"/>
      <c r="E530" s="988"/>
      <c r="F530" s="988"/>
      <c r="G530" s="988"/>
      <c r="H530" s="988"/>
      <c r="I530" s="988"/>
      <c r="J530" s="988"/>
    </row>
    <row r="531" spans="3:10" ht="15" customHeight="1">
      <c r="C531" s="988"/>
      <c r="D531" s="988"/>
      <c r="E531" s="988"/>
      <c r="F531" s="988"/>
      <c r="G531" s="988"/>
      <c r="H531" s="988"/>
      <c r="I531" s="988"/>
      <c r="J531" s="988"/>
    </row>
    <row r="532" spans="3:10" ht="15" customHeight="1">
      <c r="C532" s="988"/>
      <c r="D532" s="988"/>
      <c r="E532" s="988"/>
      <c r="F532" s="988"/>
      <c r="G532" s="988"/>
      <c r="H532" s="988"/>
      <c r="I532" s="988"/>
      <c r="J532" s="988"/>
    </row>
    <row r="533" spans="3:10" ht="15" customHeight="1">
      <c r="C533" s="988"/>
      <c r="D533" s="988"/>
      <c r="E533" s="988"/>
      <c r="F533" s="988"/>
      <c r="G533" s="988"/>
      <c r="H533" s="988"/>
      <c r="I533" s="988"/>
      <c r="J533" s="988"/>
    </row>
    <row r="534" spans="3:10" ht="15" customHeight="1">
      <c r="C534" s="988"/>
      <c r="D534" s="988"/>
      <c r="E534" s="988"/>
      <c r="F534" s="988"/>
      <c r="G534" s="988"/>
      <c r="H534" s="988"/>
      <c r="I534" s="988"/>
      <c r="J534" s="988"/>
    </row>
    <row r="535" spans="3:10" ht="15" customHeight="1">
      <c r="C535" s="988"/>
      <c r="D535" s="988"/>
      <c r="E535" s="988"/>
      <c r="F535" s="988"/>
      <c r="G535" s="988"/>
      <c r="H535" s="988"/>
      <c r="I535" s="988"/>
      <c r="J535" s="988"/>
    </row>
    <row r="536" spans="3:10" ht="15" customHeight="1">
      <c r="C536" s="988"/>
      <c r="D536" s="988"/>
      <c r="E536" s="988"/>
      <c r="F536" s="988"/>
      <c r="G536" s="988"/>
      <c r="H536" s="988"/>
      <c r="I536" s="988"/>
      <c r="J536" s="988"/>
    </row>
    <row r="537" spans="3:10" ht="15" customHeight="1">
      <c r="C537" s="988"/>
      <c r="D537" s="988"/>
      <c r="E537" s="988"/>
      <c r="F537" s="988"/>
      <c r="G537" s="988"/>
      <c r="H537" s="988"/>
      <c r="I537" s="988"/>
      <c r="J537" s="988"/>
    </row>
    <row r="538" spans="3:10" ht="15" customHeight="1">
      <c r="C538" s="988"/>
      <c r="D538" s="988"/>
      <c r="E538" s="988"/>
      <c r="F538" s="988"/>
      <c r="G538" s="988"/>
      <c r="H538" s="988"/>
      <c r="I538" s="988"/>
      <c r="J538" s="988"/>
    </row>
    <row r="539" spans="3:10" ht="15" customHeight="1">
      <c r="C539" s="988"/>
      <c r="D539" s="988"/>
      <c r="E539" s="988"/>
      <c r="F539" s="988"/>
      <c r="G539" s="988"/>
      <c r="H539" s="988"/>
      <c r="I539" s="988"/>
      <c r="J539" s="988"/>
    </row>
    <row r="540" spans="3:10" ht="15" customHeight="1">
      <c r="C540" s="988"/>
      <c r="D540" s="988"/>
      <c r="E540" s="988"/>
      <c r="F540" s="988"/>
      <c r="G540" s="988"/>
      <c r="H540" s="988"/>
      <c r="I540" s="988"/>
      <c r="J540" s="988"/>
    </row>
    <row r="541" spans="3:10" ht="15" customHeight="1">
      <c r="C541" s="988"/>
      <c r="D541" s="988"/>
      <c r="E541" s="988"/>
      <c r="F541" s="988"/>
      <c r="G541" s="988"/>
      <c r="H541" s="988"/>
      <c r="I541" s="988"/>
      <c r="J541" s="988"/>
    </row>
    <row r="542" spans="3:10" ht="15" customHeight="1">
      <c r="C542" s="988"/>
      <c r="D542" s="988"/>
      <c r="E542" s="988"/>
      <c r="F542" s="988"/>
      <c r="G542" s="988"/>
      <c r="H542" s="988"/>
      <c r="I542" s="988"/>
      <c r="J542" s="988"/>
    </row>
    <row r="543" spans="3:10" ht="15" customHeight="1">
      <c r="C543" s="988"/>
      <c r="D543" s="988"/>
      <c r="E543" s="988"/>
      <c r="F543" s="988"/>
      <c r="G543" s="988"/>
      <c r="H543" s="988"/>
      <c r="I543" s="988"/>
      <c r="J543" s="988"/>
    </row>
    <row r="544" spans="3:10" ht="15" customHeight="1">
      <c r="C544" s="988"/>
      <c r="D544" s="988"/>
      <c r="E544" s="988"/>
      <c r="F544" s="988"/>
      <c r="G544" s="988"/>
      <c r="H544" s="988"/>
      <c r="I544" s="988"/>
      <c r="J544" s="988"/>
    </row>
    <row r="545" spans="3:10" ht="15" customHeight="1">
      <c r="C545" s="988"/>
      <c r="D545" s="988"/>
      <c r="E545" s="988"/>
      <c r="F545" s="988"/>
      <c r="G545" s="988"/>
      <c r="H545" s="988"/>
      <c r="I545" s="988"/>
      <c r="J545" s="988"/>
    </row>
    <row r="546" spans="3:10" ht="15" customHeight="1">
      <c r="C546" s="988"/>
      <c r="D546" s="988"/>
      <c r="E546" s="988"/>
      <c r="F546" s="988"/>
      <c r="G546" s="988"/>
      <c r="H546" s="988"/>
      <c r="I546" s="988"/>
      <c r="J546" s="988"/>
    </row>
    <row r="547" spans="3:10" ht="15" customHeight="1">
      <c r="C547" s="988"/>
      <c r="D547" s="988"/>
      <c r="E547" s="988"/>
      <c r="F547" s="988"/>
      <c r="G547" s="988"/>
      <c r="H547" s="988"/>
      <c r="I547" s="988"/>
      <c r="J547" s="988"/>
    </row>
    <row r="548" spans="3:10" ht="15" customHeight="1">
      <c r="C548" s="988"/>
      <c r="D548" s="988"/>
      <c r="E548" s="988"/>
      <c r="F548" s="988"/>
      <c r="G548" s="988"/>
      <c r="H548" s="988"/>
      <c r="I548" s="988"/>
      <c r="J548" s="988"/>
    </row>
    <row r="549" spans="3:10" ht="15" customHeight="1">
      <c r="C549" s="988"/>
      <c r="D549" s="988"/>
      <c r="E549" s="988"/>
      <c r="F549" s="988"/>
      <c r="G549" s="988"/>
      <c r="H549" s="988"/>
      <c r="I549" s="988"/>
      <c r="J549" s="988"/>
    </row>
    <row r="550" spans="3:10" ht="15" customHeight="1">
      <c r="C550" s="988"/>
      <c r="D550" s="988"/>
      <c r="E550" s="988"/>
      <c r="F550" s="988"/>
      <c r="G550" s="988"/>
      <c r="H550" s="988"/>
      <c r="I550" s="988"/>
      <c r="J550" s="988"/>
    </row>
    <row r="551" spans="3:10" ht="15" customHeight="1">
      <c r="C551" s="988"/>
      <c r="D551" s="988"/>
      <c r="E551" s="988"/>
      <c r="F551" s="988"/>
      <c r="G551" s="988"/>
      <c r="H551" s="988"/>
      <c r="I551" s="988"/>
      <c r="J551" s="988"/>
    </row>
    <row r="552" spans="3:10" ht="15" customHeight="1">
      <c r="C552" s="988"/>
      <c r="D552" s="988"/>
      <c r="E552" s="988"/>
      <c r="F552" s="988"/>
      <c r="G552" s="988"/>
      <c r="H552" s="988"/>
      <c r="I552" s="988"/>
      <c r="J552" s="988"/>
    </row>
    <row r="553" spans="3:10" ht="15" customHeight="1">
      <c r="C553" s="988"/>
      <c r="D553" s="988"/>
      <c r="E553" s="988"/>
      <c r="F553" s="988"/>
      <c r="G553" s="988"/>
      <c r="H553" s="988"/>
      <c r="I553" s="988"/>
      <c r="J553" s="988"/>
    </row>
    <row r="554" spans="3:10" ht="15" customHeight="1">
      <c r="C554" s="988"/>
      <c r="D554" s="988"/>
      <c r="E554" s="988"/>
      <c r="F554" s="988"/>
      <c r="G554" s="988"/>
      <c r="H554" s="988"/>
      <c r="I554" s="988"/>
      <c r="J554" s="988"/>
    </row>
    <row r="555" spans="3:10" ht="15" customHeight="1">
      <c r="C555" s="988"/>
      <c r="D555" s="988"/>
      <c r="E555" s="988"/>
      <c r="F555" s="988"/>
      <c r="G555" s="988"/>
      <c r="H555" s="988"/>
      <c r="I555" s="988"/>
      <c r="J555" s="988"/>
    </row>
    <row r="556" spans="3:10" ht="15" customHeight="1">
      <c r="C556" s="988"/>
      <c r="D556" s="988"/>
      <c r="E556" s="988"/>
      <c r="F556" s="988"/>
      <c r="G556" s="988"/>
      <c r="H556" s="988"/>
      <c r="I556" s="988"/>
      <c r="J556" s="988"/>
    </row>
    <row r="557" spans="3:10" ht="15" customHeight="1">
      <c r="C557" s="988"/>
      <c r="D557" s="988"/>
      <c r="E557" s="988"/>
      <c r="F557" s="988"/>
      <c r="G557" s="988"/>
      <c r="H557" s="988"/>
      <c r="I557" s="988"/>
      <c r="J557" s="988"/>
    </row>
    <row r="558" spans="3:10" ht="15" customHeight="1">
      <c r="C558" s="988"/>
      <c r="D558" s="988"/>
      <c r="E558" s="988"/>
      <c r="F558" s="988"/>
      <c r="G558" s="988"/>
      <c r="H558" s="988"/>
      <c r="I558" s="988"/>
      <c r="J558" s="988"/>
    </row>
    <row r="559" spans="3:10" ht="15" customHeight="1">
      <c r="C559" s="988"/>
      <c r="D559" s="988"/>
      <c r="E559" s="988"/>
      <c r="F559" s="988"/>
      <c r="G559" s="988"/>
      <c r="H559" s="988"/>
      <c r="I559" s="988"/>
      <c r="J559" s="988"/>
    </row>
    <row r="560" spans="3:10" ht="15" customHeight="1">
      <c r="C560" s="988"/>
      <c r="D560" s="988"/>
      <c r="E560" s="988"/>
      <c r="F560" s="988"/>
      <c r="G560" s="988"/>
      <c r="H560" s="988"/>
      <c r="I560" s="988"/>
      <c r="J560" s="988"/>
    </row>
    <row r="561" spans="3:10" ht="15" customHeight="1">
      <c r="C561" s="988"/>
      <c r="D561" s="988"/>
      <c r="E561" s="988"/>
      <c r="F561" s="988"/>
      <c r="G561" s="988"/>
      <c r="H561" s="988"/>
      <c r="I561" s="988"/>
      <c r="J561" s="988"/>
    </row>
    <row r="562" spans="3:10" ht="15" customHeight="1">
      <c r="C562" s="988"/>
      <c r="D562" s="988"/>
      <c r="E562" s="988"/>
      <c r="F562" s="988"/>
      <c r="G562" s="988"/>
      <c r="H562" s="988"/>
      <c r="I562" s="988"/>
      <c r="J562" s="988"/>
    </row>
    <row r="563" spans="3:10" ht="15" customHeight="1">
      <c r="C563" s="988"/>
      <c r="D563" s="988"/>
      <c r="E563" s="988"/>
      <c r="F563" s="988"/>
      <c r="G563" s="988"/>
      <c r="H563" s="988"/>
      <c r="I563" s="988"/>
      <c r="J563" s="988"/>
    </row>
    <row r="564" spans="3:10" ht="15" customHeight="1">
      <c r="C564" s="988"/>
      <c r="D564" s="988"/>
      <c r="E564" s="988"/>
      <c r="F564" s="988"/>
      <c r="G564" s="988"/>
      <c r="H564" s="988"/>
      <c r="I564" s="988"/>
      <c r="J564" s="988"/>
    </row>
    <row r="565" spans="3:10" ht="15" customHeight="1">
      <c r="C565" s="988"/>
      <c r="D565" s="988"/>
      <c r="E565" s="988"/>
      <c r="F565" s="988"/>
      <c r="G565" s="988"/>
      <c r="H565" s="988"/>
      <c r="I565" s="988"/>
      <c r="J565" s="988"/>
    </row>
    <row r="566" spans="3:10" ht="15" customHeight="1">
      <c r="C566" s="988"/>
      <c r="D566" s="988"/>
      <c r="E566" s="988"/>
      <c r="F566" s="988"/>
      <c r="G566" s="988"/>
      <c r="H566" s="988"/>
      <c r="I566" s="988"/>
      <c r="J566" s="988"/>
    </row>
    <row r="567" spans="3:10" ht="15" customHeight="1">
      <c r="C567" s="988"/>
      <c r="D567" s="988"/>
      <c r="E567" s="988"/>
      <c r="F567" s="988"/>
      <c r="G567" s="988"/>
      <c r="H567" s="988"/>
      <c r="I567" s="988"/>
      <c r="J567" s="988"/>
    </row>
    <row r="568" spans="3:10" ht="15" customHeight="1">
      <c r="C568" s="988"/>
      <c r="D568" s="988"/>
      <c r="E568" s="988"/>
      <c r="F568" s="988"/>
      <c r="G568" s="988"/>
      <c r="H568" s="988"/>
      <c r="I568" s="988"/>
      <c r="J568" s="988"/>
    </row>
    <row r="569" spans="3:10" ht="15" customHeight="1">
      <c r="C569" s="988"/>
      <c r="D569" s="988"/>
      <c r="E569" s="988"/>
      <c r="F569" s="988"/>
      <c r="G569" s="988"/>
      <c r="H569" s="988"/>
      <c r="I569" s="988"/>
      <c r="J569" s="988"/>
    </row>
    <row r="570" spans="3:10" ht="15" customHeight="1">
      <c r="C570" s="988"/>
      <c r="D570" s="988"/>
      <c r="E570" s="988"/>
      <c r="F570" s="988"/>
      <c r="G570" s="988"/>
      <c r="H570" s="988"/>
      <c r="I570" s="988"/>
      <c r="J570" s="988"/>
    </row>
    <row r="571" spans="3:10" ht="15" customHeight="1">
      <c r="C571" s="988"/>
      <c r="D571" s="988"/>
      <c r="E571" s="988"/>
      <c r="F571" s="988"/>
      <c r="G571" s="988"/>
      <c r="H571" s="988"/>
      <c r="I571" s="988"/>
      <c r="J571" s="988"/>
    </row>
    <row r="572" spans="3:10" ht="15" customHeight="1">
      <c r="C572" s="988"/>
      <c r="D572" s="988"/>
      <c r="E572" s="988"/>
      <c r="F572" s="988"/>
      <c r="G572" s="988"/>
      <c r="H572" s="988"/>
      <c r="I572" s="988"/>
      <c r="J572" s="988"/>
    </row>
    <row r="573" spans="3:10" ht="15" customHeight="1">
      <c r="C573" s="988"/>
      <c r="D573" s="988"/>
      <c r="E573" s="988"/>
      <c r="F573" s="988"/>
      <c r="G573" s="988"/>
      <c r="H573" s="988"/>
      <c r="I573" s="988"/>
      <c r="J573" s="988"/>
    </row>
    <row r="574" spans="3:10" ht="15" customHeight="1">
      <c r="C574" s="988"/>
      <c r="D574" s="988"/>
      <c r="E574" s="988"/>
      <c r="F574" s="988"/>
      <c r="G574" s="988"/>
      <c r="H574" s="988"/>
      <c r="I574" s="988"/>
      <c r="J574" s="988"/>
    </row>
    <row r="575" spans="3:10" ht="15" customHeight="1">
      <c r="C575" s="988"/>
      <c r="D575" s="988"/>
      <c r="E575" s="988"/>
      <c r="F575" s="988"/>
      <c r="G575" s="988"/>
      <c r="H575" s="988"/>
      <c r="I575" s="988"/>
      <c r="J575" s="988"/>
    </row>
    <row r="576" spans="3:10" ht="15" customHeight="1">
      <c r="C576" s="988"/>
      <c r="D576" s="988"/>
      <c r="E576" s="988"/>
      <c r="F576" s="988"/>
      <c r="G576" s="988"/>
      <c r="H576" s="988"/>
      <c r="I576" s="988"/>
      <c r="J576" s="988"/>
    </row>
    <row r="577" spans="3:10" ht="15" customHeight="1">
      <c r="C577" s="988"/>
      <c r="D577" s="988"/>
      <c r="E577" s="988"/>
      <c r="F577" s="988"/>
      <c r="G577" s="988"/>
      <c r="H577" s="988"/>
      <c r="I577" s="988"/>
      <c r="J577" s="988"/>
    </row>
    <row r="578" spans="3:10" ht="15" customHeight="1">
      <c r="C578" s="988"/>
      <c r="D578" s="988"/>
      <c r="E578" s="988"/>
      <c r="F578" s="988"/>
      <c r="G578" s="988"/>
      <c r="H578" s="988"/>
      <c r="I578" s="988"/>
      <c r="J578" s="988"/>
    </row>
    <row r="579" spans="3:10" ht="15" customHeight="1">
      <c r="C579" s="988"/>
      <c r="D579" s="988"/>
      <c r="E579" s="988"/>
      <c r="F579" s="988"/>
      <c r="G579" s="988"/>
      <c r="H579" s="988"/>
      <c r="I579" s="988"/>
      <c r="J579" s="988"/>
    </row>
  </sheetData>
  <mergeCells count="48">
    <mergeCell ref="L30:M30"/>
    <mergeCell ref="A1:N1"/>
    <mergeCell ref="J2:K2"/>
    <mergeCell ref="E6:L6"/>
    <mergeCell ref="B23:K23"/>
    <mergeCell ref="L23:M23"/>
    <mergeCell ref="B24:K24"/>
    <mergeCell ref="L24:M24"/>
    <mergeCell ref="L25:M25"/>
    <mergeCell ref="L26:M26"/>
    <mergeCell ref="L27:M27"/>
    <mergeCell ref="L28:M28"/>
    <mergeCell ref="L29:M29"/>
    <mergeCell ref="B48:C48"/>
    <mergeCell ref="L31:M31"/>
    <mergeCell ref="L32:M32"/>
    <mergeCell ref="L33:M33"/>
    <mergeCell ref="L34:M34"/>
    <mergeCell ref="L35:M35"/>
    <mergeCell ref="L36:M36"/>
    <mergeCell ref="L37:M37"/>
    <mergeCell ref="L38:M38"/>
    <mergeCell ref="L39:M39"/>
    <mergeCell ref="L40:M40"/>
    <mergeCell ref="P43:U43"/>
    <mergeCell ref="J58:K58"/>
    <mergeCell ref="L58:M58"/>
    <mergeCell ref="J59:K59"/>
    <mergeCell ref="L59:M59"/>
    <mergeCell ref="J60:K60"/>
    <mergeCell ref="L60:M60"/>
    <mergeCell ref="J61:K61"/>
    <mergeCell ref="L61:M61"/>
    <mergeCell ref="P61:Q61"/>
    <mergeCell ref="P64:Q64"/>
    <mergeCell ref="J65:K65"/>
    <mergeCell ref="L65:M65"/>
    <mergeCell ref="J62:K62"/>
    <mergeCell ref="L62:M62"/>
    <mergeCell ref="P62:Q62"/>
    <mergeCell ref="J63:K63"/>
    <mergeCell ref="L63:M63"/>
    <mergeCell ref="P63:Q63"/>
    <mergeCell ref="J66:K66"/>
    <mergeCell ref="L66:M66"/>
    <mergeCell ref="C106:I109"/>
    <mergeCell ref="J64:K64"/>
    <mergeCell ref="L64:M64"/>
  </mergeCells>
  <dataValidations count="6">
    <dataValidation type="custom" allowBlank="1" showInputMessage="1" showErrorMessage="1" sqref="A45:M45" xr:uid="{F27510AC-D354-460C-A08D-96F9A503A1C0}">
      <formula1>#REF!&gt;1</formula1>
    </dataValidation>
    <dataValidation type="whole" operator="greaterThan" allowBlank="1" error="aihsfyuosa_x000a_" sqref="R55" xr:uid="{85508892-8763-4E0B-BFBF-5AD4EB114BDE}">
      <formula1>R55&gt;1</formula1>
    </dataValidation>
    <dataValidation type="custom" allowBlank="1" showInputMessage="1" showErrorMessage="1" error="Only select one fee category_x000a_" sqref="E55" xr:uid="{631F693D-2990-46D3-B7F1-8A3BDAA4364F}">
      <formula1>SUM(R45:R51)&gt;2</formula1>
    </dataValidation>
    <dataValidation type="custom" errorStyle="information" operator="greaterThan" allowBlank="1" showErrorMessage="1" error="Onl;y select one fee category" sqref="P19" xr:uid="{C32463E6-A782-40D3-B4F9-FB9441038C93}">
      <formula1>IF(SUM(R45:R51)&gt;1,1,0)</formula1>
    </dataValidation>
    <dataValidation type="custom" allowBlank="1" error="only select on fee category" sqref="R56" xr:uid="{815ECE61-DCE3-4069-8D36-BD610B20C8F8}">
      <formula1>IF(R55&gt;1,FALSE,TRUE)</formula1>
    </dataValidation>
    <dataValidation type="custom" allowBlank="1" showInputMessage="1" showErrorMessage="1" sqref="A43:M44" xr:uid="{9D9F615E-8A9F-4507-9505-A7C0302FE604}">
      <formula1>R55&gt;1</formula1>
    </dataValidation>
  </dataValidations>
  <printOptions horizontalCentered="1"/>
  <pageMargins left="0.59055118110236227" right="0.59055118110236227" top="0.59055118110236227" bottom="0.59055118110236227" header="0.31496062992125984" footer="0.31496062992125984"/>
  <pageSetup paperSize="9" scale="74" fitToHeight="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1</xdr:col>
                    <xdr:colOff>19050</xdr:colOff>
                    <xdr:row>42</xdr:row>
                    <xdr:rowOff>0</xdr:rowOff>
                  </from>
                  <to>
                    <xdr:col>1</xdr:col>
                    <xdr:colOff>666750</xdr:colOff>
                    <xdr:row>43</xdr:row>
                    <xdr:rowOff>19050</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3</xdr:col>
                    <xdr:colOff>19050</xdr:colOff>
                    <xdr:row>41</xdr:row>
                    <xdr:rowOff>95250</xdr:rowOff>
                  </from>
                  <to>
                    <xdr:col>3</xdr:col>
                    <xdr:colOff>514350</xdr:colOff>
                    <xdr:row>43</xdr:row>
                    <xdr:rowOff>19050</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10</xdr:col>
                    <xdr:colOff>0</xdr:colOff>
                    <xdr:row>41</xdr:row>
                    <xdr:rowOff>104775</xdr:rowOff>
                  </from>
                  <to>
                    <xdr:col>10</xdr:col>
                    <xdr:colOff>571500</xdr:colOff>
                    <xdr:row>43</xdr:row>
                    <xdr:rowOff>19050</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11</xdr:col>
                    <xdr:colOff>781050</xdr:colOff>
                    <xdr:row>41</xdr:row>
                    <xdr:rowOff>95250</xdr:rowOff>
                  </from>
                  <to>
                    <xdr:col>12</xdr:col>
                    <xdr:colOff>628650</xdr:colOff>
                    <xdr:row>43</xdr:row>
                    <xdr:rowOff>38100</xdr:rowOff>
                  </to>
                </anchor>
              </controlPr>
            </control>
          </mc:Choice>
        </mc:AlternateContent>
        <mc:AlternateContent xmlns:mc="http://schemas.openxmlformats.org/markup-compatibility/2006">
          <mc:Choice Requires="x14">
            <control shapeId="23557" r:id="rId8" name="Check Box 5">
              <controlPr defaultSize="0" autoFill="0" autoLine="0" autoPict="0">
                <anchor moveWithCells="1">
                  <from>
                    <xdr:col>1</xdr:col>
                    <xdr:colOff>19050</xdr:colOff>
                    <xdr:row>48</xdr:row>
                    <xdr:rowOff>104775</xdr:rowOff>
                  </from>
                  <to>
                    <xdr:col>1</xdr:col>
                    <xdr:colOff>647700</xdr:colOff>
                    <xdr:row>50</xdr:row>
                    <xdr:rowOff>19050</xdr:rowOff>
                  </to>
                </anchor>
              </controlPr>
            </control>
          </mc:Choice>
        </mc:AlternateContent>
        <mc:AlternateContent xmlns:mc="http://schemas.openxmlformats.org/markup-compatibility/2006">
          <mc:Choice Requires="x14">
            <control shapeId="23558" r:id="rId9" name="Check Box 6">
              <controlPr defaultSize="0" autoFill="0" autoLine="0" autoPict="0">
                <anchor moveWithCells="1">
                  <from>
                    <xdr:col>3</xdr:col>
                    <xdr:colOff>19050</xdr:colOff>
                    <xdr:row>49</xdr:row>
                    <xdr:rowOff>0</xdr:rowOff>
                  </from>
                  <to>
                    <xdr:col>3</xdr:col>
                    <xdr:colOff>514350</xdr:colOff>
                    <xdr:row>50</xdr:row>
                    <xdr:rowOff>19050</xdr:rowOff>
                  </to>
                </anchor>
              </controlPr>
            </control>
          </mc:Choice>
        </mc:AlternateContent>
        <mc:AlternateContent xmlns:mc="http://schemas.openxmlformats.org/markup-compatibility/2006">
          <mc:Choice Requires="x14">
            <control shapeId="23559" r:id="rId10" name="Check Box 7">
              <controlPr defaultSize="0" autoFill="0" autoLine="0" autoPict="0">
                <anchor moveWithCells="1">
                  <from>
                    <xdr:col>10</xdr:col>
                    <xdr:colOff>19050</xdr:colOff>
                    <xdr:row>49</xdr:row>
                    <xdr:rowOff>0</xdr:rowOff>
                  </from>
                  <to>
                    <xdr:col>10</xdr:col>
                    <xdr:colOff>561975</xdr:colOff>
                    <xdr:row>50</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953FD-E1E1-461E-AF0A-A82B35881205}">
  <sheetPr>
    <tabColor rgb="FFFF0000"/>
  </sheetPr>
  <dimension ref="A1:U579"/>
  <sheetViews>
    <sheetView view="pageBreakPreview" zoomScaleNormal="100" zoomScaleSheetLayoutView="100" workbookViewId="0">
      <selection activeCell="H73" sqref="H73"/>
    </sheetView>
  </sheetViews>
  <sheetFormatPr defaultColWidth="14.7109375" defaultRowHeight="15" customHeight="1" outlineLevelRow="1" outlineLevelCol="1"/>
  <cols>
    <col min="1" max="1" width="2.140625" style="824" customWidth="1"/>
    <col min="2" max="2" width="18" style="824" customWidth="1"/>
    <col min="3" max="5" width="14.28515625" style="824" customWidth="1"/>
    <col min="6" max="9" width="2.140625" style="824" hidden="1" customWidth="1" outlineLevel="1"/>
    <col min="10" max="10" width="11" style="824" customWidth="1" collapsed="1"/>
    <col min="11" max="11" width="17.140625" style="824" bestFit="1" customWidth="1"/>
    <col min="12" max="12" width="14.28515625" style="824" customWidth="1"/>
    <col min="13" max="13" width="14.7109375" style="824" customWidth="1"/>
    <col min="14" max="14" width="3.28515625" style="824" customWidth="1"/>
    <col min="15" max="15" width="14.7109375" style="824"/>
    <col min="16" max="16" width="14.7109375" style="824" customWidth="1"/>
    <col min="17" max="17" width="14.7109375" style="825"/>
    <col min="18" max="16384" width="14.7109375" style="824"/>
  </cols>
  <sheetData>
    <row r="1" spans="1:17" ht="6" customHeight="1">
      <c r="A1" s="1710"/>
      <c r="B1" s="1710"/>
      <c r="C1" s="1710"/>
      <c r="D1" s="1710"/>
      <c r="E1" s="1710"/>
      <c r="F1" s="1710"/>
      <c r="G1" s="1710"/>
      <c r="H1" s="1710"/>
      <c r="I1" s="1710"/>
      <c r="J1" s="1710"/>
      <c r="K1" s="1710"/>
      <c r="L1" s="1710"/>
      <c r="M1" s="1710"/>
      <c r="N1" s="1710"/>
    </row>
    <row r="2" spans="1:17" ht="15.6" customHeight="1">
      <c r="A2" s="287"/>
      <c r="B2" s="826" t="str">
        <f>+BREAKDOWN!AE19</f>
        <v>Fire Engineer</v>
      </c>
      <c r="C2" s="287"/>
      <c r="D2" s="827"/>
      <c r="E2" s="830"/>
      <c r="F2" s="829"/>
      <c r="G2" s="829"/>
      <c r="H2" s="829"/>
      <c r="I2" s="829"/>
      <c r="J2" s="1669" t="e">
        <f>IF(AND($P$12=0,$P$87=0),"","ERROR ON SHEET")</f>
        <v>#DIV/0!</v>
      </c>
      <c r="K2" s="1669"/>
      <c r="L2" s="830"/>
      <c r="M2" s="831" t="s">
        <v>491</v>
      </c>
      <c r="N2" s="287"/>
    </row>
    <row r="3" spans="1:17" ht="15.6" customHeight="1">
      <c r="A3" s="832"/>
      <c r="B3" s="832"/>
      <c r="C3" s="833"/>
      <c r="D3" s="834"/>
      <c r="E3" s="833"/>
      <c r="F3" s="833"/>
      <c r="G3" s="835"/>
      <c r="H3" s="835"/>
      <c r="I3" s="835"/>
      <c r="J3" s="835"/>
      <c r="K3" s="832"/>
      <c r="L3" s="832"/>
      <c r="M3" s="836" t="s">
        <v>492</v>
      </c>
      <c r="N3" s="832"/>
    </row>
    <row r="4" spans="1:17" s="278" customFormat="1" ht="12">
      <c r="A4" s="287"/>
      <c r="B4" s="826" t="s">
        <v>336</v>
      </c>
      <c r="C4" s="287"/>
      <c r="D4" s="827"/>
      <c r="E4" s="830"/>
      <c r="F4" s="829"/>
      <c r="G4" s="829"/>
      <c r="H4" s="829"/>
      <c r="I4" s="829"/>
      <c r="J4" s="829"/>
      <c r="K4" s="830"/>
      <c r="L4" s="830"/>
      <c r="M4" s="830"/>
      <c r="N4" s="287"/>
      <c r="Q4" s="837"/>
    </row>
    <row r="5" spans="1:17" s="278" customFormat="1" ht="6.75" customHeight="1">
      <c r="A5" s="287"/>
      <c r="B5" s="287"/>
      <c r="C5" s="287"/>
      <c r="D5" s="827"/>
      <c r="E5" s="830"/>
      <c r="F5" s="829"/>
      <c r="G5" s="829"/>
      <c r="H5" s="829"/>
      <c r="I5" s="829"/>
      <c r="J5" s="829"/>
      <c r="K5" s="830"/>
      <c r="L5" s="830"/>
      <c r="M5" s="830"/>
      <c r="N5" s="287"/>
      <c r="Q5" s="837"/>
    </row>
    <row r="6" spans="1:17" s="278" customFormat="1" ht="12">
      <c r="A6" s="831" t="s">
        <v>337</v>
      </c>
      <c r="B6" s="287" t="s">
        <v>294</v>
      </c>
      <c r="C6" s="287"/>
      <c r="D6" s="492" t="e">
        <f>+BREAKDOWN!AF66</f>
        <v>#DIV/0!</v>
      </c>
      <c r="E6" s="1729"/>
      <c r="F6" s="1730"/>
      <c r="G6" s="1730"/>
      <c r="H6" s="1730"/>
      <c r="I6" s="1730"/>
      <c r="J6" s="1730"/>
      <c r="K6" s="1730"/>
      <c r="L6" s="1730"/>
      <c r="M6" s="830"/>
      <c r="N6" s="287"/>
      <c r="Q6" s="837"/>
    </row>
    <row r="7" spans="1:17" s="278" customFormat="1" ht="12">
      <c r="A7" s="287"/>
      <c r="B7" s="287"/>
      <c r="C7" s="287"/>
      <c r="D7" s="827"/>
      <c r="E7" s="486"/>
      <c r="F7" s="487"/>
      <c r="G7" s="487"/>
      <c r="H7" s="487"/>
      <c r="I7" s="487"/>
      <c r="J7" s="487"/>
      <c r="K7" s="486"/>
      <c r="L7" s="486"/>
      <c r="M7" s="830"/>
      <c r="N7" s="287"/>
      <c r="Q7" s="837"/>
    </row>
    <row r="8" spans="1:17" s="278" customFormat="1" ht="12">
      <c r="A8" s="831" t="s">
        <v>337</v>
      </c>
      <c r="B8" s="287" t="s">
        <v>494</v>
      </c>
      <c r="C8" s="287"/>
      <c r="D8" s="492">
        <f>BREAKDOWN!Z64</f>
        <v>0</v>
      </c>
      <c r="E8" s="1019"/>
      <c r="F8" s="486"/>
      <c r="G8" s="486"/>
      <c r="H8" s="486"/>
      <c r="I8" s="486"/>
      <c r="J8" s="486"/>
      <c r="K8" s="486"/>
      <c r="L8" s="486"/>
      <c r="M8" s="830"/>
      <c r="N8" s="287"/>
      <c r="Q8" s="837"/>
    </row>
    <row r="9" spans="1:17" s="278" customFormat="1" ht="12">
      <c r="A9" s="831"/>
      <c r="B9" s="287"/>
      <c r="C9" s="287"/>
      <c r="D9" s="838"/>
      <c r="E9" s="839"/>
      <c r="F9" s="839"/>
      <c r="G9" s="839"/>
      <c r="H9" s="839"/>
      <c r="I9" s="839"/>
      <c r="J9" s="839"/>
      <c r="K9" s="839"/>
      <c r="L9" s="830"/>
      <c r="M9" s="830"/>
      <c r="N9" s="287"/>
      <c r="Q9" s="837"/>
    </row>
    <row r="10" spans="1:17" s="278" customFormat="1" ht="12.75">
      <c r="A10" s="831" t="s">
        <v>337</v>
      </c>
      <c r="B10" s="287" t="s">
        <v>495</v>
      </c>
      <c r="C10" s="287"/>
      <c r="D10" s="492" t="e">
        <f>BREAKDOWN!Z68+BREAKDOWN!Z69</f>
        <v>#DIV/0!</v>
      </c>
      <c r="E10" s="839"/>
      <c r="F10" s="839"/>
      <c r="G10" s="839"/>
      <c r="H10" s="839"/>
      <c r="I10" s="839"/>
      <c r="J10" s="839"/>
      <c r="K10" s="839"/>
      <c r="L10" s="830"/>
      <c r="M10" s="830"/>
      <c r="N10" s="287"/>
      <c r="P10" s="214" t="s">
        <v>98</v>
      </c>
      <c r="Q10" s="837"/>
    </row>
    <row r="11" spans="1:17" s="278" customFormat="1" ht="12">
      <c r="A11" s="287"/>
      <c r="B11" s="287"/>
      <c r="C11" s="287"/>
      <c r="D11" s="827"/>
      <c r="E11" s="830"/>
      <c r="F11" s="829"/>
      <c r="G11" s="829"/>
      <c r="H11" s="829"/>
      <c r="I11" s="829"/>
      <c r="J11" s="829"/>
      <c r="K11" s="830"/>
      <c r="L11" s="830"/>
      <c r="M11" s="830"/>
      <c r="N11" s="287"/>
      <c r="Q11" s="837"/>
    </row>
    <row r="12" spans="1:17" s="278" customFormat="1" ht="12">
      <c r="A12" s="831" t="s">
        <v>337</v>
      </c>
      <c r="B12" s="287" t="s">
        <v>496</v>
      </c>
      <c r="C12" s="287"/>
      <c r="D12" s="492" t="e">
        <f>D6+D8+D10</f>
        <v>#DIV/0!</v>
      </c>
      <c r="E12" s="839"/>
      <c r="F12" s="839"/>
      <c r="G12" s="839"/>
      <c r="H12" s="839"/>
      <c r="I12" s="839"/>
      <c r="J12" s="839"/>
      <c r="K12" s="839"/>
      <c r="L12" s="830"/>
      <c r="M12" s="830"/>
      <c r="N12" s="287"/>
      <c r="P12" s="500" t="e">
        <f>(D6+D8+D10)-D12</f>
        <v>#DIV/0!</v>
      </c>
      <c r="Q12" s="840" t="s">
        <v>100</v>
      </c>
    </row>
    <row r="13" spans="1:17" s="278" customFormat="1" ht="12">
      <c r="A13" s="831"/>
      <c r="B13" s="287"/>
      <c r="C13" s="287"/>
      <c r="D13" s="838"/>
      <c r="E13" s="830"/>
      <c r="F13" s="829"/>
      <c r="G13" s="829"/>
      <c r="H13" s="829"/>
      <c r="I13" s="829"/>
      <c r="J13" s="829"/>
      <c r="K13" s="830"/>
      <c r="L13" s="830"/>
      <c r="M13" s="830"/>
      <c r="N13" s="287"/>
      <c r="Q13" s="837"/>
    </row>
    <row r="14" spans="1:17" s="278" customFormat="1" ht="12">
      <c r="A14" s="831" t="s">
        <v>337</v>
      </c>
      <c r="B14" s="287" t="s">
        <v>338</v>
      </c>
      <c r="C14" s="287"/>
      <c r="D14" s="1036">
        <f>BREAKDOWN!Z73</f>
        <v>0.45</v>
      </c>
      <c r="E14" s="830"/>
      <c r="F14" s="829"/>
      <c r="G14" s="829"/>
      <c r="H14" s="829"/>
      <c r="I14" s="829"/>
      <c r="J14" s="829"/>
      <c r="K14" s="830"/>
      <c r="L14" s="830"/>
      <c r="M14" s="830"/>
      <c r="N14" s="287"/>
      <c r="Q14" s="837"/>
    </row>
    <row r="15" spans="1:17" s="278" customFormat="1" ht="12">
      <c r="A15" s="287"/>
      <c r="B15" s="287"/>
      <c r="C15" s="287"/>
      <c r="D15" s="827"/>
      <c r="E15" s="830"/>
      <c r="F15" s="829"/>
      <c r="G15" s="829"/>
      <c r="H15" s="829"/>
      <c r="I15" s="829"/>
      <c r="J15" s="829"/>
      <c r="K15" s="830"/>
      <c r="L15" s="830"/>
      <c r="M15" s="830"/>
      <c r="N15" s="287"/>
      <c r="Q15" s="837"/>
    </row>
    <row r="16" spans="1:17" s="278" customFormat="1" ht="12">
      <c r="A16" s="831" t="s">
        <v>337</v>
      </c>
      <c r="B16" s="287" t="s">
        <v>339</v>
      </c>
      <c r="C16" s="287"/>
      <c r="D16" s="1036">
        <f>IF(BREAKDOWN!$AR$77=1,(BREAKDOWN!Z75/100),0)</f>
        <v>0</v>
      </c>
      <c r="E16" s="830"/>
      <c r="F16" s="842">
        <v>1</v>
      </c>
      <c r="G16" s="843"/>
      <c r="H16" s="844"/>
      <c r="I16" s="842">
        <f>IF(D16&gt;0,F16,0)</f>
        <v>0</v>
      </c>
      <c r="J16" s="845"/>
      <c r="K16" s="846"/>
      <c r="L16" s="830"/>
      <c r="M16" s="830"/>
      <c r="N16" s="287"/>
      <c r="Q16" s="837"/>
    </row>
    <row r="17" spans="1:17" s="278" customFormat="1" ht="12">
      <c r="A17" s="287"/>
      <c r="B17" s="287"/>
      <c r="C17" s="847" t="s">
        <v>326</v>
      </c>
      <c r="D17" s="827"/>
      <c r="E17" s="830"/>
      <c r="F17" s="829"/>
      <c r="G17" s="287"/>
      <c r="H17" s="829"/>
      <c r="I17" s="829"/>
      <c r="J17" s="829"/>
      <c r="K17" s="830"/>
      <c r="L17" s="830"/>
      <c r="M17" s="830"/>
      <c r="N17" s="287"/>
      <c r="Q17" s="837"/>
    </row>
    <row r="18" spans="1:17" s="278" customFormat="1" ht="12">
      <c r="A18" s="831" t="s">
        <v>337</v>
      </c>
      <c r="B18" s="287" t="s">
        <v>340</v>
      </c>
      <c r="C18" s="287"/>
      <c r="D18" s="492">
        <f>IF(BREAKDOWN!$AR$77=1,(BREAKDOWN!Z75/100),0)</f>
        <v>0</v>
      </c>
      <c r="E18" s="830"/>
      <c r="F18" s="497">
        <v>1</v>
      </c>
      <c r="G18" s="497"/>
      <c r="H18" s="497"/>
      <c r="I18" s="848">
        <f>IF(D18&gt;0,F18,0)</f>
        <v>0</v>
      </c>
      <c r="J18" s="829"/>
      <c r="K18" s="830"/>
      <c r="L18" s="830"/>
      <c r="M18" s="830"/>
      <c r="N18" s="287"/>
      <c r="Q18" s="837"/>
    </row>
    <row r="19" spans="1:17" s="278" customFormat="1" ht="11.45" customHeight="1">
      <c r="A19" s="287"/>
      <c r="B19" s="287"/>
      <c r="C19" s="287"/>
      <c r="D19" s="827"/>
      <c r="E19" s="287"/>
      <c r="F19" s="829"/>
      <c r="G19" s="829"/>
      <c r="H19" s="829"/>
      <c r="I19" s="829"/>
      <c r="J19" s="829"/>
      <c r="K19" s="830"/>
      <c r="L19" s="830"/>
      <c r="M19" s="830"/>
      <c r="N19" s="287"/>
      <c r="Q19" s="837"/>
    </row>
    <row r="20" spans="1:17" s="278" customFormat="1" ht="12" customHeight="1">
      <c r="A20" s="287"/>
      <c r="B20" s="287"/>
      <c r="C20" s="287"/>
      <c r="D20" s="827"/>
      <c r="E20" s="287"/>
      <c r="F20" s="829"/>
      <c r="G20" s="829"/>
      <c r="H20" s="829"/>
      <c r="I20" s="829"/>
      <c r="J20" s="829"/>
      <c r="K20" s="830"/>
      <c r="L20" s="830"/>
      <c r="M20" s="830"/>
      <c r="N20" s="287"/>
      <c r="Q20" s="837"/>
    </row>
    <row r="21" spans="1:17" s="278" customFormat="1" ht="12" customHeight="1">
      <c r="A21" s="287"/>
      <c r="B21" s="826" t="s">
        <v>497</v>
      </c>
      <c r="C21" s="287"/>
      <c r="D21" s="849" t="str">
        <f>IF(R55&lt;2,"","ONLY SELECT ONE FEE CATEGORY")</f>
        <v/>
      </c>
      <c r="E21" s="287"/>
      <c r="F21" s="829"/>
      <c r="G21" s="829"/>
      <c r="H21" s="829"/>
      <c r="I21" s="829"/>
      <c r="J21" s="829"/>
      <c r="K21" s="830"/>
      <c r="L21" s="830"/>
      <c r="M21" s="830"/>
      <c r="N21" s="287"/>
      <c r="Q21" s="837"/>
    </row>
    <row r="22" spans="1:17" s="278" customFormat="1" ht="12" customHeight="1">
      <c r="A22" s="287"/>
      <c r="B22" s="287"/>
      <c r="C22" s="287"/>
      <c r="D22" s="827"/>
      <c r="E22" s="287"/>
      <c r="F22" s="829"/>
      <c r="G22" s="829"/>
      <c r="H22" s="829"/>
      <c r="I22" s="829"/>
      <c r="J22" s="829"/>
      <c r="K22" s="830"/>
      <c r="L22" s="830"/>
      <c r="M22" s="830"/>
      <c r="N22" s="287"/>
      <c r="Q22" s="837"/>
    </row>
    <row r="23" spans="1:17" s="278" customFormat="1" ht="12" hidden="1" customHeight="1" outlineLevel="1">
      <c r="A23" s="287"/>
      <c r="B23" s="1711" t="s">
        <v>498</v>
      </c>
      <c r="C23" s="1711"/>
      <c r="D23" s="1711"/>
      <c r="E23" s="1711"/>
      <c r="F23" s="1711"/>
      <c r="G23" s="1711"/>
      <c r="H23" s="1711"/>
      <c r="I23" s="1711"/>
      <c r="J23" s="1711"/>
      <c r="K23" s="1711"/>
      <c r="L23" s="1712" t="s">
        <v>497</v>
      </c>
      <c r="M23" s="1712"/>
      <c r="N23" s="287"/>
      <c r="Q23" s="837"/>
    </row>
    <row r="24" spans="1:17" s="278" customFormat="1" ht="12" hidden="1" customHeight="1" outlineLevel="1">
      <c r="A24" s="287"/>
      <c r="B24" s="1713" t="s">
        <v>571</v>
      </c>
      <c r="C24" s="1714"/>
      <c r="D24" s="1714"/>
      <c r="E24" s="1714"/>
      <c r="F24" s="1714"/>
      <c r="G24" s="1714"/>
      <c r="H24" s="1714"/>
      <c r="I24" s="1714"/>
      <c r="J24" s="1714"/>
      <c r="K24" s="1714"/>
      <c r="L24" s="1715"/>
      <c r="M24" s="1716"/>
      <c r="N24" s="287"/>
      <c r="Q24" s="837"/>
    </row>
    <row r="25" spans="1:17" s="278" customFormat="1" ht="12" hidden="1" customHeight="1" outlineLevel="1">
      <c r="A25" s="287"/>
      <c r="B25" s="855" t="s">
        <v>572</v>
      </c>
      <c r="C25" s="851"/>
      <c r="D25" s="852"/>
      <c r="E25" s="851"/>
      <c r="F25" s="853"/>
      <c r="G25" s="853"/>
      <c r="H25" s="853"/>
      <c r="I25" s="853"/>
      <c r="J25" s="853"/>
      <c r="K25" s="854"/>
      <c r="L25" s="1703" t="s">
        <v>176</v>
      </c>
      <c r="M25" s="1704"/>
      <c r="N25" s="287"/>
      <c r="Q25" s="837"/>
    </row>
    <row r="26" spans="1:17" s="278" customFormat="1" ht="12" hidden="1" customHeight="1" outlineLevel="1">
      <c r="A26" s="287"/>
      <c r="B26" s="855" t="s">
        <v>591</v>
      </c>
      <c r="C26" s="851"/>
      <c r="D26" s="852"/>
      <c r="E26" s="851"/>
      <c r="F26" s="853"/>
      <c r="G26" s="853"/>
      <c r="H26" s="853"/>
      <c r="I26" s="853"/>
      <c r="J26" s="853"/>
      <c r="K26" s="854"/>
      <c r="L26" s="1703" t="s">
        <v>234</v>
      </c>
      <c r="M26" s="1704"/>
      <c r="N26" s="287"/>
      <c r="Q26" s="837"/>
    </row>
    <row r="27" spans="1:17" s="278" customFormat="1" ht="12" hidden="1" customHeight="1" outlineLevel="1">
      <c r="A27" s="287"/>
      <c r="B27" s="855" t="s">
        <v>592</v>
      </c>
      <c r="C27" s="851"/>
      <c r="D27" s="852"/>
      <c r="E27" s="851"/>
      <c r="F27" s="853"/>
      <c r="G27" s="853"/>
      <c r="H27" s="853"/>
      <c r="I27" s="853"/>
      <c r="J27" s="853"/>
      <c r="K27" s="854"/>
      <c r="L27" s="1703" t="s">
        <v>174</v>
      </c>
      <c r="M27" s="1704"/>
      <c r="N27" s="287"/>
      <c r="Q27" s="837"/>
    </row>
    <row r="28" spans="1:17" s="278" customFormat="1" ht="12" hidden="1" customHeight="1" outlineLevel="1">
      <c r="A28" s="287"/>
      <c r="B28" s="1026" t="s">
        <v>593</v>
      </c>
      <c r="C28" s="1027"/>
      <c r="D28" s="1028"/>
      <c r="E28" s="1027" t="s">
        <v>594</v>
      </c>
      <c r="F28" s="853"/>
      <c r="G28" s="853"/>
      <c r="H28" s="853"/>
      <c r="I28" s="853"/>
      <c r="J28" s="853"/>
      <c r="K28" s="854"/>
      <c r="L28" s="1703" t="s">
        <v>234</v>
      </c>
      <c r="M28" s="1704"/>
      <c r="N28" s="287"/>
      <c r="Q28" s="837"/>
    </row>
    <row r="29" spans="1:17" s="278" customFormat="1" ht="12" hidden="1" customHeight="1" outlineLevel="1">
      <c r="A29" s="287"/>
      <c r="B29" s="855" t="s">
        <v>595</v>
      </c>
      <c r="C29" s="851"/>
      <c r="D29" s="852"/>
      <c r="E29" s="851"/>
      <c r="F29" s="853"/>
      <c r="G29" s="853"/>
      <c r="H29" s="853"/>
      <c r="I29" s="853"/>
      <c r="J29" s="853"/>
      <c r="K29" s="854"/>
      <c r="L29" s="1703" t="s">
        <v>234</v>
      </c>
      <c r="M29" s="1704"/>
      <c r="N29" s="287"/>
      <c r="Q29" s="837"/>
    </row>
    <row r="30" spans="1:17" s="278" customFormat="1" ht="12" hidden="1" customHeight="1" outlineLevel="1">
      <c r="A30" s="287"/>
      <c r="B30" s="855" t="s">
        <v>596</v>
      </c>
      <c r="C30" s="851"/>
      <c r="D30" s="852"/>
      <c r="E30" s="851"/>
      <c r="F30" s="853"/>
      <c r="G30" s="853"/>
      <c r="H30" s="853"/>
      <c r="I30" s="853"/>
      <c r="J30" s="853"/>
      <c r="K30" s="854"/>
      <c r="L30" s="1703" t="s">
        <v>174</v>
      </c>
      <c r="M30" s="1704"/>
      <c r="N30" s="287"/>
      <c r="Q30" s="837"/>
    </row>
    <row r="31" spans="1:17" s="278" customFormat="1" ht="12" hidden="1" customHeight="1" outlineLevel="1">
      <c r="A31" s="287"/>
      <c r="B31" s="855" t="s">
        <v>597</v>
      </c>
      <c r="C31" s="851"/>
      <c r="D31" s="852"/>
      <c r="E31" s="851"/>
      <c r="F31" s="853"/>
      <c r="G31" s="853"/>
      <c r="H31" s="853"/>
      <c r="I31" s="853"/>
      <c r="J31" s="853"/>
      <c r="K31" s="854"/>
      <c r="L31" s="1703" t="s">
        <v>234</v>
      </c>
      <c r="M31" s="1704"/>
      <c r="N31" s="287"/>
      <c r="Q31" s="837"/>
    </row>
    <row r="32" spans="1:17" s="278" customFormat="1" ht="12" hidden="1" customHeight="1" outlineLevel="1">
      <c r="A32" s="287"/>
      <c r="B32" s="855" t="s">
        <v>598</v>
      </c>
      <c r="C32" s="851"/>
      <c r="D32" s="852"/>
      <c r="E32" s="851"/>
      <c r="F32" s="853"/>
      <c r="G32" s="853"/>
      <c r="H32" s="853"/>
      <c r="I32" s="853"/>
      <c r="J32" s="853"/>
      <c r="K32" s="854"/>
      <c r="L32" s="1703" t="s">
        <v>231</v>
      </c>
      <c r="M32" s="1704"/>
      <c r="N32" s="287"/>
      <c r="Q32" s="837"/>
    </row>
    <row r="33" spans="1:21" s="278" customFormat="1" ht="12" hidden="1" customHeight="1" outlineLevel="1">
      <c r="A33" s="287"/>
      <c r="B33" s="855" t="s">
        <v>599</v>
      </c>
      <c r="C33" s="851"/>
      <c r="D33" s="852"/>
      <c r="E33" s="851"/>
      <c r="F33" s="853"/>
      <c r="G33" s="853"/>
      <c r="H33" s="853"/>
      <c r="I33" s="853"/>
      <c r="J33" s="853"/>
      <c r="K33" s="854"/>
      <c r="L33" s="1703" t="s">
        <v>174</v>
      </c>
      <c r="M33" s="1704"/>
      <c r="N33" s="287"/>
      <c r="Q33" s="837"/>
    </row>
    <row r="34" spans="1:21" s="278" customFormat="1" ht="12" hidden="1" customHeight="1" outlineLevel="1">
      <c r="A34" s="287"/>
      <c r="B34" s="850" t="s">
        <v>582</v>
      </c>
      <c r="C34" s="851"/>
      <c r="D34" s="852"/>
      <c r="E34" s="851"/>
      <c r="F34" s="853"/>
      <c r="G34" s="853"/>
      <c r="H34" s="853"/>
      <c r="I34" s="853"/>
      <c r="J34" s="853"/>
      <c r="K34" s="854"/>
      <c r="L34" s="1703"/>
      <c r="M34" s="1704"/>
      <c r="N34" s="287"/>
      <c r="Q34" s="837"/>
    </row>
    <row r="35" spans="1:21" s="287" customFormat="1" ht="12" hidden="1" customHeight="1" outlineLevel="1">
      <c r="B35" s="855" t="s">
        <v>583</v>
      </c>
      <c r="C35" s="851"/>
      <c r="D35" s="852"/>
      <c r="E35" s="851"/>
      <c r="F35" s="853"/>
      <c r="G35" s="853"/>
      <c r="H35" s="853"/>
      <c r="I35" s="853"/>
      <c r="J35" s="853"/>
      <c r="K35" s="854"/>
      <c r="L35" s="1703" t="s">
        <v>234</v>
      </c>
      <c r="M35" s="1704"/>
      <c r="Q35" s="991"/>
    </row>
    <row r="36" spans="1:21" s="1020" customFormat="1" ht="12" hidden="1" customHeight="1" outlineLevel="1">
      <c r="A36" s="287"/>
      <c r="B36" s="855" t="s">
        <v>584</v>
      </c>
      <c r="C36" s="851"/>
      <c r="D36" s="852"/>
      <c r="E36" s="851"/>
      <c r="F36" s="853"/>
      <c r="G36" s="853"/>
      <c r="H36" s="853"/>
      <c r="I36" s="853"/>
      <c r="J36" s="853"/>
      <c r="K36" s="854"/>
      <c r="L36" s="1703" t="s">
        <v>234</v>
      </c>
      <c r="M36" s="1704"/>
      <c r="N36" s="287"/>
      <c r="Q36" s="1021"/>
    </row>
    <row r="37" spans="1:21" s="287" customFormat="1" ht="12" hidden="1" customHeight="1" outlineLevel="1">
      <c r="B37" s="855" t="s">
        <v>585</v>
      </c>
      <c r="C37" s="851"/>
      <c r="D37" s="852"/>
      <c r="E37" s="851"/>
      <c r="F37" s="853"/>
      <c r="G37" s="853"/>
      <c r="H37" s="853"/>
      <c r="I37" s="853"/>
      <c r="J37" s="853"/>
      <c r="K37" s="854"/>
      <c r="L37" s="1703" t="s">
        <v>176</v>
      </c>
      <c r="M37" s="1704"/>
      <c r="Q37" s="991"/>
    </row>
    <row r="38" spans="1:21" s="287" customFormat="1" ht="12" hidden="1" customHeight="1" outlineLevel="1">
      <c r="B38" s="1022" t="s">
        <v>586</v>
      </c>
      <c r="C38" s="851"/>
      <c r="D38" s="852"/>
      <c r="E38" s="851"/>
      <c r="F38" s="853"/>
      <c r="G38" s="853"/>
      <c r="H38" s="853"/>
      <c r="I38" s="853"/>
      <c r="J38" s="853"/>
      <c r="K38" s="854"/>
      <c r="L38" s="1703"/>
      <c r="M38" s="1704"/>
      <c r="Q38" s="991"/>
    </row>
    <row r="39" spans="1:21" s="287" customFormat="1" ht="12" hidden="1" customHeight="1" outlineLevel="1">
      <c r="B39" s="855" t="s">
        <v>587</v>
      </c>
      <c r="C39" s="851"/>
      <c r="D39" s="852"/>
      <c r="E39" s="851"/>
      <c r="F39" s="853"/>
      <c r="G39" s="853"/>
      <c r="H39" s="853"/>
      <c r="I39" s="853"/>
      <c r="J39" s="853"/>
      <c r="K39" s="854"/>
      <c r="L39" s="1703" t="s">
        <v>176</v>
      </c>
      <c r="M39" s="1704"/>
      <c r="Q39" s="991"/>
    </row>
    <row r="40" spans="1:21" s="278" customFormat="1" ht="12" hidden="1" customHeight="1" outlineLevel="1">
      <c r="A40" s="287"/>
      <c r="B40" s="857" t="s">
        <v>588</v>
      </c>
      <c r="C40" s="858"/>
      <c r="D40" s="859"/>
      <c r="E40" s="858"/>
      <c r="F40" s="860"/>
      <c r="G40" s="860"/>
      <c r="H40" s="860"/>
      <c r="I40" s="860"/>
      <c r="J40" s="860"/>
      <c r="K40" s="861"/>
      <c r="L40" s="1705" t="s">
        <v>231</v>
      </c>
      <c r="M40" s="1706"/>
      <c r="N40" s="287"/>
      <c r="Q40" s="837"/>
      <c r="R40" s="486"/>
    </row>
    <row r="41" spans="1:21" s="278" customFormat="1" ht="12" hidden="1" customHeight="1" outlineLevel="1">
      <c r="A41" s="287"/>
      <c r="B41" s="862"/>
      <c r="C41" s="863"/>
      <c r="D41" s="864"/>
      <c r="E41" s="863"/>
      <c r="F41" s="865"/>
      <c r="G41" s="865"/>
      <c r="H41" s="865"/>
      <c r="I41" s="865"/>
      <c r="J41" s="865"/>
      <c r="K41" s="866"/>
      <c r="L41" s="867"/>
      <c r="M41" s="867"/>
      <c r="N41" s="287"/>
      <c r="Q41" s="837"/>
      <c r="R41" s="486"/>
    </row>
    <row r="42" spans="1:21" s="287" customFormat="1" ht="12" customHeight="1" collapsed="1">
      <c r="B42" s="868"/>
      <c r="C42" s="863"/>
      <c r="D42" s="869"/>
      <c r="E42" s="863"/>
      <c r="F42" s="865"/>
      <c r="G42" s="865"/>
      <c r="H42" s="865"/>
      <c r="I42" s="865"/>
      <c r="J42" s="865"/>
      <c r="K42" s="870"/>
      <c r="L42" s="867"/>
      <c r="M42" s="871"/>
      <c r="Q42" s="991"/>
      <c r="R42" s="830"/>
    </row>
    <row r="43" spans="1:21" s="832" customFormat="1" ht="12" customHeight="1">
      <c r="B43" s="872"/>
      <c r="C43" s="833"/>
      <c r="D43" s="873"/>
      <c r="E43" s="833"/>
      <c r="F43" s="833"/>
      <c r="G43" s="835"/>
      <c r="H43" s="835"/>
      <c r="I43" s="835"/>
      <c r="J43" s="835"/>
      <c r="K43" s="872"/>
      <c r="M43" s="872"/>
      <c r="P43" s="1722" t="s">
        <v>295</v>
      </c>
      <c r="Q43" s="1723"/>
      <c r="R43" s="1723"/>
      <c r="S43" s="1723"/>
      <c r="T43" s="1723"/>
      <c r="U43" s="1724"/>
    </row>
    <row r="44" spans="1:21" s="832" customFormat="1" ht="12" customHeight="1">
      <c r="C44" s="833"/>
      <c r="D44" s="834"/>
      <c r="E44" s="833"/>
      <c r="F44" s="833"/>
      <c r="G44" s="835"/>
      <c r="H44" s="835"/>
      <c r="I44" s="835"/>
      <c r="J44" s="835"/>
      <c r="P44" s="992"/>
      <c r="Q44" s="993"/>
      <c r="R44" s="994"/>
      <c r="S44" s="994"/>
      <c r="U44" s="995"/>
    </row>
    <row r="45" spans="1:21" ht="12" customHeight="1">
      <c r="A45" s="832"/>
      <c r="B45" s="832"/>
      <c r="C45" s="833"/>
      <c r="D45" s="834"/>
      <c r="E45" s="833"/>
      <c r="F45" s="833"/>
      <c r="G45" s="835"/>
      <c r="H45" s="835"/>
      <c r="I45" s="835"/>
      <c r="J45" s="835"/>
      <c r="K45" s="832"/>
      <c r="L45" s="832"/>
      <c r="M45" s="878"/>
      <c r="N45" s="832"/>
      <c r="P45" s="874"/>
      <c r="Q45" s="879" t="b">
        <v>0</v>
      </c>
      <c r="R45" s="880">
        <f>-(Q45*-1)</f>
        <v>0</v>
      </c>
      <c r="S45" s="880">
        <f>IF(R45=1,1,0)</f>
        <v>0</v>
      </c>
      <c r="U45" s="877"/>
    </row>
    <row r="46" spans="1:21" ht="12" customHeight="1">
      <c r="A46" s="832"/>
      <c r="B46" s="832"/>
      <c r="C46" s="833"/>
      <c r="D46" s="834"/>
      <c r="E46" s="833"/>
      <c r="F46" s="833"/>
      <c r="G46" s="835"/>
      <c r="H46" s="835"/>
      <c r="I46" s="835"/>
      <c r="J46" s="835"/>
      <c r="K46" s="832"/>
      <c r="L46" s="832"/>
      <c r="M46" s="832"/>
      <c r="N46" s="832"/>
      <c r="P46" s="874"/>
      <c r="Q46" s="879" t="b">
        <v>0</v>
      </c>
      <c r="R46" s="880">
        <f>-(Q46*-1)</f>
        <v>0</v>
      </c>
      <c r="S46" s="880">
        <f>IF(R46=1,2,0)</f>
        <v>0</v>
      </c>
      <c r="U46" s="882"/>
    </row>
    <row r="47" spans="1:21" ht="12" customHeight="1">
      <c r="A47" s="832"/>
      <c r="B47" s="832"/>
      <c r="C47" s="833"/>
      <c r="D47" s="834"/>
      <c r="E47" s="833"/>
      <c r="F47" s="833"/>
      <c r="G47" s="835"/>
      <c r="H47" s="835"/>
      <c r="I47" s="835"/>
      <c r="J47" s="835"/>
      <c r="K47" s="832"/>
      <c r="L47" s="832"/>
      <c r="M47" s="832"/>
      <c r="N47" s="832"/>
      <c r="P47" s="874"/>
      <c r="Q47" s="879" t="b">
        <v>1</v>
      </c>
      <c r="R47" s="880">
        <f>-(Q47*-1)</f>
        <v>1</v>
      </c>
      <c r="S47" s="880">
        <f>IF(R47=1,3,0)</f>
        <v>3</v>
      </c>
      <c r="U47" s="877"/>
    </row>
    <row r="48" spans="1:21" ht="12" customHeight="1">
      <c r="A48" s="832"/>
      <c r="B48" s="1694" t="s">
        <v>544</v>
      </c>
      <c r="C48" s="1694"/>
      <c r="D48" s="884" t="str">
        <f>IF(R59&lt;2,"","ONLY SELECT ONE FEE RANGE")</f>
        <v/>
      </c>
      <c r="E48" s="833"/>
      <c r="F48" s="833"/>
      <c r="G48" s="835"/>
      <c r="H48" s="835"/>
      <c r="I48" s="835"/>
      <c r="J48" s="835"/>
      <c r="K48" s="832"/>
      <c r="L48" s="832"/>
      <c r="M48" s="832"/>
      <c r="N48" s="832"/>
      <c r="P48" s="874"/>
      <c r="Q48" s="879" t="b">
        <v>0</v>
      </c>
      <c r="R48" s="880">
        <f>-(Q48*-1)</f>
        <v>0</v>
      </c>
      <c r="S48" s="880">
        <f>IF(R48=1,4,0)</f>
        <v>0</v>
      </c>
      <c r="U48" s="877"/>
    </row>
    <row r="49" spans="1:21" ht="12" customHeight="1">
      <c r="A49" s="832"/>
      <c r="B49" s="832"/>
      <c r="C49" s="833"/>
      <c r="D49" s="834"/>
      <c r="E49" s="833"/>
      <c r="F49" s="833"/>
      <c r="G49" s="835"/>
      <c r="H49" s="835"/>
      <c r="I49" s="835"/>
      <c r="J49" s="835"/>
      <c r="K49" s="832"/>
      <c r="L49" s="832"/>
      <c r="M49" s="832"/>
      <c r="N49" s="832"/>
      <c r="P49" s="874"/>
      <c r="Q49" s="996"/>
      <c r="R49" s="880"/>
      <c r="S49" s="880"/>
      <c r="U49" s="877"/>
    </row>
    <row r="50" spans="1:21" ht="12" customHeight="1">
      <c r="A50" s="832"/>
      <c r="B50" s="872"/>
      <c r="C50" s="833"/>
      <c r="D50" s="873"/>
      <c r="E50" s="833"/>
      <c r="F50" s="833"/>
      <c r="G50" s="835"/>
      <c r="H50" s="835"/>
      <c r="I50" s="835"/>
      <c r="J50" s="835"/>
      <c r="K50" s="886"/>
      <c r="L50" s="832"/>
      <c r="M50" s="832"/>
      <c r="N50" s="832"/>
      <c r="P50" s="874"/>
      <c r="Q50" s="996"/>
      <c r="R50" s="880"/>
      <c r="S50" s="880"/>
      <c r="U50" s="877"/>
    </row>
    <row r="51" spans="1:21" ht="12" customHeight="1">
      <c r="A51" s="832"/>
      <c r="B51" s="832"/>
      <c r="C51" s="833"/>
      <c r="D51" s="834"/>
      <c r="E51" s="833"/>
      <c r="F51" s="833"/>
      <c r="G51" s="835"/>
      <c r="H51" s="835"/>
      <c r="I51" s="835"/>
      <c r="J51" s="835"/>
      <c r="K51" s="832"/>
      <c r="L51" s="832"/>
      <c r="M51" s="832"/>
      <c r="N51" s="832"/>
      <c r="P51" s="874"/>
      <c r="Q51" s="997"/>
      <c r="R51" s="889"/>
      <c r="S51" s="889"/>
      <c r="U51" s="877"/>
    </row>
    <row r="52" spans="1:21" ht="12" customHeight="1">
      <c r="A52" s="832"/>
      <c r="B52" s="832"/>
      <c r="C52" s="833"/>
      <c r="D52" s="834"/>
      <c r="E52" s="833"/>
      <c r="F52" s="833"/>
      <c r="G52" s="835"/>
      <c r="H52" s="835"/>
      <c r="I52" s="835"/>
      <c r="J52" s="835"/>
      <c r="K52" s="832"/>
      <c r="L52" s="832"/>
      <c r="M52" s="832"/>
      <c r="N52" s="832"/>
      <c r="P52" s="874"/>
      <c r="Q52" s="998"/>
      <c r="R52" s="893"/>
      <c r="S52" s="894">
        <f>SUM(S45:S51)</f>
        <v>3</v>
      </c>
      <c r="U52" s="877"/>
    </row>
    <row r="53" spans="1:21" ht="12" customHeight="1">
      <c r="A53" s="832"/>
      <c r="B53" s="826" t="s">
        <v>348</v>
      </c>
      <c r="C53" s="833"/>
      <c r="D53" s="834"/>
      <c r="E53" s="833"/>
      <c r="F53" s="833"/>
      <c r="G53" s="835"/>
      <c r="H53" s="835"/>
      <c r="I53" s="835"/>
      <c r="J53" s="835"/>
      <c r="K53" s="832"/>
      <c r="L53" s="832"/>
      <c r="M53" s="832"/>
      <c r="N53" s="832"/>
      <c r="P53" s="874"/>
      <c r="Q53" s="998"/>
      <c r="R53" s="893"/>
      <c r="S53" s="893"/>
      <c r="U53" s="877"/>
    </row>
    <row r="54" spans="1:21" ht="12" customHeight="1">
      <c r="A54" s="832"/>
      <c r="B54" s="488"/>
      <c r="C54" s="833"/>
      <c r="D54" s="834"/>
      <c r="E54" s="833"/>
      <c r="F54" s="833"/>
      <c r="G54" s="835"/>
      <c r="H54" s="835"/>
      <c r="I54" s="835"/>
      <c r="J54" s="835"/>
      <c r="K54" s="832"/>
      <c r="L54" s="832"/>
      <c r="M54" s="832"/>
      <c r="N54" s="832"/>
      <c r="P54" s="874"/>
      <c r="Q54" s="998"/>
      <c r="R54" s="893"/>
      <c r="S54" s="893"/>
      <c r="U54" s="877"/>
    </row>
    <row r="55" spans="1:21" ht="12" customHeight="1">
      <c r="A55" s="832"/>
      <c r="B55" s="896" t="s">
        <v>545</v>
      </c>
      <c r="C55" s="1037">
        <v>0.12</v>
      </c>
      <c r="D55" s="832"/>
      <c r="E55" s="898"/>
      <c r="F55" s="833"/>
      <c r="G55" s="835"/>
      <c r="H55" s="835"/>
      <c r="I55" s="835"/>
      <c r="J55" s="835"/>
      <c r="K55" s="832"/>
      <c r="L55" s="832"/>
      <c r="M55" s="832"/>
      <c r="N55" s="832"/>
      <c r="P55" s="874"/>
      <c r="Q55" s="1000"/>
      <c r="R55" s="900">
        <f>SUM(R45:R51)</f>
        <v>1</v>
      </c>
      <c r="S55" s="901"/>
      <c r="U55" s="877"/>
    </row>
    <row r="56" spans="1:21" ht="12" customHeight="1">
      <c r="A56" s="832"/>
      <c r="B56" s="836" t="s">
        <v>546</v>
      </c>
      <c r="C56" s="1038" t="e">
        <f>SUM(T61:T64)</f>
        <v>#DIV/0!</v>
      </c>
      <c r="D56" s="834"/>
      <c r="E56" s="833"/>
      <c r="F56" s="833"/>
      <c r="G56" s="835"/>
      <c r="H56" s="835"/>
      <c r="I56" s="835"/>
      <c r="J56" s="835"/>
      <c r="K56" s="832"/>
      <c r="L56" s="832"/>
      <c r="M56" s="832"/>
      <c r="N56" s="832"/>
      <c r="P56" s="874"/>
      <c r="Q56" s="1001" t="b">
        <v>0</v>
      </c>
      <c r="R56" s="903">
        <f>-(Q56*-1)</f>
        <v>0</v>
      </c>
      <c r="S56" s="1002">
        <f>IF(R56=1,1,0)</f>
        <v>0</v>
      </c>
      <c r="U56" s="877"/>
    </row>
    <row r="57" spans="1:21" s="832" customFormat="1" ht="12" customHeight="1">
      <c r="C57" s="904"/>
      <c r="D57" s="905"/>
      <c r="J57" s="904"/>
      <c r="L57" s="904"/>
      <c r="M57" s="906"/>
      <c r="O57" s="1003"/>
      <c r="P57" s="1004"/>
      <c r="Q57" s="1005" t="b">
        <v>0</v>
      </c>
      <c r="R57" s="1006">
        <f>-(Q57*-1)</f>
        <v>0</v>
      </c>
      <c r="S57" s="1006">
        <f>IF(R57=1,2,0)</f>
        <v>0</v>
      </c>
      <c r="U57" s="995"/>
    </row>
    <row r="58" spans="1:21" ht="12" customHeight="1">
      <c r="A58" s="832"/>
      <c r="B58" s="909" t="s">
        <v>497</v>
      </c>
      <c r="C58" s="909" t="s">
        <v>547</v>
      </c>
      <c r="D58" s="909" t="s">
        <v>548</v>
      </c>
      <c r="E58" s="910" t="s">
        <v>549</v>
      </c>
      <c r="F58" s="911"/>
      <c r="G58" s="911"/>
      <c r="H58" s="911"/>
      <c r="I58" s="911"/>
      <c r="J58" s="1695" t="s">
        <v>550</v>
      </c>
      <c r="K58" s="1696"/>
      <c r="L58" s="1728"/>
      <c r="M58" s="1728"/>
      <c r="N58" s="832"/>
      <c r="P58" s="1007"/>
      <c r="Q58" s="913" t="b">
        <v>1</v>
      </c>
      <c r="R58" s="889">
        <f>-(Q58*-1)</f>
        <v>1</v>
      </c>
      <c r="S58" s="889">
        <f>IF(R58=1,3,0)</f>
        <v>3</v>
      </c>
      <c r="U58" s="877"/>
    </row>
    <row r="59" spans="1:21" ht="12" customHeight="1">
      <c r="A59" s="832"/>
      <c r="B59" s="914"/>
      <c r="C59" s="914"/>
      <c r="D59" s="914"/>
      <c r="E59" s="1008"/>
      <c r="F59" s="911"/>
      <c r="G59" s="911"/>
      <c r="H59" s="911"/>
      <c r="I59" s="911"/>
      <c r="J59" s="1697" t="s">
        <v>551</v>
      </c>
      <c r="K59" s="1698"/>
      <c r="L59" s="1725"/>
      <c r="M59" s="1725"/>
      <c r="N59" s="918"/>
      <c r="P59" s="874"/>
      <c r="Q59" s="919"/>
      <c r="R59" s="900">
        <f>SUM(R56:R58)</f>
        <v>1</v>
      </c>
      <c r="S59" s="920">
        <f>SUM(S56:S58)</f>
        <v>3</v>
      </c>
      <c r="U59" s="877"/>
    </row>
    <row r="60" spans="1:21" ht="12" customHeight="1">
      <c r="A60" s="832"/>
      <c r="B60" s="921" t="s">
        <v>171</v>
      </c>
      <c r="C60" s="1039">
        <v>0.06</v>
      </c>
      <c r="D60" s="1039">
        <v>0.08</v>
      </c>
      <c r="E60" s="1009">
        <f t="shared" ref="E60:E66" si="0">AVERAGE(C60:D60)</f>
        <v>7.0000000000000007E-2</v>
      </c>
      <c r="F60" s="911"/>
      <c r="G60" s="911"/>
      <c r="H60" s="911"/>
      <c r="I60" s="911"/>
      <c r="J60" s="1726">
        <v>0.06</v>
      </c>
      <c r="K60" s="1727"/>
      <c r="L60" s="1719"/>
      <c r="M60" s="1719"/>
      <c r="N60" s="832"/>
      <c r="P60" s="874"/>
      <c r="Q60" s="919"/>
      <c r="U60" s="877"/>
    </row>
    <row r="61" spans="1:21" ht="12" customHeight="1">
      <c r="A61" s="832"/>
      <c r="B61" s="925" t="s">
        <v>172</v>
      </c>
      <c r="C61" s="1039">
        <v>7.0000000000000007E-2</v>
      </c>
      <c r="D61" s="1039">
        <v>0.09</v>
      </c>
      <c r="E61" s="1009">
        <f t="shared" si="0"/>
        <v>0.08</v>
      </c>
      <c r="F61" s="911"/>
      <c r="G61" s="911"/>
      <c r="H61" s="911"/>
      <c r="I61" s="911"/>
      <c r="J61" s="1720">
        <v>7.0000000000000007E-2</v>
      </c>
      <c r="K61" s="1721"/>
      <c r="L61" s="1719"/>
      <c r="M61" s="1719"/>
      <c r="N61" s="832"/>
      <c r="P61" s="1701" t="s">
        <v>552</v>
      </c>
      <c r="Q61" s="1702"/>
      <c r="R61" s="926" t="e">
        <f>AND(0&lt;$D$12,$D$12&lt;=1000000)</f>
        <v>#DIV/0!</v>
      </c>
      <c r="S61" s="903" t="e">
        <f>-(R61*-1)</f>
        <v>#DIV/0!</v>
      </c>
      <c r="T61" s="903" t="e">
        <f>IF(S61=1,MAX(0.04,-0.01*LN($D$12/1000000)+0.023+$C$55),0)</f>
        <v>#DIV/0!</v>
      </c>
      <c r="U61" s="1040"/>
    </row>
    <row r="62" spans="1:21" ht="12" customHeight="1">
      <c r="A62" s="832"/>
      <c r="B62" s="925" t="s">
        <v>231</v>
      </c>
      <c r="C62" s="1039">
        <v>0.08</v>
      </c>
      <c r="D62" s="1039">
        <v>0.1</v>
      </c>
      <c r="E62" s="1009">
        <f t="shared" si="0"/>
        <v>0.09</v>
      </c>
      <c r="F62" s="911"/>
      <c r="G62" s="911"/>
      <c r="H62" s="911"/>
      <c r="I62" s="911"/>
      <c r="J62" s="1720">
        <v>0.08</v>
      </c>
      <c r="K62" s="1721"/>
      <c r="L62" s="1719"/>
      <c r="M62" s="1719"/>
      <c r="N62" s="832"/>
      <c r="P62" s="1688" t="s">
        <v>551</v>
      </c>
      <c r="Q62" s="1689"/>
      <c r="R62" s="929" t="e">
        <f>AND(1000001&lt;=$D$12,$D$12&lt;=10000000)</f>
        <v>#DIV/0!</v>
      </c>
      <c r="S62" s="880" t="e">
        <f>-(R62*-1)</f>
        <v>#DIV/0!</v>
      </c>
      <c r="T62" s="880" t="e">
        <f>IF(S62=1,MAX(0.04,-0.01*LN($D$12/1000000)+0.023+$C$55),0)</f>
        <v>#DIV/0!</v>
      </c>
      <c r="U62" s="1041"/>
    </row>
    <row r="63" spans="1:21" ht="12" customHeight="1">
      <c r="A63" s="832"/>
      <c r="B63" s="925" t="s">
        <v>174</v>
      </c>
      <c r="C63" s="1039">
        <v>0.09</v>
      </c>
      <c r="D63" s="1039">
        <v>0.11</v>
      </c>
      <c r="E63" s="1009">
        <f t="shared" si="0"/>
        <v>0.1</v>
      </c>
      <c r="F63" s="911"/>
      <c r="G63" s="911"/>
      <c r="H63" s="911"/>
      <c r="I63" s="911"/>
      <c r="J63" s="1720">
        <v>0.09</v>
      </c>
      <c r="K63" s="1721"/>
      <c r="L63" s="1719"/>
      <c r="M63" s="1719"/>
      <c r="N63" s="832"/>
      <c r="P63" s="1690" t="s">
        <v>553</v>
      </c>
      <c r="Q63" s="1691"/>
      <c r="R63" s="929" t="e">
        <f>AND(10000001&lt;=$D$12,$D$12&lt;=100000000)</f>
        <v>#DIV/0!</v>
      </c>
      <c r="S63" s="880" t="e">
        <f>-(R63*-1)</f>
        <v>#DIV/0!</v>
      </c>
      <c r="T63" s="880" t="e">
        <f>IF(S63=1,MAX(0.04,-0.01*LN($D$12/1000000)+0.023+$C$55),0)</f>
        <v>#DIV/0!</v>
      </c>
      <c r="U63" s="1041"/>
    </row>
    <row r="64" spans="1:21" ht="12" customHeight="1">
      <c r="A64" s="832"/>
      <c r="B64" s="925" t="s">
        <v>234</v>
      </c>
      <c r="C64" s="1039">
        <v>0.1</v>
      </c>
      <c r="D64" s="1039">
        <v>0.13</v>
      </c>
      <c r="E64" s="1009">
        <f t="shared" si="0"/>
        <v>0.115</v>
      </c>
      <c r="F64" s="911"/>
      <c r="G64" s="911"/>
      <c r="H64" s="911"/>
      <c r="I64" s="911"/>
      <c r="J64" s="1720">
        <v>0.1</v>
      </c>
      <c r="K64" s="1721"/>
      <c r="L64" s="1719"/>
      <c r="M64" s="1719"/>
      <c r="N64" s="832"/>
      <c r="P64" s="1692" t="s">
        <v>554</v>
      </c>
      <c r="Q64" s="1693"/>
      <c r="R64" s="933" t="e">
        <f>AND(100000001&lt;=$D$12,$D$12&lt;=1000000000)</f>
        <v>#DIV/0!</v>
      </c>
      <c r="S64" s="889" t="e">
        <f>-(R64*-1)</f>
        <v>#DIV/0!</v>
      </c>
      <c r="T64" s="889" t="e">
        <f>IF(S64=1,MAX(0.04,-0.01*LN($D$12/1000000)+0.023+$C$55),0)</f>
        <v>#DIV/0!</v>
      </c>
      <c r="U64" s="1042"/>
    </row>
    <row r="65" spans="1:21" ht="12" customHeight="1">
      <c r="A65" s="832"/>
      <c r="B65" s="925" t="s">
        <v>176</v>
      </c>
      <c r="C65" s="1039">
        <v>0.11</v>
      </c>
      <c r="D65" s="1039">
        <v>0.14000000000000001</v>
      </c>
      <c r="E65" s="1009">
        <f t="shared" si="0"/>
        <v>0.125</v>
      </c>
      <c r="F65" s="911"/>
      <c r="G65" s="911"/>
      <c r="H65" s="911"/>
      <c r="I65" s="911"/>
      <c r="J65" s="1720">
        <v>0.11</v>
      </c>
      <c r="K65" s="1721"/>
      <c r="L65" s="1719"/>
      <c r="M65" s="1719"/>
      <c r="N65" s="832"/>
      <c r="Q65" s="919"/>
    </row>
    <row r="66" spans="1:21" ht="12" customHeight="1">
      <c r="A66" s="832"/>
      <c r="B66" s="936" t="s">
        <v>253</v>
      </c>
      <c r="C66" s="1043">
        <v>0.12</v>
      </c>
      <c r="D66" s="1043">
        <v>0.15</v>
      </c>
      <c r="E66" s="1010">
        <f t="shared" si="0"/>
        <v>0.13500000000000001</v>
      </c>
      <c r="F66" s="832"/>
      <c r="G66" s="832"/>
      <c r="H66" s="832"/>
      <c r="I66" s="832"/>
      <c r="J66" s="1717">
        <v>0.12</v>
      </c>
      <c r="K66" s="1718"/>
      <c r="L66" s="1719"/>
      <c r="M66" s="1719"/>
      <c r="N66" s="832"/>
      <c r="Q66" s="919"/>
      <c r="U66" s="940"/>
    </row>
    <row r="67" spans="1:21" ht="12" customHeight="1">
      <c r="A67" s="832"/>
      <c r="B67" s="832"/>
      <c r="C67" s="833"/>
      <c r="D67" s="834"/>
      <c r="E67" s="833"/>
      <c r="F67" s="833"/>
      <c r="G67" s="835"/>
      <c r="H67" s="835"/>
      <c r="I67" s="835"/>
      <c r="J67" s="835"/>
      <c r="K67" s="832"/>
      <c r="L67" s="832"/>
      <c r="M67" s="832"/>
      <c r="N67" s="832"/>
      <c r="Q67" s="919"/>
      <c r="U67" s="1044"/>
    </row>
    <row r="68" spans="1:21" ht="12" customHeight="1">
      <c r="A68" s="832"/>
      <c r="B68" s="287" t="s">
        <v>555</v>
      </c>
      <c r="C68" s="945"/>
      <c r="D68" s="1029" t="e">
        <f>ROUND(D12*C56,0)</f>
        <v>#DIV/0!</v>
      </c>
      <c r="E68" s="833"/>
      <c r="F68" s="833"/>
      <c r="G68" s="835"/>
      <c r="H68" s="835"/>
      <c r="I68" s="835"/>
      <c r="J68" s="835"/>
      <c r="K68" s="832"/>
      <c r="L68" s="832"/>
      <c r="M68" s="832"/>
      <c r="N68" s="832"/>
      <c r="Q68" s="919"/>
      <c r="U68" s="1045"/>
    </row>
    <row r="69" spans="1:21" ht="12" customHeight="1">
      <c r="A69" s="832"/>
      <c r="B69" s="832" t="s">
        <v>324</v>
      </c>
      <c r="C69" s="945"/>
      <c r="D69" s="1030" t="e">
        <f>ROUND(-$D$68*($D$14),0)</f>
        <v>#DIV/0!</v>
      </c>
      <c r="E69" s="833"/>
      <c r="F69" s="833"/>
      <c r="G69" s="835"/>
      <c r="H69" s="835"/>
      <c r="I69" s="835"/>
      <c r="J69" s="835"/>
      <c r="K69" s="832"/>
      <c r="L69" s="832"/>
      <c r="M69" s="832"/>
      <c r="N69" s="832"/>
      <c r="Q69" s="919"/>
    </row>
    <row r="70" spans="1:21" ht="12" customHeight="1">
      <c r="A70" s="832"/>
      <c r="B70" s="950" t="s">
        <v>351</v>
      </c>
      <c r="C70" s="951"/>
      <c r="D70" s="952" t="e">
        <f>SUM(D68:D69)</f>
        <v>#DIV/0!</v>
      </c>
      <c r="E70" s="833"/>
      <c r="F70" s="833"/>
      <c r="G70" s="835"/>
      <c r="H70" s="835"/>
      <c r="I70" s="835"/>
      <c r="J70" s="835"/>
      <c r="K70" s="832"/>
      <c r="L70" s="832"/>
      <c r="M70" s="832"/>
      <c r="N70" s="832"/>
      <c r="Q70" s="919"/>
    </row>
    <row r="71" spans="1:21" ht="4.1500000000000004" customHeight="1">
      <c r="A71" s="832"/>
      <c r="B71" s="950"/>
      <c r="C71" s="951"/>
      <c r="D71" s="1031"/>
      <c r="E71" s="833"/>
      <c r="F71" s="833"/>
      <c r="G71" s="835"/>
      <c r="H71" s="835"/>
      <c r="I71" s="835"/>
      <c r="J71" s="835"/>
      <c r="K71" s="832"/>
      <c r="L71" s="832"/>
      <c r="M71" s="832"/>
      <c r="N71" s="832"/>
      <c r="Q71" s="919"/>
    </row>
    <row r="72" spans="1:21" ht="12" customHeight="1">
      <c r="A72" s="832"/>
      <c r="B72" s="287" t="s">
        <v>325</v>
      </c>
      <c r="C72" s="953"/>
      <c r="D72" s="1029" t="e">
        <f>+'SUMMARY (2)'!V22</f>
        <v>#DIV/0!</v>
      </c>
      <c r="E72" s="833"/>
      <c r="F72" s="833"/>
      <c r="G72" s="835"/>
      <c r="H72" s="835"/>
      <c r="I72" s="835"/>
      <c r="J72" s="835"/>
      <c r="K72" s="832"/>
      <c r="L72" s="832"/>
      <c r="M72" s="832"/>
      <c r="N72" s="832"/>
      <c r="Q72" s="919"/>
    </row>
    <row r="73" spans="1:21" ht="4.1500000000000004" customHeight="1">
      <c r="A73" s="832"/>
      <c r="B73" s="287"/>
      <c r="C73" s="953"/>
      <c r="D73" s="1029"/>
      <c r="E73" s="833"/>
      <c r="F73" s="833"/>
      <c r="G73" s="835"/>
      <c r="H73" s="835"/>
      <c r="I73" s="835"/>
      <c r="J73" s="835"/>
      <c r="K73" s="832"/>
      <c r="L73" s="832"/>
      <c r="M73" s="832"/>
      <c r="N73" s="832"/>
      <c r="Q73" s="919"/>
    </row>
    <row r="74" spans="1:21" ht="12" customHeight="1" thickBot="1">
      <c r="A74" s="832"/>
      <c r="B74" s="954" t="s">
        <v>600</v>
      </c>
      <c r="C74" s="951"/>
      <c r="D74" s="955" t="e">
        <f>SUM(D70:D72)</f>
        <v>#DIV/0!</v>
      </c>
      <c r="E74" s="547" t="s">
        <v>99</v>
      </c>
      <c r="F74" s="833"/>
      <c r="G74" s="835"/>
      <c r="H74" s="835"/>
      <c r="I74" s="835"/>
      <c r="J74" s="835"/>
      <c r="K74" s="832"/>
      <c r="L74" s="832"/>
      <c r="M74" s="832"/>
      <c r="N74" s="832"/>
      <c r="Q74" s="919"/>
    </row>
    <row r="75" spans="1:21" ht="12" customHeight="1" thickTop="1">
      <c r="A75" s="832"/>
      <c r="B75" s="950"/>
      <c r="C75" s="951"/>
      <c r="D75" s="834"/>
      <c r="E75" s="833"/>
      <c r="F75" s="833"/>
      <c r="G75" s="835"/>
      <c r="H75" s="835"/>
      <c r="I75" s="835"/>
      <c r="J75" s="835"/>
      <c r="K75" s="832"/>
      <c r="L75" s="832"/>
      <c r="M75" s="832"/>
      <c r="N75" s="832"/>
      <c r="Q75" s="919"/>
    </row>
    <row r="76" spans="1:21" ht="12" customHeight="1">
      <c r="A76" s="832"/>
      <c r="B76" s="950"/>
      <c r="C76" s="951"/>
      <c r="D76" s="834"/>
      <c r="E76" s="833"/>
      <c r="F76" s="833"/>
      <c r="G76" s="835"/>
      <c r="H76" s="835"/>
      <c r="I76" s="835"/>
      <c r="J76" s="835"/>
      <c r="K76" s="832"/>
      <c r="L76" s="832"/>
      <c r="M76" s="832"/>
      <c r="N76" s="832"/>
      <c r="Q76" s="919"/>
    </row>
    <row r="77" spans="1:21" ht="12" customHeight="1">
      <c r="A77" s="832"/>
      <c r="B77" s="488" t="s">
        <v>557</v>
      </c>
      <c r="C77" s="951"/>
      <c r="D77" s="834"/>
      <c r="E77" s="833"/>
      <c r="F77" s="833"/>
      <c r="G77" s="835"/>
      <c r="H77" s="835"/>
      <c r="I77" s="835"/>
      <c r="J77" s="835"/>
      <c r="K77" s="832"/>
      <c r="L77" s="832"/>
      <c r="M77" s="832"/>
      <c r="N77" s="832"/>
      <c r="Q77" s="919"/>
    </row>
    <row r="78" spans="1:21" ht="12" customHeight="1">
      <c r="A78" s="832"/>
      <c r="B78" s="950"/>
      <c r="C78" s="951"/>
      <c r="D78" s="834"/>
      <c r="E78" s="833"/>
      <c r="F78" s="833"/>
      <c r="G78" s="835"/>
      <c r="H78" s="835"/>
      <c r="I78" s="835"/>
      <c r="J78" s="835"/>
      <c r="K78" s="832"/>
      <c r="L78" s="832"/>
      <c r="M78" s="832"/>
      <c r="N78" s="832"/>
      <c r="Q78" s="919"/>
    </row>
    <row r="79" spans="1:21" ht="12" customHeight="1">
      <c r="A79" s="832"/>
      <c r="B79" s="977"/>
      <c r="C79" s="951"/>
      <c r="D79" s="834"/>
      <c r="E79" s="833"/>
      <c r="F79" s="833"/>
      <c r="G79" s="835"/>
      <c r="H79" s="835"/>
      <c r="I79" s="835"/>
      <c r="J79" s="978"/>
      <c r="K79" s="911"/>
      <c r="L79" s="911"/>
      <c r="M79" s="832"/>
      <c r="N79" s="832"/>
      <c r="Q79" s="919"/>
    </row>
    <row r="80" spans="1:21" ht="12" customHeight="1">
      <c r="A80" s="832"/>
      <c r="B80" s="287" t="s">
        <v>142</v>
      </c>
      <c r="C80" s="979" t="s">
        <v>143</v>
      </c>
      <c r="D80" s="979"/>
      <c r="E80" s="980" t="e">
        <f>ROUND($D$74*K80%,2)</f>
        <v>#DIV/0!</v>
      </c>
      <c r="F80" s="829"/>
      <c r="G80" s="829"/>
      <c r="H80" s="829"/>
      <c r="I80" s="829"/>
      <c r="J80" s="829"/>
      <c r="K80" s="1046">
        <v>5</v>
      </c>
      <c r="L80" s="830" t="s">
        <v>293</v>
      </c>
      <c r="M80" s="832"/>
      <c r="N80" s="832"/>
      <c r="Q80" s="919"/>
    </row>
    <row r="81" spans="1:17" ht="12" customHeight="1">
      <c r="A81" s="832"/>
      <c r="B81" s="287" t="s">
        <v>144</v>
      </c>
      <c r="C81" s="979" t="s">
        <v>481</v>
      </c>
      <c r="D81" s="979"/>
      <c r="E81" s="980" t="e">
        <f>ROUND($D$74*K81%,2)</f>
        <v>#DIV/0!</v>
      </c>
      <c r="F81" s="829"/>
      <c r="G81" s="829"/>
      <c r="H81" s="829"/>
      <c r="I81" s="829"/>
      <c r="J81" s="829"/>
      <c r="K81" s="1046">
        <v>15</v>
      </c>
      <c r="L81" s="830" t="s">
        <v>293</v>
      </c>
      <c r="M81" s="832"/>
      <c r="N81" s="832"/>
      <c r="Q81" s="919"/>
    </row>
    <row r="82" spans="1:17" ht="12" customHeight="1">
      <c r="A82" s="832"/>
      <c r="B82" s="287" t="s">
        <v>146</v>
      </c>
      <c r="C82" s="979" t="s">
        <v>590</v>
      </c>
      <c r="D82" s="979"/>
      <c r="E82" s="982" t="e">
        <f>ROUND($D$74*K82%,2)</f>
        <v>#DIV/0!</v>
      </c>
      <c r="F82" s="829"/>
      <c r="G82" s="829"/>
      <c r="H82" s="829"/>
      <c r="I82" s="829"/>
      <c r="J82" s="829"/>
      <c r="K82" s="1046">
        <v>40</v>
      </c>
      <c r="L82" s="830" t="s">
        <v>293</v>
      </c>
      <c r="M82" s="832"/>
      <c r="N82" s="832"/>
      <c r="Q82" s="919"/>
    </row>
    <row r="83" spans="1:17" ht="12" customHeight="1">
      <c r="A83" s="832"/>
      <c r="B83" s="287"/>
      <c r="C83" s="979" t="s">
        <v>482</v>
      </c>
      <c r="D83" s="979"/>
      <c r="E83" s="982"/>
      <c r="F83" s="829"/>
      <c r="G83" s="829"/>
      <c r="H83" s="829"/>
      <c r="I83" s="829"/>
      <c r="J83" s="829"/>
      <c r="K83" s="1046"/>
      <c r="L83" s="830"/>
      <c r="M83" s="832"/>
      <c r="N83" s="832"/>
      <c r="Q83" s="919"/>
    </row>
    <row r="84" spans="1:17" ht="12" customHeight="1">
      <c r="A84" s="832"/>
      <c r="B84" s="287" t="s">
        <v>148</v>
      </c>
      <c r="C84" s="979" t="s">
        <v>151</v>
      </c>
      <c r="D84" s="979"/>
      <c r="E84" s="982" t="e">
        <f>ROUND($D$74*K84%,2)</f>
        <v>#DIV/0!</v>
      </c>
      <c r="F84" s="829"/>
      <c r="G84" s="829"/>
      <c r="H84" s="829"/>
      <c r="I84" s="829"/>
      <c r="J84" s="829"/>
      <c r="K84" s="1046">
        <v>35</v>
      </c>
      <c r="L84" s="830" t="s">
        <v>293</v>
      </c>
      <c r="M84" s="832"/>
      <c r="N84" s="832"/>
      <c r="Q84" s="919"/>
    </row>
    <row r="85" spans="1:17" ht="12" customHeight="1">
      <c r="A85" s="832"/>
      <c r="B85" s="287" t="s">
        <v>150</v>
      </c>
      <c r="C85" s="979" t="s">
        <v>483</v>
      </c>
      <c r="D85" s="979"/>
      <c r="E85" s="982" t="e">
        <f>ROUND($D$74*K85%,2)</f>
        <v>#DIV/0!</v>
      </c>
      <c r="F85" s="829"/>
      <c r="G85" s="829"/>
      <c r="H85" s="829"/>
      <c r="I85" s="829"/>
      <c r="J85" s="829"/>
      <c r="K85" s="1046">
        <v>5</v>
      </c>
      <c r="L85" s="830" t="s">
        <v>293</v>
      </c>
      <c r="M85" s="832"/>
      <c r="N85" s="832"/>
      <c r="Q85" s="919"/>
    </row>
    <row r="86" spans="1:17" ht="12" customHeight="1" thickBot="1">
      <c r="A86" s="832"/>
      <c r="B86" s="287"/>
      <c r="C86" s="287"/>
      <c r="D86" s="827"/>
      <c r="E86" s="983" t="e">
        <f>SUM(E80:E85)</f>
        <v>#DIV/0!</v>
      </c>
      <c r="F86" s="984"/>
      <c r="G86" s="984"/>
      <c r="H86" s="984"/>
      <c r="I86" s="984"/>
      <c r="J86" s="984"/>
      <c r="K86" s="1047">
        <f>SUM(K80:K85)</f>
        <v>100</v>
      </c>
      <c r="L86" s="830" t="s">
        <v>293</v>
      </c>
      <c r="M86" s="832"/>
      <c r="N86" s="832"/>
      <c r="O86" s="986"/>
      <c r="P86" s="1024"/>
      <c r="Q86" s="919"/>
    </row>
    <row r="87" spans="1:17" ht="12" customHeight="1" thickTop="1">
      <c r="A87" s="832"/>
      <c r="B87" s="832"/>
      <c r="C87" s="833"/>
      <c r="D87" s="834"/>
      <c r="E87" s="833"/>
      <c r="F87" s="833"/>
      <c r="G87" s="835"/>
      <c r="H87" s="835"/>
      <c r="I87" s="835"/>
      <c r="J87" s="835"/>
      <c r="K87" s="832"/>
      <c r="L87" s="832"/>
      <c r="M87" s="832"/>
      <c r="N87" s="832"/>
      <c r="P87" s="986" t="e">
        <f>+D74-E86</f>
        <v>#DIV/0!</v>
      </c>
      <c r="Q87" s="1024" t="s">
        <v>100</v>
      </c>
    </row>
    <row r="88" spans="1:17" ht="12" customHeight="1">
      <c r="A88" s="832"/>
      <c r="B88" s="832"/>
      <c r="C88" s="833"/>
      <c r="D88" s="834"/>
      <c r="E88" s="833"/>
      <c r="F88" s="833"/>
      <c r="G88" s="835"/>
      <c r="H88" s="835"/>
      <c r="I88" s="835"/>
      <c r="J88" s="835"/>
      <c r="K88" s="832"/>
      <c r="L88" s="832"/>
      <c r="M88" s="832"/>
      <c r="N88" s="832"/>
      <c r="Q88" s="919"/>
    </row>
    <row r="89" spans="1:17" ht="12" customHeight="1">
      <c r="A89" s="832"/>
      <c r="B89" s="488" t="s">
        <v>355</v>
      </c>
      <c r="C89" s="833"/>
      <c r="D89" s="834"/>
      <c r="E89" s="833"/>
      <c r="F89" s="833"/>
      <c r="G89" s="835"/>
      <c r="H89" s="835"/>
      <c r="I89" s="835"/>
      <c r="J89" s="835"/>
      <c r="K89" s="832"/>
      <c r="L89" s="832"/>
      <c r="M89" s="832"/>
      <c r="N89" s="832"/>
      <c r="Q89" s="919"/>
    </row>
    <row r="90" spans="1:17" s="832" customFormat="1" ht="12" customHeight="1">
      <c r="A90" s="832" t="s">
        <v>356</v>
      </c>
      <c r="B90" s="832" t="s">
        <v>564</v>
      </c>
      <c r="C90" s="833"/>
      <c r="D90" s="834"/>
      <c r="E90" s="833"/>
      <c r="F90" s="833"/>
      <c r="G90" s="835"/>
      <c r="H90" s="835"/>
      <c r="I90" s="835"/>
      <c r="J90" s="835"/>
      <c r="K90" s="1048" t="e">
        <f>D74-E86</f>
        <v>#DIV/0!</v>
      </c>
      <c r="Q90" s="878"/>
    </row>
    <row r="91" spans="1:17" s="832" customFormat="1" ht="12" customHeight="1">
      <c r="A91" s="832" t="s">
        <v>356</v>
      </c>
      <c r="B91" s="832" t="s">
        <v>565</v>
      </c>
      <c r="C91" s="987"/>
      <c r="D91" s="987"/>
      <c r="E91" s="987"/>
      <c r="F91" s="987"/>
      <c r="G91" s="987"/>
      <c r="H91" s="987"/>
      <c r="I91" s="987"/>
      <c r="J91" s="987"/>
      <c r="Q91" s="1018"/>
    </row>
    <row r="92" spans="1:17" s="832" customFormat="1" ht="12" customHeight="1">
      <c r="A92" s="832" t="s">
        <v>356</v>
      </c>
      <c r="B92" s="832" t="s">
        <v>566</v>
      </c>
      <c r="C92" s="987"/>
      <c r="D92" s="987"/>
      <c r="E92" s="987"/>
      <c r="F92" s="987"/>
      <c r="G92" s="987"/>
      <c r="H92" s="987"/>
      <c r="I92" s="987"/>
      <c r="J92" s="987"/>
      <c r="Q92" s="1018"/>
    </row>
    <row r="93" spans="1:17" s="832" customFormat="1" ht="12" customHeight="1">
      <c r="A93" s="832" t="s">
        <v>356</v>
      </c>
      <c r="B93" s="832" t="s">
        <v>567</v>
      </c>
      <c r="C93" s="987"/>
      <c r="D93" s="987"/>
      <c r="E93" s="987"/>
      <c r="F93" s="987"/>
      <c r="G93" s="987"/>
      <c r="H93" s="987"/>
      <c r="I93" s="987"/>
      <c r="J93" s="987"/>
      <c r="Q93" s="1018"/>
    </row>
    <row r="94" spans="1:17" s="832" customFormat="1" ht="12" customHeight="1">
      <c r="A94" s="832" t="s">
        <v>356</v>
      </c>
      <c r="B94" s="832" t="s">
        <v>568</v>
      </c>
      <c r="C94" s="987"/>
      <c r="D94" s="987"/>
      <c r="E94" s="987"/>
      <c r="F94" s="987"/>
      <c r="G94" s="987"/>
      <c r="H94" s="987"/>
      <c r="I94" s="987"/>
      <c r="J94" s="987"/>
      <c r="Q94" s="1018"/>
    </row>
    <row r="95" spans="1:17" s="832" customFormat="1" ht="12" customHeight="1">
      <c r="A95" s="832" t="s">
        <v>356</v>
      </c>
      <c r="B95" s="832" t="s">
        <v>569</v>
      </c>
      <c r="C95" s="987"/>
      <c r="D95" s="987"/>
      <c r="E95" s="987"/>
      <c r="F95" s="987"/>
      <c r="G95" s="987"/>
      <c r="H95" s="987"/>
      <c r="I95" s="987"/>
      <c r="J95" s="987"/>
      <c r="Q95" s="1018"/>
    </row>
    <row r="96" spans="1:17" ht="12" customHeight="1">
      <c r="A96" s="832"/>
      <c r="B96" s="832"/>
      <c r="C96" s="833"/>
      <c r="D96" s="834"/>
      <c r="E96" s="833"/>
      <c r="F96" s="833"/>
      <c r="G96" s="835"/>
      <c r="H96" s="835"/>
      <c r="I96" s="835"/>
      <c r="J96" s="835"/>
      <c r="K96" s="832"/>
      <c r="L96" s="832"/>
      <c r="M96" s="832"/>
      <c r="N96" s="832"/>
      <c r="Q96" s="919"/>
    </row>
    <row r="97" spans="3:10" ht="15" customHeight="1">
      <c r="J97" s="1032"/>
    </row>
    <row r="98" spans="3:10" ht="15" customHeight="1">
      <c r="J98" s="1032"/>
    </row>
    <row r="99" spans="3:10" ht="15" customHeight="1">
      <c r="J99" s="1032"/>
    </row>
    <row r="100" spans="3:10" ht="15" customHeight="1">
      <c r="J100" s="1032"/>
    </row>
    <row r="101" spans="3:10" ht="15" customHeight="1">
      <c r="J101" s="1032"/>
    </row>
    <row r="102" spans="3:10" ht="15" customHeight="1">
      <c r="J102" s="1032"/>
    </row>
    <row r="103" spans="3:10" ht="15" customHeight="1">
      <c r="J103" s="1032"/>
    </row>
    <row r="104" spans="3:10" ht="3.95" customHeight="1">
      <c r="J104" s="1032"/>
    </row>
    <row r="105" spans="3:10" ht="15" customHeight="1">
      <c r="C105" s="1033"/>
      <c r="D105" s="988"/>
      <c r="E105" s="988"/>
      <c r="F105" s="988"/>
      <c r="G105" s="988"/>
      <c r="H105" s="988"/>
      <c r="I105" s="988"/>
      <c r="J105" s="1032"/>
    </row>
    <row r="106" spans="3:10" ht="15" customHeight="1">
      <c r="C106" s="1731"/>
      <c r="D106" s="1732"/>
      <c r="E106" s="1732"/>
      <c r="F106" s="1732"/>
      <c r="G106" s="1732"/>
      <c r="H106" s="1732"/>
      <c r="I106" s="1732"/>
      <c r="J106" s="1032"/>
    </row>
    <row r="107" spans="3:10" ht="15" customHeight="1">
      <c r="C107" s="1731"/>
      <c r="D107" s="1732"/>
      <c r="E107" s="1732"/>
      <c r="F107" s="1732"/>
      <c r="G107" s="1732"/>
      <c r="H107" s="1732"/>
      <c r="I107" s="1732"/>
      <c r="J107" s="1032"/>
    </row>
    <row r="108" spans="3:10" ht="15" customHeight="1">
      <c r="C108" s="1732"/>
      <c r="D108" s="1732"/>
      <c r="E108" s="1732"/>
      <c r="F108" s="1732"/>
      <c r="G108" s="1732"/>
      <c r="H108" s="1732"/>
      <c r="I108" s="1732"/>
      <c r="J108" s="1032"/>
    </row>
    <row r="109" spans="3:10" ht="15" customHeight="1">
      <c r="C109" s="1732"/>
      <c r="D109" s="1732"/>
      <c r="E109" s="1732"/>
      <c r="F109" s="1732"/>
      <c r="G109" s="1732"/>
      <c r="H109" s="1732"/>
      <c r="I109" s="1732"/>
      <c r="J109" s="1032"/>
    </row>
    <row r="110" spans="3:10" ht="15" customHeight="1">
      <c r="C110" s="1033"/>
      <c r="D110" s="988"/>
      <c r="E110" s="988"/>
      <c r="F110" s="988"/>
      <c r="G110" s="988"/>
      <c r="H110" s="988"/>
      <c r="I110" s="988"/>
      <c r="J110" s="1032"/>
    </row>
    <row r="111" spans="3:10" ht="15" customHeight="1">
      <c r="C111" s="1033"/>
      <c r="D111" s="988"/>
      <c r="E111" s="988"/>
      <c r="F111" s="988"/>
      <c r="G111" s="988"/>
      <c r="H111" s="988"/>
      <c r="I111" s="988"/>
      <c r="J111" s="1032"/>
    </row>
    <row r="112" spans="3:10" ht="15" customHeight="1">
      <c r="C112" s="1033"/>
      <c r="D112" s="988"/>
      <c r="E112" s="988"/>
      <c r="F112" s="988"/>
      <c r="G112" s="988"/>
      <c r="H112" s="1034"/>
      <c r="I112" s="1035"/>
      <c r="J112" s="988"/>
    </row>
    <row r="113" spans="3:10" ht="15" customHeight="1">
      <c r="C113" s="1033"/>
      <c r="D113" s="988"/>
      <c r="E113" s="988"/>
      <c r="F113" s="988"/>
      <c r="G113" s="988"/>
      <c r="H113" s="988"/>
      <c r="I113" s="988"/>
      <c r="J113" s="988"/>
    </row>
    <row r="114" spans="3:10" ht="15" customHeight="1">
      <c r="C114" s="1033"/>
      <c r="D114" s="988"/>
      <c r="E114" s="988"/>
      <c r="F114" s="988"/>
      <c r="G114" s="988"/>
      <c r="H114" s="988"/>
      <c r="I114" s="988"/>
      <c r="J114" s="988"/>
    </row>
    <row r="115" spans="3:10" ht="15" customHeight="1">
      <c r="C115" s="1033"/>
      <c r="D115" s="988"/>
      <c r="E115" s="988"/>
      <c r="F115" s="988"/>
      <c r="G115" s="988"/>
      <c r="H115" s="988"/>
      <c r="I115" s="988"/>
      <c r="J115" s="988"/>
    </row>
    <row r="116" spans="3:10" ht="15" customHeight="1">
      <c r="C116" s="1033"/>
      <c r="D116" s="988"/>
      <c r="E116" s="988"/>
      <c r="F116" s="988"/>
      <c r="G116" s="988"/>
      <c r="H116" s="988"/>
      <c r="I116" s="988"/>
      <c r="J116" s="988"/>
    </row>
    <row r="117" spans="3:10" ht="15" customHeight="1">
      <c r="C117" s="1033"/>
      <c r="D117" s="988"/>
      <c r="E117" s="988"/>
      <c r="F117" s="988"/>
      <c r="G117" s="988"/>
      <c r="H117" s="988"/>
      <c r="I117" s="988"/>
      <c r="J117" s="988"/>
    </row>
    <row r="118" spans="3:10" ht="15" customHeight="1">
      <c r="C118" s="1033"/>
      <c r="D118" s="988"/>
      <c r="E118" s="988"/>
      <c r="F118" s="988"/>
      <c r="G118" s="988"/>
      <c r="H118" s="988"/>
      <c r="I118" s="988"/>
      <c r="J118" s="988"/>
    </row>
    <row r="119" spans="3:10" ht="15" customHeight="1">
      <c r="C119" s="1033"/>
      <c r="D119" s="988"/>
      <c r="E119" s="988"/>
      <c r="F119" s="988"/>
      <c r="G119" s="988"/>
      <c r="H119" s="988"/>
      <c r="I119" s="988"/>
      <c r="J119" s="988"/>
    </row>
    <row r="120" spans="3:10" ht="15" customHeight="1">
      <c r="C120" s="988"/>
      <c r="D120" s="988"/>
      <c r="E120" s="988"/>
      <c r="F120" s="988"/>
      <c r="G120" s="988"/>
      <c r="H120" s="988"/>
      <c r="I120" s="988"/>
      <c r="J120" s="988"/>
    </row>
    <row r="121" spans="3:10" ht="15" customHeight="1">
      <c r="C121" s="988"/>
      <c r="D121" s="988"/>
      <c r="E121" s="988"/>
      <c r="F121" s="988"/>
      <c r="G121" s="988"/>
      <c r="H121" s="988"/>
      <c r="I121" s="988"/>
      <c r="J121" s="988"/>
    </row>
    <row r="122" spans="3:10" ht="15" customHeight="1">
      <c r="C122" s="988"/>
      <c r="D122" s="988"/>
      <c r="E122" s="988"/>
      <c r="F122" s="988"/>
      <c r="G122" s="988"/>
      <c r="H122" s="988"/>
      <c r="I122" s="988"/>
      <c r="J122" s="988"/>
    </row>
    <row r="123" spans="3:10" ht="15" customHeight="1">
      <c r="C123" s="988"/>
      <c r="D123" s="988"/>
      <c r="E123" s="988"/>
      <c r="F123" s="988"/>
      <c r="G123" s="988"/>
      <c r="H123" s="988"/>
      <c r="I123" s="988"/>
      <c r="J123" s="988"/>
    </row>
    <row r="124" spans="3:10" ht="15" customHeight="1">
      <c r="C124" s="988"/>
      <c r="D124" s="988"/>
      <c r="E124" s="988"/>
      <c r="F124" s="988"/>
      <c r="G124" s="988"/>
      <c r="H124" s="988"/>
      <c r="I124" s="988"/>
      <c r="J124" s="988"/>
    </row>
    <row r="125" spans="3:10" ht="15" customHeight="1">
      <c r="C125" s="988"/>
      <c r="D125" s="988"/>
      <c r="E125" s="988"/>
      <c r="F125" s="988"/>
      <c r="G125" s="988"/>
      <c r="H125" s="988"/>
      <c r="I125" s="988"/>
      <c r="J125" s="988"/>
    </row>
    <row r="126" spans="3:10" ht="15" customHeight="1">
      <c r="C126" s="988"/>
      <c r="D126" s="988"/>
      <c r="E126" s="988"/>
      <c r="F126" s="988"/>
      <c r="G126" s="988"/>
      <c r="H126" s="988"/>
      <c r="I126" s="988"/>
      <c r="J126" s="988"/>
    </row>
    <row r="127" spans="3:10" ht="15" customHeight="1">
      <c r="C127" s="988"/>
      <c r="D127" s="988"/>
      <c r="E127" s="988"/>
      <c r="F127" s="988"/>
      <c r="G127" s="988"/>
      <c r="H127" s="988"/>
      <c r="I127" s="988"/>
      <c r="J127" s="988"/>
    </row>
    <row r="128" spans="3:10" ht="15" customHeight="1">
      <c r="C128" s="988"/>
      <c r="D128" s="988"/>
      <c r="E128" s="988"/>
      <c r="F128" s="988"/>
      <c r="G128" s="988"/>
      <c r="H128" s="988"/>
      <c r="I128" s="988"/>
      <c r="J128" s="988"/>
    </row>
    <row r="129" spans="3:10" ht="15" customHeight="1">
      <c r="C129" s="988"/>
      <c r="D129" s="988"/>
      <c r="E129" s="988"/>
      <c r="F129" s="988"/>
      <c r="G129" s="988"/>
      <c r="H129" s="988"/>
      <c r="I129" s="988"/>
      <c r="J129" s="988"/>
    </row>
    <row r="130" spans="3:10" ht="15" customHeight="1">
      <c r="C130" s="988"/>
      <c r="D130" s="988"/>
      <c r="E130" s="988"/>
      <c r="F130" s="988"/>
      <c r="G130" s="988"/>
      <c r="H130" s="988"/>
      <c r="I130" s="988"/>
      <c r="J130" s="988"/>
    </row>
    <row r="131" spans="3:10" ht="15" customHeight="1">
      <c r="C131" s="988"/>
      <c r="D131" s="988"/>
      <c r="E131" s="988"/>
      <c r="F131" s="988"/>
      <c r="G131" s="988"/>
      <c r="H131" s="988"/>
      <c r="I131" s="988"/>
      <c r="J131" s="988"/>
    </row>
    <row r="132" spans="3:10" ht="15" customHeight="1">
      <c r="C132" s="988"/>
      <c r="D132" s="988"/>
      <c r="E132" s="988"/>
      <c r="F132" s="988"/>
      <c r="G132" s="988"/>
      <c r="H132" s="988"/>
      <c r="I132" s="988"/>
      <c r="J132" s="988"/>
    </row>
    <row r="133" spans="3:10" ht="15" customHeight="1">
      <c r="C133" s="988"/>
      <c r="D133" s="988"/>
      <c r="E133" s="988"/>
      <c r="F133" s="988"/>
      <c r="G133" s="988"/>
      <c r="H133" s="988"/>
      <c r="I133" s="988"/>
      <c r="J133" s="988"/>
    </row>
    <row r="134" spans="3:10" ht="15" customHeight="1">
      <c r="C134" s="988"/>
      <c r="D134" s="988"/>
      <c r="E134" s="988"/>
      <c r="F134" s="988"/>
      <c r="G134" s="988"/>
      <c r="H134" s="988"/>
      <c r="I134" s="988"/>
      <c r="J134" s="988"/>
    </row>
    <row r="135" spans="3:10" ht="15" customHeight="1">
      <c r="C135" s="988"/>
      <c r="D135" s="988"/>
      <c r="E135" s="988"/>
      <c r="F135" s="988"/>
      <c r="G135" s="988"/>
      <c r="H135" s="988"/>
      <c r="I135" s="988"/>
      <c r="J135" s="988"/>
    </row>
    <row r="136" spans="3:10" ht="15" customHeight="1">
      <c r="C136" s="988"/>
      <c r="D136" s="988"/>
      <c r="E136" s="988"/>
      <c r="F136" s="988"/>
      <c r="G136" s="988"/>
      <c r="H136" s="988"/>
      <c r="I136" s="988"/>
      <c r="J136" s="988"/>
    </row>
    <row r="137" spans="3:10" ht="15" customHeight="1">
      <c r="C137" s="988"/>
      <c r="D137" s="988"/>
      <c r="E137" s="988"/>
      <c r="F137" s="988"/>
      <c r="G137" s="988"/>
      <c r="H137" s="988"/>
      <c r="I137" s="988"/>
      <c r="J137" s="988"/>
    </row>
    <row r="138" spans="3:10" ht="15" customHeight="1">
      <c r="C138" s="988"/>
      <c r="D138" s="988"/>
      <c r="E138" s="988"/>
      <c r="F138" s="988"/>
      <c r="G138" s="988"/>
      <c r="H138" s="988"/>
      <c r="I138" s="988"/>
      <c r="J138" s="988"/>
    </row>
    <row r="139" spans="3:10" ht="15" customHeight="1">
      <c r="C139" s="988"/>
      <c r="D139" s="988"/>
      <c r="E139" s="988"/>
      <c r="F139" s="988"/>
      <c r="G139" s="988"/>
      <c r="H139" s="988"/>
      <c r="I139" s="988"/>
      <c r="J139" s="988"/>
    </row>
    <row r="140" spans="3:10" ht="15" customHeight="1">
      <c r="C140" s="988"/>
      <c r="D140" s="988"/>
      <c r="E140" s="988"/>
      <c r="F140" s="988"/>
      <c r="G140" s="988"/>
      <c r="H140" s="988"/>
      <c r="I140" s="988"/>
      <c r="J140" s="988"/>
    </row>
    <row r="141" spans="3:10" ht="15" customHeight="1">
      <c r="C141" s="988"/>
      <c r="D141" s="988"/>
      <c r="E141" s="988"/>
      <c r="F141" s="988"/>
      <c r="G141" s="988"/>
      <c r="H141" s="988"/>
      <c r="I141" s="988"/>
      <c r="J141" s="988"/>
    </row>
    <row r="142" spans="3:10" ht="15" customHeight="1">
      <c r="C142" s="988"/>
      <c r="D142" s="988"/>
      <c r="E142" s="988"/>
      <c r="F142" s="988"/>
      <c r="G142" s="988"/>
      <c r="H142" s="988"/>
      <c r="I142" s="988"/>
      <c r="J142" s="988"/>
    </row>
    <row r="143" spans="3:10" ht="15" customHeight="1">
      <c r="C143" s="988"/>
      <c r="D143" s="988"/>
      <c r="E143" s="988"/>
      <c r="F143" s="988"/>
      <c r="G143" s="988"/>
      <c r="H143" s="988"/>
      <c r="I143" s="988"/>
      <c r="J143" s="988"/>
    </row>
    <row r="144" spans="3:10" ht="15" customHeight="1">
      <c r="C144" s="988"/>
      <c r="D144" s="988"/>
      <c r="E144" s="988"/>
      <c r="F144" s="988"/>
      <c r="G144" s="988"/>
      <c r="H144" s="988"/>
      <c r="I144" s="988"/>
      <c r="J144" s="988"/>
    </row>
    <row r="145" spans="3:10" ht="15" customHeight="1">
      <c r="C145" s="988"/>
      <c r="D145" s="988"/>
      <c r="E145" s="988"/>
      <c r="F145" s="988"/>
      <c r="G145" s="988"/>
      <c r="H145" s="988"/>
      <c r="I145" s="988"/>
      <c r="J145" s="988"/>
    </row>
    <row r="146" spans="3:10" ht="15" customHeight="1">
      <c r="C146" s="988"/>
      <c r="D146" s="988"/>
      <c r="E146" s="988"/>
      <c r="F146" s="988"/>
      <c r="G146" s="988"/>
      <c r="H146" s="988"/>
      <c r="I146" s="988"/>
      <c r="J146" s="988"/>
    </row>
    <row r="147" spans="3:10" ht="15" customHeight="1">
      <c r="C147" s="988"/>
      <c r="D147" s="988"/>
      <c r="E147" s="988"/>
      <c r="F147" s="988"/>
      <c r="G147" s="988"/>
      <c r="H147" s="988"/>
      <c r="I147" s="988"/>
      <c r="J147" s="988"/>
    </row>
    <row r="148" spans="3:10" ht="15" customHeight="1">
      <c r="C148" s="988"/>
      <c r="D148" s="988"/>
      <c r="E148" s="988"/>
      <c r="F148" s="988"/>
      <c r="G148" s="988"/>
      <c r="H148" s="988"/>
      <c r="I148" s="988"/>
      <c r="J148" s="988"/>
    </row>
    <row r="149" spans="3:10" ht="15" customHeight="1">
      <c r="C149" s="988"/>
      <c r="D149" s="988"/>
      <c r="E149" s="988"/>
      <c r="F149" s="988"/>
      <c r="G149" s="988"/>
      <c r="H149" s="988"/>
      <c r="I149" s="988"/>
      <c r="J149" s="988"/>
    </row>
    <row r="150" spans="3:10" ht="15" customHeight="1">
      <c r="C150" s="988"/>
      <c r="D150" s="988"/>
      <c r="E150" s="988"/>
      <c r="F150" s="988"/>
      <c r="G150" s="988"/>
      <c r="H150" s="988"/>
      <c r="I150" s="988"/>
      <c r="J150" s="988"/>
    </row>
    <row r="151" spans="3:10" ht="15" customHeight="1">
      <c r="C151" s="988"/>
      <c r="D151" s="988"/>
      <c r="E151" s="988"/>
      <c r="F151" s="988"/>
      <c r="G151" s="988"/>
      <c r="H151" s="988"/>
      <c r="I151" s="988"/>
      <c r="J151" s="988"/>
    </row>
    <row r="152" spans="3:10" ht="15" customHeight="1">
      <c r="C152" s="988"/>
      <c r="D152" s="988"/>
      <c r="E152" s="988"/>
      <c r="F152" s="988"/>
      <c r="G152" s="988"/>
      <c r="H152" s="988"/>
      <c r="I152" s="988"/>
      <c r="J152" s="988"/>
    </row>
    <row r="153" spans="3:10" ht="15" customHeight="1">
      <c r="C153" s="988"/>
      <c r="D153" s="988"/>
      <c r="E153" s="988"/>
      <c r="F153" s="988"/>
      <c r="G153" s="988"/>
      <c r="H153" s="988"/>
      <c r="I153" s="988"/>
      <c r="J153" s="988"/>
    </row>
    <row r="154" spans="3:10" ht="15" customHeight="1">
      <c r="C154" s="988"/>
      <c r="D154" s="988"/>
      <c r="E154" s="988"/>
      <c r="F154" s="988"/>
      <c r="G154" s="988"/>
      <c r="H154" s="988"/>
      <c r="I154" s="988"/>
      <c r="J154" s="988"/>
    </row>
    <row r="155" spans="3:10" ht="15" customHeight="1">
      <c r="C155" s="988"/>
      <c r="D155" s="988"/>
      <c r="E155" s="988"/>
      <c r="F155" s="988"/>
      <c r="G155" s="988"/>
      <c r="H155" s="988"/>
      <c r="I155" s="988"/>
      <c r="J155" s="988"/>
    </row>
    <row r="156" spans="3:10" ht="15" customHeight="1">
      <c r="C156" s="988"/>
      <c r="D156" s="988"/>
      <c r="E156" s="988"/>
      <c r="F156" s="988"/>
      <c r="G156" s="988"/>
      <c r="H156" s="988"/>
      <c r="I156" s="988"/>
      <c r="J156" s="988"/>
    </row>
    <row r="157" spans="3:10" ht="15" customHeight="1">
      <c r="C157" s="988"/>
      <c r="D157" s="988"/>
      <c r="E157" s="988"/>
      <c r="F157" s="988"/>
      <c r="G157" s="988"/>
      <c r="H157" s="988"/>
      <c r="I157" s="988"/>
      <c r="J157" s="988"/>
    </row>
    <row r="158" spans="3:10" ht="15" customHeight="1">
      <c r="C158" s="988"/>
      <c r="D158" s="988"/>
      <c r="E158" s="988"/>
      <c r="F158" s="988"/>
      <c r="G158" s="988"/>
      <c r="H158" s="988"/>
      <c r="I158" s="988"/>
      <c r="J158" s="988"/>
    </row>
    <row r="159" spans="3:10" ht="15" customHeight="1">
      <c r="C159" s="988"/>
      <c r="D159" s="988"/>
      <c r="E159" s="988"/>
      <c r="F159" s="988"/>
      <c r="G159" s="988"/>
      <c r="H159" s="988"/>
      <c r="I159" s="988"/>
      <c r="J159" s="988"/>
    </row>
    <row r="160" spans="3:10" ht="15" customHeight="1">
      <c r="C160" s="988"/>
      <c r="D160" s="988"/>
      <c r="E160" s="988"/>
      <c r="F160" s="988"/>
      <c r="G160" s="988"/>
      <c r="H160" s="988"/>
      <c r="I160" s="988"/>
      <c r="J160" s="988"/>
    </row>
    <row r="161" spans="3:10" ht="15" customHeight="1">
      <c r="C161" s="988"/>
      <c r="D161" s="988"/>
      <c r="E161" s="988"/>
      <c r="F161" s="988"/>
      <c r="G161" s="988"/>
      <c r="H161" s="988"/>
      <c r="I161" s="988"/>
      <c r="J161" s="988"/>
    </row>
    <row r="162" spans="3:10" ht="15" customHeight="1">
      <c r="C162" s="988"/>
      <c r="D162" s="988"/>
      <c r="E162" s="988"/>
      <c r="F162" s="988"/>
      <c r="G162" s="988"/>
      <c r="H162" s="988"/>
      <c r="I162" s="988"/>
      <c r="J162" s="988"/>
    </row>
    <row r="163" spans="3:10" ht="15" customHeight="1">
      <c r="C163" s="988"/>
      <c r="D163" s="988"/>
      <c r="E163" s="988"/>
      <c r="F163" s="988"/>
      <c r="G163" s="988"/>
      <c r="H163" s="988"/>
      <c r="I163" s="988"/>
      <c r="J163" s="988"/>
    </row>
    <row r="164" spans="3:10" ht="15" customHeight="1">
      <c r="C164" s="988"/>
      <c r="D164" s="988"/>
      <c r="E164" s="988"/>
      <c r="F164" s="988"/>
      <c r="G164" s="988"/>
      <c r="H164" s="988"/>
      <c r="I164" s="988"/>
      <c r="J164" s="988"/>
    </row>
    <row r="165" spans="3:10" ht="15" customHeight="1">
      <c r="C165" s="988"/>
      <c r="D165" s="988"/>
      <c r="E165" s="988"/>
      <c r="F165" s="988"/>
      <c r="G165" s="988"/>
      <c r="H165" s="988"/>
      <c r="I165" s="988"/>
      <c r="J165" s="988"/>
    </row>
    <row r="166" spans="3:10" ht="15" customHeight="1">
      <c r="C166" s="988"/>
      <c r="D166" s="988"/>
      <c r="E166" s="988"/>
      <c r="F166" s="988"/>
      <c r="G166" s="988"/>
      <c r="H166" s="988"/>
      <c r="I166" s="988"/>
      <c r="J166" s="988"/>
    </row>
    <row r="167" spans="3:10" ht="15" customHeight="1">
      <c r="C167" s="988"/>
      <c r="D167" s="988"/>
      <c r="E167" s="988"/>
      <c r="F167" s="988"/>
      <c r="G167" s="988"/>
      <c r="H167" s="988"/>
      <c r="I167" s="988"/>
      <c r="J167" s="988"/>
    </row>
    <row r="168" spans="3:10" ht="15" customHeight="1">
      <c r="C168" s="988"/>
      <c r="D168" s="988"/>
      <c r="E168" s="988"/>
      <c r="F168" s="988"/>
      <c r="G168" s="988"/>
      <c r="H168" s="988"/>
      <c r="I168" s="988"/>
      <c r="J168" s="988"/>
    </row>
    <row r="169" spans="3:10" ht="15" customHeight="1">
      <c r="C169" s="988"/>
      <c r="D169" s="988"/>
      <c r="E169" s="988"/>
      <c r="F169" s="988"/>
      <c r="G169" s="988"/>
      <c r="H169" s="988"/>
      <c r="I169" s="988"/>
      <c r="J169" s="988"/>
    </row>
    <row r="170" spans="3:10" ht="15" customHeight="1">
      <c r="C170" s="988"/>
      <c r="D170" s="988"/>
      <c r="E170" s="988"/>
      <c r="F170" s="988"/>
      <c r="G170" s="988"/>
      <c r="H170" s="988"/>
      <c r="I170" s="988"/>
      <c r="J170" s="988"/>
    </row>
    <row r="171" spans="3:10" ht="15" customHeight="1">
      <c r="C171" s="988"/>
      <c r="D171" s="988"/>
      <c r="E171" s="988"/>
      <c r="F171" s="988"/>
      <c r="G171" s="988"/>
      <c r="H171" s="988"/>
      <c r="I171" s="988"/>
      <c r="J171" s="988"/>
    </row>
    <row r="172" spans="3:10" ht="15" customHeight="1">
      <c r="C172" s="988"/>
      <c r="D172" s="988"/>
      <c r="E172" s="988"/>
      <c r="F172" s="988"/>
      <c r="G172" s="988"/>
      <c r="H172" s="988"/>
      <c r="I172" s="988"/>
      <c r="J172" s="988"/>
    </row>
    <row r="173" spans="3:10" ht="15" customHeight="1">
      <c r="C173" s="988"/>
      <c r="D173" s="988"/>
      <c r="E173" s="988"/>
      <c r="F173" s="988"/>
      <c r="G173" s="988"/>
      <c r="H173" s="988"/>
      <c r="I173" s="988"/>
      <c r="J173" s="988"/>
    </row>
    <row r="174" spans="3:10" ht="15" customHeight="1">
      <c r="C174" s="988"/>
      <c r="D174" s="988"/>
      <c r="E174" s="988"/>
      <c r="F174" s="988"/>
      <c r="G174" s="988"/>
      <c r="H174" s="988"/>
      <c r="I174" s="988"/>
      <c r="J174" s="988"/>
    </row>
    <row r="175" spans="3:10" ht="15" customHeight="1">
      <c r="C175" s="988"/>
      <c r="D175" s="988"/>
      <c r="E175" s="988"/>
      <c r="F175" s="988"/>
      <c r="G175" s="988"/>
      <c r="H175" s="988"/>
      <c r="I175" s="988"/>
      <c r="J175" s="988"/>
    </row>
    <row r="176" spans="3:10" ht="15" customHeight="1">
      <c r="C176" s="988"/>
      <c r="D176" s="988"/>
      <c r="E176" s="988"/>
      <c r="F176" s="988"/>
      <c r="G176" s="988"/>
      <c r="H176" s="988"/>
      <c r="I176" s="988"/>
      <c r="J176" s="988"/>
    </row>
    <row r="177" spans="3:10" ht="15" customHeight="1">
      <c r="C177" s="988"/>
      <c r="D177" s="988"/>
      <c r="E177" s="988"/>
      <c r="F177" s="988"/>
      <c r="G177" s="988"/>
      <c r="H177" s="988"/>
      <c r="I177" s="988"/>
      <c r="J177" s="988"/>
    </row>
    <row r="178" spans="3:10" ht="15" customHeight="1">
      <c r="C178" s="988"/>
      <c r="D178" s="988"/>
      <c r="E178" s="988"/>
      <c r="F178" s="988"/>
      <c r="G178" s="988"/>
      <c r="H178" s="988"/>
      <c r="I178" s="988"/>
      <c r="J178" s="988"/>
    </row>
    <row r="179" spans="3:10" ht="15" customHeight="1">
      <c r="C179" s="988"/>
      <c r="D179" s="988"/>
      <c r="E179" s="988"/>
      <c r="F179" s="988"/>
      <c r="G179" s="988"/>
      <c r="H179" s="988"/>
      <c r="I179" s="988"/>
      <c r="J179" s="988"/>
    </row>
    <row r="180" spans="3:10" ht="15" customHeight="1">
      <c r="C180" s="988"/>
      <c r="D180" s="988"/>
      <c r="E180" s="988"/>
      <c r="F180" s="988"/>
      <c r="G180" s="988"/>
      <c r="H180" s="988"/>
      <c r="I180" s="988"/>
      <c r="J180" s="988"/>
    </row>
    <row r="181" spans="3:10" ht="15" customHeight="1">
      <c r="C181" s="988"/>
      <c r="D181" s="988"/>
      <c r="E181" s="988"/>
      <c r="F181" s="988"/>
      <c r="G181" s="988"/>
      <c r="H181" s="988"/>
      <c r="I181" s="988"/>
      <c r="J181" s="988"/>
    </row>
    <row r="182" spans="3:10" ht="15" customHeight="1">
      <c r="C182" s="988"/>
      <c r="D182" s="988"/>
      <c r="E182" s="988"/>
      <c r="F182" s="988"/>
      <c r="G182" s="988"/>
      <c r="H182" s="988"/>
      <c r="I182" s="988"/>
      <c r="J182" s="988"/>
    </row>
    <row r="183" spans="3:10" ht="15" customHeight="1">
      <c r="C183" s="988"/>
      <c r="D183" s="988"/>
      <c r="E183" s="988"/>
      <c r="F183" s="988"/>
      <c r="G183" s="988"/>
      <c r="H183" s="988"/>
      <c r="I183" s="988"/>
      <c r="J183" s="988"/>
    </row>
    <row r="184" spans="3:10" ht="15" customHeight="1">
      <c r="C184" s="988"/>
      <c r="D184" s="988"/>
      <c r="E184" s="988"/>
      <c r="F184" s="988"/>
      <c r="G184" s="988"/>
      <c r="H184" s="988"/>
      <c r="I184" s="988"/>
      <c r="J184" s="988"/>
    </row>
    <row r="185" spans="3:10" ht="15" customHeight="1">
      <c r="C185" s="988"/>
      <c r="D185" s="988"/>
      <c r="E185" s="988"/>
      <c r="F185" s="988"/>
      <c r="G185" s="988"/>
      <c r="H185" s="988"/>
      <c r="I185" s="988"/>
      <c r="J185" s="988"/>
    </row>
    <row r="186" spans="3:10" ht="15" customHeight="1">
      <c r="C186" s="988"/>
      <c r="D186" s="988"/>
      <c r="E186" s="988"/>
      <c r="F186" s="988"/>
      <c r="G186" s="988"/>
      <c r="H186" s="988"/>
      <c r="I186" s="988"/>
      <c r="J186" s="988"/>
    </row>
    <row r="187" spans="3:10" ht="15" customHeight="1">
      <c r="C187" s="988"/>
      <c r="D187" s="988"/>
      <c r="E187" s="988"/>
      <c r="F187" s="988"/>
      <c r="G187" s="988"/>
      <c r="H187" s="988"/>
      <c r="I187" s="988"/>
      <c r="J187" s="988"/>
    </row>
    <row r="188" spans="3:10" ht="15" customHeight="1">
      <c r="C188" s="988"/>
      <c r="D188" s="988"/>
      <c r="E188" s="988"/>
      <c r="F188" s="988"/>
      <c r="G188" s="988"/>
      <c r="H188" s="988"/>
      <c r="I188" s="988"/>
      <c r="J188" s="988"/>
    </row>
    <row r="189" spans="3:10" ht="15" customHeight="1">
      <c r="C189" s="988"/>
      <c r="D189" s="988"/>
      <c r="E189" s="988"/>
      <c r="F189" s="988"/>
      <c r="G189" s="988"/>
      <c r="H189" s="988"/>
      <c r="I189" s="988"/>
      <c r="J189" s="988"/>
    </row>
    <row r="190" spans="3:10" ht="15" customHeight="1">
      <c r="C190" s="988"/>
      <c r="D190" s="988"/>
      <c r="E190" s="988"/>
      <c r="F190" s="988"/>
      <c r="G190" s="988"/>
      <c r="H190" s="988"/>
      <c r="I190" s="988"/>
      <c r="J190" s="988"/>
    </row>
    <row r="191" spans="3:10" ht="15" customHeight="1">
      <c r="C191" s="988"/>
      <c r="D191" s="988"/>
      <c r="E191" s="988"/>
      <c r="F191" s="988"/>
      <c r="G191" s="988"/>
      <c r="H191" s="988"/>
      <c r="I191" s="988"/>
      <c r="J191" s="988"/>
    </row>
    <row r="192" spans="3:10" ht="15" customHeight="1">
      <c r="C192" s="988"/>
      <c r="D192" s="988"/>
      <c r="E192" s="988"/>
      <c r="F192" s="988"/>
      <c r="G192" s="988"/>
      <c r="H192" s="988"/>
      <c r="I192" s="988"/>
      <c r="J192" s="988"/>
    </row>
    <row r="193" spans="3:10" ht="15" customHeight="1">
      <c r="C193" s="988"/>
      <c r="D193" s="988"/>
      <c r="E193" s="988"/>
      <c r="F193" s="988"/>
      <c r="G193" s="988"/>
      <c r="H193" s="988"/>
      <c r="I193" s="988"/>
      <c r="J193" s="988"/>
    </row>
    <row r="194" spans="3:10" ht="15" customHeight="1">
      <c r="C194" s="988"/>
      <c r="D194" s="988"/>
      <c r="E194" s="988"/>
      <c r="F194" s="988"/>
      <c r="G194" s="988"/>
      <c r="H194" s="988"/>
      <c r="I194" s="988"/>
      <c r="J194" s="988"/>
    </row>
    <row r="195" spans="3:10" ht="15" customHeight="1">
      <c r="C195" s="988"/>
      <c r="D195" s="988"/>
      <c r="E195" s="988"/>
      <c r="F195" s="988"/>
      <c r="G195" s="988"/>
      <c r="H195" s="988"/>
      <c r="I195" s="988"/>
      <c r="J195" s="988"/>
    </row>
    <row r="196" spans="3:10" ht="15" customHeight="1">
      <c r="C196" s="988"/>
      <c r="D196" s="988"/>
      <c r="E196" s="988"/>
      <c r="F196" s="988"/>
      <c r="G196" s="988"/>
      <c r="H196" s="988"/>
      <c r="I196" s="988"/>
      <c r="J196" s="988"/>
    </row>
    <row r="197" spans="3:10" ht="15" customHeight="1">
      <c r="C197" s="988"/>
      <c r="D197" s="988"/>
      <c r="E197" s="988"/>
      <c r="F197" s="988"/>
      <c r="G197" s="988"/>
      <c r="H197" s="988"/>
      <c r="I197" s="988"/>
      <c r="J197" s="988"/>
    </row>
    <row r="198" spans="3:10" ht="15" customHeight="1">
      <c r="C198" s="988"/>
      <c r="D198" s="988"/>
      <c r="E198" s="988"/>
      <c r="F198" s="988"/>
      <c r="G198" s="988"/>
      <c r="H198" s="988"/>
      <c r="I198" s="988"/>
      <c r="J198" s="988"/>
    </row>
    <row r="199" spans="3:10" ht="15" customHeight="1">
      <c r="C199" s="988"/>
      <c r="D199" s="988"/>
      <c r="E199" s="988"/>
      <c r="F199" s="988"/>
      <c r="G199" s="988"/>
      <c r="H199" s="988"/>
      <c r="I199" s="988"/>
      <c r="J199" s="988"/>
    </row>
    <row r="200" spans="3:10" ht="15" customHeight="1">
      <c r="C200" s="988"/>
      <c r="D200" s="988"/>
      <c r="E200" s="988"/>
      <c r="F200" s="988"/>
      <c r="G200" s="988"/>
      <c r="H200" s="988"/>
      <c r="I200" s="988"/>
      <c r="J200" s="988"/>
    </row>
    <row r="201" spans="3:10" ht="15" customHeight="1">
      <c r="C201" s="988"/>
      <c r="D201" s="988"/>
      <c r="E201" s="988"/>
      <c r="F201" s="988"/>
      <c r="G201" s="988"/>
      <c r="H201" s="988"/>
      <c r="I201" s="988"/>
      <c r="J201" s="988"/>
    </row>
    <row r="202" spans="3:10" ht="15" customHeight="1">
      <c r="C202" s="988"/>
      <c r="D202" s="988"/>
      <c r="E202" s="988"/>
      <c r="F202" s="988"/>
      <c r="G202" s="988"/>
      <c r="H202" s="988"/>
      <c r="I202" s="988"/>
      <c r="J202" s="988"/>
    </row>
    <row r="203" spans="3:10" ht="15" customHeight="1">
      <c r="C203" s="988"/>
      <c r="D203" s="988"/>
      <c r="E203" s="988"/>
      <c r="F203" s="988"/>
      <c r="G203" s="988"/>
      <c r="H203" s="988"/>
      <c r="I203" s="988"/>
      <c r="J203" s="988"/>
    </row>
    <row r="204" spans="3:10" ht="15" customHeight="1">
      <c r="C204" s="988"/>
      <c r="D204" s="988"/>
      <c r="E204" s="988"/>
      <c r="F204" s="988"/>
      <c r="G204" s="988"/>
      <c r="H204" s="988"/>
      <c r="I204" s="988"/>
      <c r="J204" s="988"/>
    </row>
    <row r="205" spans="3:10" ht="15" customHeight="1">
      <c r="C205" s="988"/>
      <c r="D205" s="988"/>
      <c r="E205" s="988"/>
      <c r="F205" s="988"/>
      <c r="G205" s="988"/>
      <c r="H205" s="988"/>
      <c r="I205" s="988"/>
      <c r="J205" s="988"/>
    </row>
    <row r="206" spans="3:10" ht="15" customHeight="1">
      <c r="C206" s="988"/>
      <c r="D206" s="988"/>
      <c r="E206" s="988"/>
      <c r="F206" s="988"/>
      <c r="G206" s="988"/>
      <c r="H206" s="988"/>
      <c r="I206" s="988"/>
      <c r="J206" s="988"/>
    </row>
    <row r="207" spans="3:10" ht="15" customHeight="1">
      <c r="C207" s="988"/>
      <c r="D207" s="988"/>
      <c r="E207" s="988"/>
      <c r="F207" s="988"/>
      <c r="G207" s="988"/>
      <c r="H207" s="988"/>
      <c r="I207" s="988"/>
      <c r="J207" s="988"/>
    </row>
    <row r="208" spans="3:10" ht="15" customHeight="1">
      <c r="C208" s="988"/>
      <c r="D208" s="988"/>
      <c r="E208" s="988"/>
      <c r="F208" s="988"/>
      <c r="G208" s="988"/>
      <c r="H208" s="988"/>
      <c r="I208" s="988"/>
      <c r="J208" s="988"/>
    </row>
    <row r="209" spans="3:10" ht="15" customHeight="1">
      <c r="C209" s="988"/>
      <c r="D209" s="988"/>
      <c r="E209" s="988"/>
      <c r="F209" s="988"/>
      <c r="G209" s="988"/>
      <c r="H209" s="988"/>
      <c r="I209" s="988"/>
      <c r="J209" s="988"/>
    </row>
    <row r="210" spans="3:10" ht="15" customHeight="1">
      <c r="C210" s="988"/>
      <c r="D210" s="988"/>
      <c r="E210" s="988"/>
      <c r="F210" s="988"/>
      <c r="G210" s="988"/>
      <c r="H210" s="988"/>
      <c r="I210" s="988"/>
      <c r="J210" s="988"/>
    </row>
    <row r="211" spans="3:10" ht="15" customHeight="1">
      <c r="C211" s="988"/>
      <c r="D211" s="988"/>
      <c r="E211" s="988"/>
      <c r="F211" s="988"/>
      <c r="G211" s="988"/>
      <c r="H211" s="988"/>
      <c r="I211" s="988"/>
      <c r="J211" s="988"/>
    </row>
    <row r="212" spans="3:10" ht="15" customHeight="1">
      <c r="C212" s="988"/>
      <c r="D212" s="988"/>
      <c r="E212" s="988"/>
      <c r="F212" s="988"/>
      <c r="G212" s="988"/>
      <c r="H212" s="988"/>
      <c r="I212" s="988"/>
      <c r="J212" s="988"/>
    </row>
    <row r="213" spans="3:10" ht="15" customHeight="1">
      <c r="C213" s="988"/>
      <c r="D213" s="988"/>
      <c r="E213" s="988"/>
      <c r="F213" s="988"/>
      <c r="G213" s="988"/>
      <c r="H213" s="988"/>
      <c r="I213" s="988"/>
      <c r="J213" s="988"/>
    </row>
    <row r="214" spans="3:10" ht="15" customHeight="1">
      <c r="C214" s="988"/>
      <c r="D214" s="988"/>
      <c r="E214" s="988"/>
      <c r="F214" s="988"/>
      <c r="G214" s="988"/>
      <c r="H214" s="988"/>
      <c r="I214" s="988"/>
      <c r="J214" s="988"/>
    </row>
    <row r="215" spans="3:10" ht="15" customHeight="1">
      <c r="C215" s="988"/>
      <c r="D215" s="988"/>
      <c r="E215" s="988"/>
      <c r="F215" s="988"/>
      <c r="G215" s="988"/>
      <c r="H215" s="988"/>
      <c r="I215" s="988"/>
      <c r="J215" s="988"/>
    </row>
    <row r="216" spans="3:10" ht="15" customHeight="1">
      <c r="C216" s="988"/>
      <c r="D216" s="988"/>
      <c r="E216" s="988"/>
      <c r="F216" s="988"/>
      <c r="G216" s="988"/>
      <c r="H216" s="988"/>
      <c r="I216" s="988"/>
      <c r="J216" s="988"/>
    </row>
    <row r="217" spans="3:10" ht="15" customHeight="1">
      <c r="C217" s="988"/>
      <c r="D217" s="988"/>
      <c r="E217" s="988"/>
      <c r="F217" s="988"/>
      <c r="G217" s="988"/>
      <c r="H217" s="988"/>
      <c r="I217" s="988"/>
      <c r="J217" s="988"/>
    </row>
    <row r="218" spans="3:10" ht="15" customHeight="1">
      <c r="C218" s="988"/>
      <c r="D218" s="988"/>
      <c r="E218" s="988"/>
      <c r="F218" s="988"/>
      <c r="G218" s="988"/>
      <c r="H218" s="988"/>
      <c r="I218" s="988"/>
      <c r="J218" s="988"/>
    </row>
    <row r="219" spans="3:10" ht="15" customHeight="1">
      <c r="C219" s="988"/>
      <c r="D219" s="988"/>
      <c r="E219" s="988"/>
      <c r="F219" s="988"/>
      <c r="G219" s="988"/>
      <c r="H219" s="988"/>
      <c r="I219" s="988"/>
      <c r="J219" s="988"/>
    </row>
    <row r="220" spans="3:10" ht="15" customHeight="1">
      <c r="C220" s="988"/>
      <c r="D220" s="988"/>
      <c r="E220" s="988"/>
      <c r="F220" s="988"/>
      <c r="G220" s="988"/>
      <c r="H220" s="988"/>
      <c r="I220" s="988"/>
      <c r="J220" s="988"/>
    </row>
    <row r="221" spans="3:10" ht="15" customHeight="1">
      <c r="C221" s="988"/>
      <c r="D221" s="988"/>
      <c r="E221" s="988"/>
      <c r="F221" s="988"/>
      <c r="G221" s="988"/>
      <c r="H221" s="988"/>
      <c r="I221" s="988"/>
      <c r="J221" s="988"/>
    </row>
    <row r="222" spans="3:10" ht="15" customHeight="1">
      <c r="C222" s="988"/>
      <c r="D222" s="988"/>
      <c r="E222" s="988"/>
      <c r="F222" s="988"/>
      <c r="G222" s="988"/>
      <c r="H222" s="988"/>
      <c r="I222" s="988"/>
      <c r="J222" s="988"/>
    </row>
    <row r="223" spans="3:10" ht="15" customHeight="1">
      <c r="C223" s="988"/>
      <c r="D223" s="988"/>
      <c r="E223" s="988"/>
      <c r="F223" s="988"/>
      <c r="G223" s="988"/>
      <c r="H223" s="988"/>
      <c r="I223" s="988"/>
      <c r="J223" s="988"/>
    </row>
    <row r="224" spans="3:10" ht="15" customHeight="1">
      <c r="C224" s="988"/>
      <c r="D224" s="988"/>
      <c r="E224" s="988"/>
      <c r="F224" s="988"/>
      <c r="G224" s="988"/>
      <c r="H224" s="988"/>
      <c r="I224" s="988"/>
      <c r="J224" s="988"/>
    </row>
    <row r="225" spans="3:10" ht="15" customHeight="1">
      <c r="C225" s="988"/>
      <c r="D225" s="988"/>
      <c r="E225" s="988"/>
      <c r="F225" s="988"/>
      <c r="G225" s="988"/>
      <c r="H225" s="988"/>
      <c r="I225" s="988"/>
      <c r="J225" s="988"/>
    </row>
    <row r="226" spans="3:10" ht="15" customHeight="1">
      <c r="C226" s="988"/>
      <c r="D226" s="988"/>
      <c r="E226" s="988"/>
      <c r="F226" s="988"/>
      <c r="G226" s="988"/>
      <c r="H226" s="988"/>
      <c r="I226" s="988"/>
      <c r="J226" s="988"/>
    </row>
    <row r="227" spans="3:10" ht="15" customHeight="1">
      <c r="C227" s="988"/>
      <c r="D227" s="988"/>
      <c r="E227" s="988"/>
      <c r="F227" s="988"/>
      <c r="G227" s="988"/>
      <c r="H227" s="988"/>
      <c r="I227" s="988"/>
      <c r="J227" s="988"/>
    </row>
    <row r="228" spans="3:10" ht="15" customHeight="1">
      <c r="C228" s="988"/>
      <c r="D228" s="988"/>
      <c r="E228" s="988"/>
      <c r="F228" s="988"/>
      <c r="G228" s="988"/>
      <c r="H228" s="988"/>
      <c r="I228" s="988"/>
      <c r="J228" s="988"/>
    </row>
    <row r="229" spans="3:10" ht="15" customHeight="1">
      <c r="C229" s="988"/>
      <c r="D229" s="988"/>
      <c r="E229" s="988"/>
      <c r="F229" s="988"/>
      <c r="G229" s="988"/>
      <c r="H229" s="988"/>
      <c r="I229" s="988"/>
      <c r="J229" s="988"/>
    </row>
    <row r="230" spans="3:10" ht="15" customHeight="1">
      <c r="C230" s="988"/>
      <c r="D230" s="988"/>
      <c r="E230" s="988"/>
      <c r="F230" s="988"/>
      <c r="G230" s="988"/>
      <c r="H230" s="988"/>
      <c r="I230" s="988"/>
      <c r="J230" s="988"/>
    </row>
    <row r="231" spans="3:10" ht="15" customHeight="1">
      <c r="C231" s="988"/>
      <c r="D231" s="988"/>
      <c r="E231" s="988"/>
      <c r="F231" s="988"/>
      <c r="G231" s="988"/>
      <c r="H231" s="988"/>
      <c r="I231" s="988"/>
      <c r="J231" s="988"/>
    </row>
    <row r="232" spans="3:10" ht="15" customHeight="1">
      <c r="C232" s="988"/>
      <c r="D232" s="988"/>
      <c r="E232" s="988"/>
      <c r="F232" s="988"/>
      <c r="G232" s="988"/>
      <c r="H232" s="988"/>
      <c r="I232" s="988"/>
      <c r="J232" s="988"/>
    </row>
    <row r="233" spans="3:10" ht="15" customHeight="1">
      <c r="C233" s="988"/>
      <c r="D233" s="988"/>
      <c r="E233" s="988"/>
      <c r="F233" s="988"/>
      <c r="G233" s="988"/>
      <c r="H233" s="988"/>
      <c r="I233" s="988"/>
      <c r="J233" s="988"/>
    </row>
    <row r="234" spans="3:10" ht="15" customHeight="1">
      <c r="C234" s="988"/>
      <c r="D234" s="988"/>
      <c r="E234" s="988"/>
      <c r="F234" s="988"/>
      <c r="G234" s="988"/>
      <c r="H234" s="988"/>
      <c r="I234" s="988"/>
      <c r="J234" s="988"/>
    </row>
    <row r="235" spans="3:10" ht="15" customHeight="1">
      <c r="C235" s="988"/>
      <c r="D235" s="988"/>
      <c r="E235" s="988"/>
      <c r="F235" s="988"/>
      <c r="G235" s="988"/>
      <c r="H235" s="988"/>
      <c r="I235" s="988"/>
      <c r="J235" s="988"/>
    </row>
    <row r="236" spans="3:10" ht="15" customHeight="1">
      <c r="C236" s="988"/>
      <c r="D236" s="988"/>
      <c r="E236" s="988"/>
      <c r="F236" s="988"/>
      <c r="G236" s="988"/>
      <c r="H236" s="988"/>
      <c r="I236" s="988"/>
      <c r="J236" s="988"/>
    </row>
    <row r="237" spans="3:10" ht="15" customHeight="1">
      <c r="C237" s="988"/>
      <c r="D237" s="988"/>
      <c r="E237" s="988"/>
      <c r="F237" s="988"/>
      <c r="G237" s="988"/>
      <c r="H237" s="988"/>
      <c r="I237" s="988"/>
      <c r="J237" s="988"/>
    </row>
    <row r="238" spans="3:10" ht="15" customHeight="1">
      <c r="C238" s="988"/>
      <c r="D238" s="988"/>
      <c r="E238" s="988"/>
      <c r="F238" s="988"/>
      <c r="G238" s="988"/>
      <c r="H238" s="988"/>
      <c r="I238" s="988"/>
      <c r="J238" s="988"/>
    </row>
    <row r="239" spans="3:10" ht="15" customHeight="1">
      <c r="C239" s="988"/>
      <c r="D239" s="988"/>
      <c r="E239" s="988"/>
      <c r="F239" s="988"/>
      <c r="G239" s="988"/>
      <c r="H239" s="988"/>
      <c r="I239" s="988"/>
      <c r="J239" s="988"/>
    </row>
    <row r="240" spans="3:10" ht="15" customHeight="1">
      <c r="C240" s="988"/>
      <c r="D240" s="988"/>
      <c r="E240" s="988"/>
      <c r="F240" s="988"/>
      <c r="G240" s="988"/>
      <c r="H240" s="988"/>
      <c r="I240" s="988"/>
      <c r="J240" s="988"/>
    </row>
    <row r="241" spans="3:10" ht="15" customHeight="1">
      <c r="C241" s="988"/>
      <c r="D241" s="988"/>
      <c r="E241" s="988"/>
      <c r="F241" s="988"/>
      <c r="G241" s="988"/>
      <c r="H241" s="988"/>
      <c r="I241" s="988"/>
      <c r="J241" s="988"/>
    </row>
    <row r="242" spans="3:10" ht="15" customHeight="1">
      <c r="C242" s="988"/>
      <c r="D242" s="988"/>
      <c r="E242" s="988"/>
      <c r="F242" s="988"/>
      <c r="G242" s="988"/>
      <c r="H242" s="988"/>
      <c r="I242" s="988"/>
      <c r="J242" s="988"/>
    </row>
    <row r="243" spans="3:10" ht="15" customHeight="1">
      <c r="C243" s="988"/>
      <c r="D243" s="988"/>
      <c r="E243" s="988"/>
      <c r="F243" s="988"/>
      <c r="G243" s="988"/>
      <c r="H243" s="988"/>
      <c r="I243" s="988"/>
      <c r="J243" s="988"/>
    </row>
    <row r="244" spans="3:10" ht="15" customHeight="1">
      <c r="C244" s="988"/>
      <c r="D244" s="988"/>
      <c r="E244" s="988"/>
      <c r="F244" s="988"/>
      <c r="G244" s="988"/>
      <c r="H244" s="988"/>
      <c r="I244" s="988"/>
      <c r="J244" s="988"/>
    </row>
    <row r="245" spans="3:10" ht="15" customHeight="1">
      <c r="C245" s="988"/>
      <c r="D245" s="988"/>
      <c r="E245" s="988"/>
      <c r="F245" s="988"/>
      <c r="G245" s="988"/>
      <c r="H245" s="988"/>
      <c r="I245" s="988"/>
      <c r="J245" s="988"/>
    </row>
    <row r="246" spans="3:10" ht="15" customHeight="1">
      <c r="C246" s="988"/>
      <c r="D246" s="988"/>
      <c r="E246" s="988"/>
      <c r="F246" s="988"/>
      <c r="G246" s="988"/>
      <c r="H246" s="988"/>
      <c r="I246" s="988"/>
      <c r="J246" s="988"/>
    </row>
    <row r="247" spans="3:10" ht="15" customHeight="1">
      <c r="C247" s="988"/>
      <c r="D247" s="988"/>
      <c r="E247" s="988"/>
      <c r="F247" s="988"/>
      <c r="G247" s="988"/>
      <c r="H247" s="988"/>
      <c r="I247" s="988"/>
      <c r="J247" s="988"/>
    </row>
    <row r="248" spans="3:10" ht="15" customHeight="1">
      <c r="C248" s="988"/>
      <c r="D248" s="988"/>
      <c r="E248" s="988"/>
      <c r="F248" s="988"/>
      <c r="G248" s="988"/>
      <c r="H248" s="988"/>
      <c r="I248" s="988"/>
      <c r="J248" s="988"/>
    </row>
    <row r="249" spans="3:10" ht="15" customHeight="1">
      <c r="C249" s="988"/>
      <c r="D249" s="988"/>
      <c r="E249" s="988"/>
      <c r="F249" s="988"/>
      <c r="G249" s="988"/>
      <c r="H249" s="988"/>
      <c r="I249" s="988"/>
      <c r="J249" s="988"/>
    </row>
    <row r="250" spans="3:10" ht="15" customHeight="1">
      <c r="C250" s="988"/>
      <c r="D250" s="988"/>
      <c r="E250" s="988"/>
      <c r="F250" s="988"/>
      <c r="G250" s="988"/>
      <c r="H250" s="988"/>
      <c r="I250" s="988"/>
      <c r="J250" s="988"/>
    </row>
    <row r="251" spans="3:10" ht="15" customHeight="1">
      <c r="C251" s="988"/>
      <c r="D251" s="988"/>
      <c r="E251" s="988"/>
      <c r="F251" s="988"/>
      <c r="G251" s="988"/>
      <c r="H251" s="988"/>
      <c r="I251" s="988"/>
      <c r="J251" s="988"/>
    </row>
    <row r="252" spans="3:10" ht="15" customHeight="1">
      <c r="C252" s="988"/>
      <c r="D252" s="988"/>
      <c r="E252" s="988"/>
      <c r="F252" s="988"/>
      <c r="G252" s="988"/>
      <c r="H252" s="988"/>
      <c r="I252" s="988"/>
      <c r="J252" s="988"/>
    </row>
    <row r="253" spans="3:10" ht="15" customHeight="1">
      <c r="C253" s="988"/>
      <c r="D253" s="988"/>
      <c r="E253" s="988"/>
      <c r="F253" s="988"/>
      <c r="G253" s="988"/>
      <c r="H253" s="988"/>
      <c r="I253" s="988"/>
      <c r="J253" s="988"/>
    </row>
    <row r="254" spans="3:10" ht="15" customHeight="1">
      <c r="C254" s="988"/>
      <c r="D254" s="988"/>
      <c r="E254" s="988"/>
      <c r="F254" s="988"/>
      <c r="G254" s="988"/>
      <c r="H254" s="988"/>
      <c r="I254" s="988"/>
      <c r="J254" s="988"/>
    </row>
    <row r="255" spans="3:10" ht="15" customHeight="1">
      <c r="C255" s="988"/>
      <c r="D255" s="988"/>
      <c r="E255" s="988"/>
      <c r="F255" s="988"/>
      <c r="G255" s="988"/>
      <c r="H255" s="988"/>
      <c r="I255" s="988"/>
      <c r="J255" s="988"/>
    </row>
    <row r="256" spans="3:10" ht="15" customHeight="1">
      <c r="C256" s="988"/>
      <c r="D256" s="988"/>
      <c r="E256" s="988"/>
      <c r="F256" s="988"/>
      <c r="G256" s="988"/>
      <c r="H256" s="988"/>
      <c r="I256" s="988"/>
      <c r="J256" s="988"/>
    </row>
    <row r="257" spans="3:10" ht="15" customHeight="1">
      <c r="C257" s="988"/>
      <c r="D257" s="988"/>
      <c r="E257" s="988"/>
      <c r="F257" s="988"/>
      <c r="G257" s="988"/>
      <c r="H257" s="988"/>
      <c r="I257" s="988"/>
      <c r="J257" s="988"/>
    </row>
    <row r="258" spans="3:10" ht="15" customHeight="1">
      <c r="C258" s="988"/>
      <c r="D258" s="988"/>
      <c r="E258" s="988"/>
      <c r="F258" s="988"/>
      <c r="G258" s="988"/>
      <c r="H258" s="988"/>
      <c r="I258" s="988"/>
      <c r="J258" s="988"/>
    </row>
    <row r="259" spans="3:10" ht="15" customHeight="1">
      <c r="C259" s="988"/>
      <c r="D259" s="988"/>
      <c r="E259" s="988"/>
      <c r="F259" s="988"/>
      <c r="G259" s="988"/>
      <c r="H259" s="988"/>
      <c r="I259" s="988"/>
      <c r="J259" s="988"/>
    </row>
    <row r="260" spans="3:10" ht="15" customHeight="1">
      <c r="C260" s="988"/>
      <c r="D260" s="988"/>
      <c r="E260" s="988"/>
      <c r="F260" s="988"/>
      <c r="G260" s="988"/>
      <c r="H260" s="988"/>
      <c r="I260" s="988"/>
      <c r="J260" s="988"/>
    </row>
    <row r="261" spans="3:10" ht="15" customHeight="1">
      <c r="C261" s="988"/>
      <c r="D261" s="988"/>
      <c r="E261" s="988"/>
      <c r="F261" s="988"/>
      <c r="G261" s="988"/>
      <c r="H261" s="988"/>
      <c r="I261" s="988"/>
      <c r="J261" s="988"/>
    </row>
    <row r="262" spans="3:10" ht="15" customHeight="1">
      <c r="C262" s="988"/>
      <c r="D262" s="988"/>
      <c r="E262" s="988"/>
      <c r="F262" s="988"/>
      <c r="G262" s="988"/>
      <c r="H262" s="988"/>
      <c r="I262" s="988"/>
      <c r="J262" s="988"/>
    </row>
    <row r="263" spans="3:10" ht="15" customHeight="1">
      <c r="C263" s="988"/>
      <c r="D263" s="988"/>
      <c r="E263" s="988"/>
      <c r="F263" s="988"/>
      <c r="G263" s="988"/>
      <c r="H263" s="988"/>
      <c r="I263" s="988"/>
      <c r="J263" s="988"/>
    </row>
    <row r="264" spans="3:10" ht="15" customHeight="1">
      <c r="C264" s="988"/>
      <c r="D264" s="988"/>
      <c r="E264" s="988"/>
      <c r="F264" s="988"/>
      <c r="G264" s="988"/>
      <c r="H264" s="988"/>
      <c r="I264" s="988"/>
      <c r="J264" s="988"/>
    </row>
    <row r="265" spans="3:10" ht="15" customHeight="1">
      <c r="C265" s="988"/>
      <c r="D265" s="988"/>
      <c r="E265" s="988"/>
      <c r="F265" s="988"/>
      <c r="G265" s="988"/>
      <c r="H265" s="988"/>
      <c r="I265" s="988"/>
      <c r="J265" s="988"/>
    </row>
    <row r="266" spans="3:10" ht="15" customHeight="1">
      <c r="C266" s="988"/>
      <c r="D266" s="988"/>
      <c r="E266" s="988"/>
      <c r="F266" s="988"/>
      <c r="G266" s="988"/>
      <c r="H266" s="988"/>
      <c r="I266" s="988"/>
      <c r="J266" s="988"/>
    </row>
    <row r="267" spans="3:10" ht="15" customHeight="1">
      <c r="C267" s="988"/>
      <c r="D267" s="988"/>
      <c r="E267" s="988"/>
      <c r="F267" s="988"/>
      <c r="G267" s="988"/>
      <c r="H267" s="988"/>
      <c r="I267" s="988"/>
      <c r="J267" s="988"/>
    </row>
    <row r="268" spans="3:10" ht="15" customHeight="1">
      <c r="C268" s="988"/>
      <c r="D268" s="988"/>
      <c r="E268" s="988"/>
      <c r="F268" s="988"/>
      <c r="G268" s="988"/>
      <c r="H268" s="988"/>
      <c r="I268" s="988"/>
      <c r="J268" s="988"/>
    </row>
    <row r="269" spans="3:10" ht="15" customHeight="1">
      <c r="C269" s="988"/>
      <c r="D269" s="988"/>
      <c r="E269" s="988"/>
      <c r="F269" s="988"/>
      <c r="G269" s="988"/>
      <c r="H269" s="988"/>
      <c r="I269" s="988"/>
      <c r="J269" s="988"/>
    </row>
    <row r="270" spans="3:10" ht="15" customHeight="1">
      <c r="C270" s="988"/>
      <c r="D270" s="988"/>
      <c r="E270" s="988"/>
      <c r="F270" s="988"/>
      <c r="G270" s="988"/>
      <c r="H270" s="988"/>
      <c r="I270" s="988"/>
      <c r="J270" s="988"/>
    </row>
    <row r="271" spans="3:10" ht="15" customHeight="1">
      <c r="C271" s="988"/>
      <c r="D271" s="988"/>
      <c r="E271" s="988"/>
      <c r="F271" s="988"/>
      <c r="G271" s="988"/>
      <c r="H271" s="988"/>
      <c r="I271" s="988"/>
      <c r="J271" s="988"/>
    </row>
    <row r="272" spans="3:10" ht="15" customHeight="1">
      <c r="C272" s="988"/>
      <c r="D272" s="988"/>
      <c r="E272" s="988"/>
      <c r="F272" s="988"/>
      <c r="G272" s="988"/>
      <c r="H272" s="988"/>
      <c r="I272" s="988"/>
      <c r="J272" s="988"/>
    </row>
    <row r="273" spans="3:10" ht="15" customHeight="1">
      <c r="C273" s="988"/>
      <c r="D273" s="988"/>
      <c r="E273" s="988"/>
      <c r="F273" s="988"/>
      <c r="G273" s="988"/>
      <c r="H273" s="988"/>
      <c r="I273" s="988"/>
      <c r="J273" s="988"/>
    </row>
    <row r="274" spans="3:10" ht="15" customHeight="1">
      <c r="C274" s="988"/>
      <c r="D274" s="988"/>
      <c r="E274" s="988"/>
      <c r="F274" s="988"/>
      <c r="G274" s="988"/>
      <c r="H274" s="988"/>
      <c r="I274" s="988"/>
      <c r="J274" s="988"/>
    </row>
    <row r="275" spans="3:10" ht="15" customHeight="1">
      <c r="C275" s="988"/>
      <c r="D275" s="988"/>
      <c r="E275" s="988"/>
      <c r="F275" s="988"/>
      <c r="G275" s="988"/>
      <c r="H275" s="988"/>
      <c r="I275" s="988"/>
      <c r="J275" s="988"/>
    </row>
    <row r="276" spans="3:10" ht="15" customHeight="1">
      <c r="C276" s="988"/>
      <c r="D276" s="988"/>
      <c r="E276" s="988"/>
      <c r="F276" s="988"/>
      <c r="G276" s="988"/>
      <c r="H276" s="988"/>
      <c r="I276" s="988"/>
      <c r="J276" s="988"/>
    </row>
    <row r="277" spans="3:10" ht="15" customHeight="1">
      <c r="C277" s="988"/>
      <c r="D277" s="988"/>
      <c r="E277" s="988"/>
      <c r="F277" s="988"/>
      <c r="G277" s="988"/>
      <c r="H277" s="988"/>
      <c r="I277" s="988"/>
      <c r="J277" s="988"/>
    </row>
    <row r="278" spans="3:10" ht="15" customHeight="1">
      <c r="C278" s="988"/>
      <c r="D278" s="988"/>
      <c r="E278" s="988"/>
      <c r="F278" s="988"/>
      <c r="G278" s="988"/>
      <c r="H278" s="988"/>
      <c r="I278" s="988"/>
      <c r="J278" s="988"/>
    </row>
    <row r="279" spans="3:10" ht="15" customHeight="1">
      <c r="C279" s="988"/>
      <c r="D279" s="988"/>
      <c r="E279" s="988"/>
      <c r="F279" s="988"/>
      <c r="G279" s="988"/>
      <c r="H279" s="988"/>
      <c r="I279" s="988"/>
      <c r="J279" s="988"/>
    </row>
    <row r="280" spans="3:10" ht="15" customHeight="1">
      <c r="C280" s="988"/>
      <c r="D280" s="988"/>
      <c r="E280" s="988"/>
      <c r="F280" s="988"/>
      <c r="G280" s="988"/>
      <c r="H280" s="988"/>
      <c r="I280" s="988"/>
      <c r="J280" s="988"/>
    </row>
    <row r="281" spans="3:10" ht="15" customHeight="1">
      <c r="C281" s="988"/>
      <c r="D281" s="988"/>
      <c r="E281" s="988"/>
      <c r="F281" s="988"/>
      <c r="G281" s="988"/>
      <c r="H281" s="988"/>
      <c r="I281" s="988"/>
      <c r="J281" s="988"/>
    </row>
    <row r="282" spans="3:10" ht="15" customHeight="1">
      <c r="C282" s="988"/>
      <c r="D282" s="988"/>
      <c r="E282" s="988"/>
      <c r="F282" s="988"/>
      <c r="G282" s="988"/>
      <c r="H282" s="988"/>
      <c r="I282" s="988"/>
      <c r="J282" s="988"/>
    </row>
    <row r="283" spans="3:10" ht="15" customHeight="1">
      <c r="C283" s="988"/>
      <c r="D283" s="988"/>
      <c r="E283" s="988"/>
      <c r="F283" s="988"/>
      <c r="G283" s="988"/>
      <c r="H283" s="988"/>
      <c r="I283" s="988"/>
      <c r="J283" s="988"/>
    </row>
    <row r="284" spans="3:10" ht="15" customHeight="1">
      <c r="C284" s="988"/>
      <c r="D284" s="988"/>
      <c r="E284" s="988"/>
      <c r="F284" s="988"/>
      <c r="G284" s="988"/>
      <c r="H284" s="988"/>
      <c r="I284" s="988"/>
      <c r="J284" s="988"/>
    </row>
    <row r="285" spans="3:10" ht="15" customHeight="1">
      <c r="C285" s="988"/>
      <c r="D285" s="988"/>
      <c r="E285" s="988"/>
      <c r="F285" s="988"/>
      <c r="G285" s="988"/>
      <c r="H285" s="988"/>
      <c r="I285" s="988"/>
      <c r="J285" s="988"/>
    </row>
    <row r="286" spans="3:10" ht="15" customHeight="1">
      <c r="C286" s="988"/>
      <c r="D286" s="988"/>
      <c r="E286" s="988"/>
      <c r="F286" s="988"/>
      <c r="G286" s="988"/>
      <c r="H286" s="988"/>
      <c r="I286" s="988"/>
      <c r="J286" s="988"/>
    </row>
    <row r="287" spans="3:10" ht="15" customHeight="1">
      <c r="C287" s="988"/>
      <c r="D287" s="988"/>
      <c r="E287" s="988"/>
      <c r="F287" s="988"/>
      <c r="G287" s="988"/>
      <c r="H287" s="988"/>
      <c r="I287" s="988"/>
      <c r="J287" s="988"/>
    </row>
    <row r="288" spans="3:10" ht="15" customHeight="1">
      <c r="C288" s="988"/>
      <c r="D288" s="988"/>
      <c r="E288" s="988"/>
      <c r="F288" s="988"/>
      <c r="G288" s="988"/>
      <c r="H288" s="988"/>
      <c r="I288" s="988"/>
      <c r="J288" s="988"/>
    </row>
    <row r="289" spans="3:10" ht="15" customHeight="1">
      <c r="C289" s="988"/>
      <c r="D289" s="988"/>
      <c r="E289" s="988"/>
      <c r="F289" s="988"/>
      <c r="G289" s="988"/>
      <c r="H289" s="988"/>
      <c r="I289" s="988"/>
      <c r="J289" s="988"/>
    </row>
    <row r="290" spans="3:10" ht="15" customHeight="1">
      <c r="C290" s="988"/>
      <c r="D290" s="988"/>
      <c r="E290" s="988"/>
      <c r="F290" s="988"/>
      <c r="G290" s="988"/>
      <c r="H290" s="988"/>
      <c r="I290" s="988"/>
      <c r="J290" s="988"/>
    </row>
    <row r="291" spans="3:10" ht="15" customHeight="1">
      <c r="C291" s="988"/>
      <c r="D291" s="988"/>
      <c r="E291" s="988"/>
      <c r="F291" s="988"/>
      <c r="G291" s="988"/>
      <c r="H291" s="988"/>
      <c r="I291" s="988"/>
      <c r="J291" s="988"/>
    </row>
    <row r="292" spans="3:10" ht="15" customHeight="1">
      <c r="C292" s="988"/>
      <c r="D292" s="988"/>
      <c r="E292" s="988"/>
      <c r="F292" s="988"/>
      <c r="G292" s="988"/>
      <c r="H292" s="988"/>
      <c r="I292" s="988"/>
      <c r="J292" s="988"/>
    </row>
    <row r="293" spans="3:10" ht="15" customHeight="1">
      <c r="C293" s="988"/>
      <c r="D293" s="988"/>
      <c r="E293" s="988"/>
      <c r="F293" s="988"/>
      <c r="G293" s="988"/>
      <c r="H293" s="988"/>
      <c r="I293" s="988"/>
      <c r="J293" s="988"/>
    </row>
    <row r="294" spans="3:10" ht="15" customHeight="1">
      <c r="C294" s="988"/>
      <c r="D294" s="988"/>
      <c r="E294" s="988"/>
      <c r="F294" s="988"/>
      <c r="G294" s="988"/>
      <c r="H294" s="988"/>
      <c r="I294" s="988"/>
      <c r="J294" s="988"/>
    </row>
    <row r="295" spans="3:10" ht="15" customHeight="1">
      <c r="C295" s="988"/>
      <c r="D295" s="988"/>
      <c r="E295" s="988"/>
      <c r="F295" s="988"/>
      <c r="G295" s="988"/>
      <c r="H295" s="988"/>
      <c r="I295" s="988"/>
      <c r="J295" s="988"/>
    </row>
    <row r="296" spans="3:10" ht="15" customHeight="1">
      <c r="C296" s="988"/>
      <c r="D296" s="988"/>
      <c r="E296" s="988"/>
      <c r="F296" s="988"/>
      <c r="G296" s="988"/>
      <c r="H296" s="988"/>
      <c r="I296" s="988"/>
      <c r="J296" s="988"/>
    </row>
    <row r="297" spans="3:10" ht="15" customHeight="1">
      <c r="C297" s="988"/>
      <c r="D297" s="988"/>
      <c r="E297" s="988"/>
      <c r="F297" s="988"/>
      <c r="G297" s="988"/>
      <c r="H297" s="988"/>
      <c r="I297" s="988"/>
      <c r="J297" s="988"/>
    </row>
    <row r="298" spans="3:10" ht="15" customHeight="1">
      <c r="C298" s="988"/>
      <c r="D298" s="988"/>
      <c r="E298" s="988"/>
      <c r="F298" s="988"/>
      <c r="G298" s="988"/>
      <c r="H298" s="988"/>
      <c r="I298" s="988"/>
      <c r="J298" s="988"/>
    </row>
    <row r="299" spans="3:10" ht="15" customHeight="1">
      <c r="C299" s="988"/>
      <c r="D299" s="988"/>
      <c r="E299" s="988"/>
      <c r="F299" s="988"/>
      <c r="G299" s="988"/>
      <c r="H299" s="988"/>
      <c r="I299" s="988"/>
      <c r="J299" s="988"/>
    </row>
    <row r="300" spans="3:10" ht="15" customHeight="1">
      <c r="C300" s="988"/>
      <c r="D300" s="988"/>
      <c r="E300" s="988"/>
      <c r="F300" s="988"/>
      <c r="G300" s="988"/>
      <c r="H300" s="988"/>
      <c r="I300" s="988"/>
      <c r="J300" s="988"/>
    </row>
    <row r="301" spans="3:10" ht="15" customHeight="1">
      <c r="C301" s="988"/>
      <c r="D301" s="988"/>
      <c r="E301" s="988"/>
      <c r="F301" s="988"/>
      <c r="G301" s="988"/>
      <c r="H301" s="988"/>
      <c r="I301" s="988"/>
      <c r="J301" s="988"/>
    </row>
    <row r="302" spans="3:10" ht="15" customHeight="1">
      <c r="C302" s="988"/>
      <c r="D302" s="988"/>
      <c r="E302" s="988"/>
      <c r="F302" s="988"/>
      <c r="G302" s="988"/>
      <c r="H302" s="988"/>
      <c r="I302" s="988"/>
      <c r="J302" s="988"/>
    </row>
    <row r="303" spans="3:10" ht="15" customHeight="1">
      <c r="C303" s="988"/>
      <c r="D303" s="988"/>
      <c r="E303" s="988"/>
      <c r="F303" s="988"/>
      <c r="G303" s="988"/>
      <c r="H303" s="988"/>
      <c r="I303" s="988"/>
      <c r="J303" s="988"/>
    </row>
    <row r="304" spans="3:10" ht="15" customHeight="1">
      <c r="C304" s="988"/>
      <c r="D304" s="988"/>
      <c r="E304" s="988"/>
      <c r="F304" s="988"/>
      <c r="G304" s="988"/>
      <c r="H304" s="988"/>
      <c r="I304" s="988"/>
      <c r="J304" s="988"/>
    </row>
    <row r="305" spans="3:10" ht="15" customHeight="1">
      <c r="C305" s="988"/>
      <c r="D305" s="988"/>
      <c r="E305" s="988"/>
      <c r="F305" s="988"/>
      <c r="G305" s="988"/>
      <c r="H305" s="988"/>
      <c r="I305" s="988"/>
      <c r="J305" s="988"/>
    </row>
    <row r="306" spans="3:10" ht="15" customHeight="1">
      <c r="C306" s="988"/>
      <c r="D306" s="988"/>
      <c r="E306" s="988"/>
      <c r="F306" s="988"/>
      <c r="G306" s="988"/>
      <c r="H306" s="988"/>
      <c r="I306" s="988"/>
      <c r="J306" s="988"/>
    </row>
    <row r="307" spans="3:10" ht="15" customHeight="1">
      <c r="C307" s="988"/>
      <c r="D307" s="988"/>
      <c r="E307" s="988"/>
      <c r="F307" s="988"/>
      <c r="G307" s="988"/>
      <c r="H307" s="988"/>
      <c r="I307" s="988"/>
      <c r="J307" s="988"/>
    </row>
    <row r="308" spans="3:10" ht="15" customHeight="1">
      <c r="C308" s="988"/>
      <c r="D308" s="988"/>
      <c r="E308" s="988"/>
      <c r="F308" s="988"/>
      <c r="G308" s="988"/>
      <c r="H308" s="988"/>
      <c r="I308" s="988"/>
      <c r="J308" s="988"/>
    </row>
    <row r="309" spans="3:10" ht="15" customHeight="1">
      <c r="C309" s="988"/>
      <c r="D309" s="988"/>
      <c r="E309" s="988"/>
      <c r="F309" s="988"/>
      <c r="G309" s="988"/>
      <c r="H309" s="988"/>
      <c r="I309" s="988"/>
      <c r="J309" s="988"/>
    </row>
    <row r="310" spans="3:10" ht="15" customHeight="1">
      <c r="C310" s="988"/>
      <c r="D310" s="988"/>
      <c r="E310" s="988"/>
      <c r="F310" s="988"/>
      <c r="G310" s="988"/>
      <c r="H310" s="988"/>
      <c r="I310" s="988"/>
      <c r="J310" s="988"/>
    </row>
    <row r="311" spans="3:10" ht="15" customHeight="1">
      <c r="C311" s="988"/>
      <c r="D311" s="988"/>
      <c r="E311" s="988"/>
      <c r="F311" s="988"/>
      <c r="G311" s="988"/>
      <c r="H311" s="988"/>
      <c r="I311" s="988"/>
      <c r="J311" s="988"/>
    </row>
    <row r="312" spans="3:10" ht="15" customHeight="1">
      <c r="C312" s="988"/>
      <c r="D312" s="988"/>
      <c r="E312" s="988"/>
      <c r="F312" s="988"/>
      <c r="G312" s="988"/>
      <c r="H312" s="988"/>
      <c r="I312" s="988"/>
      <c r="J312" s="988"/>
    </row>
    <row r="313" spans="3:10" ht="15" customHeight="1">
      <c r="C313" s="988"/>
      <c r="D313" s="988"/>
      <c r="E313" s="988"/>
      <c r="F313" s="988"/>
      <c r="G313" s="988"/>
      <c r="H313" s="988"/>
      <c r="I313" s="988"/>
      <c r="J313" s="988"/>
    </row>
    <row r="314" spans="3:10" ht="15" customHeight="1">
      <c r="C314" s="988"/>
      <c r="D314" s="988"/>
      <c r="E314" s="988"/>
      <c r="F314" s="988"/>
      <c r="G314" s="988"/>
      <c r="H314" s="988"/>
      <c r="I314" s="988"/>
      <c r="J314" s="988"/>
    </row>
    <row r="315" spans="3:10" ht="15" customHeight="1">
      <c r="C315" s="988"/>
      <c r="D315" s="988"/>
      <c r="E315" s="988"/>
      <c r="F315" s="988"/>
      <c r="G315" s="988"/>
      <c r="H315" s="988"/>
      <c r="I315" s="988"/>
      <c r="J315" s="988"/>
    </row>
    <row r="316" spans="3:10" ht="15" customHeight="1">
      <c r="C316" s="988"/>
      <c r="D316" s="988"/>
      <c r="E316" s="988"/>
      <c r="F316" s="988"/>
      <c r="G316" s="988"/>
      <c r="H316" s="988"/>
      <c r="I316" s="988"/>
      <c r="J316" s="988"/>
    </row>
    <row r="317" spans="3:10" ht="15" customHeight="1">
      <c r="C317" s="988"/>
      <c r="D317" s="988"/>
      <c r="E317" s="988"/>
      <c r="F317" s="988"/>
      <c r="G317" s="988"/>
      <c r="H317" s="988"/>
      <c r="I317" s="988"/>
      <c r="J317" s="988"/>
    </row>
    <row r="318" spans="3:10" ht="15" customHeight="1">
      <c r="C318" s="988"/>
      <c r="D318" s="988"/>
      <c r="E318" s="988"/>
      <c r="F318" s="988"/>
      <c r="G318" s="988"/>
      <c r="H318" s="988"/>
      <c r="I318" s="988"/>
      <c r="J318" s="988"/>
    </row>
    <row r="319" spans="3:10" ht="15" customHeight="1">
      <c r="C319" s="988"/>
      <c r="D319" s="988"/>
      <c r="E319" s="988"/>
      <c r="F319" s="988"/>
      <c r="G319" s="988"/>
      <c r="H319" s="988"/>
      <c r="I319" s="988"/>
      <c r="J319" s="988"/>
    </row>
    <row r="320" spans="3:10" ht="15" customHeight="1">
      <c r="C320" s="988"/>
      <c r="D320" s="988"/>
      <c r="E320" s="988"/>
      <c r="F320" s="988"/>
      <c r="G320" s="988"/>
      <c r="H320" s="988"/>
      <c r="I320" s="988"/>
      <c r="J320" s="988"/>
    </row>
    <row r="321" spans="3:10" ht="15" customHeight="1">
      <c r="C321" s="988"/>
      <c r="D321" s="988"/>
      <c r="E321" s="988"/>
      <c r="F321" s="988"/>
      <c r="G321" s="988"/>
      <c r="H321" s="988"/>
      <c r="I321" s="988"/>
      <c r="J321" s="988"/>
    </row>
    <row r="322" spans="3:10" ht="15" customHeight="1">
      <c r="C322" s="988"/>
      <c r="D322" s="988"/>
      <c r="E322" s="988"/>
      <c r="F322" s="988"/>
      <c r="G322" s="988"/>
      <c r="H322" s="988"/>
      <c r="I322" s="988"/>
      <c r="J322" s="988"/>
    </row>
    <row r="323" spans="3:10" ht="15" customHeight="1">
      <c r="C323" s="988"/>
      <c r="D323" s="988"/>
      <c r="E323" s="988"/>
      <c r="F323" s="988"/>
      <c r="G323" s="988"/>
      <c r="H323" s="988"/>
      <c r="I323" s="988"/>
      <c r="J323" s="988"/>
    </row>
    <row r="324" spans="3:10" ht="15" customHeight="1">
      <c r="C324" s="988"/>
      <c r="D324" s="988"/>
      <c r="E324" s="988"/>
      <c r="F324" s="988"/>
      <c r="G324" s="988"/>
      <c r="H324" s="988"/>
      <c r="I324" s="988"/>
      <c r="J324" s="988"/>
    </row>
    <row r="325" spans="3:10" ht="15" customHeight="1">
      <c r="C325" s="988"/>
      <c r="D325" s="988"/>
      <c r="E325" s="988"/>
      <c r="F325" s="988"/>
      <c r="G325" s="988"/>
      <c r="H325" s="988"/>
      <c r="I325" s="988"/>
      <c r="J325" s="988"/>
    </row>
    <row r="326" spans="3:10" ht="15" customHeight="1">
      <c r="C326" s="988"/>
      <c r="D326" s="988"/>
      <c r="E326" s="988"/>
      <c r="F326" s="988"/>
      <c r="G326" s="988"/>
      <c r="H326" s="988"/>
      <c r="I326" s="988"/>
      <c r="J326" s="988"/>
    </row>
    <row r="327" spans="3:10" ht="15" customHeight="1">
      <c r="C327" s="988"/>
      <c r="D327" s="988"/>
      <c r="E327" s="988"/>
      <c r="F327" s="988"/>
      <c r="G327" s="988"/>
      <c r="H327" s="988"/>
      <c r="I327" s="988"/>
      <c r="J327" s="988"/>
    </row>
    <row r="328" spans="3:10" ht="15" customHeight="1">
      <c r="C328" s="988"/>
      <c r="D328" s="988"/>
      <c r="E328" s="988"/>
      <c r="F328" s="988"/>
      <c r="G328" s="988"/>
      <c r="H328" s="988"/>
      <c r="I328" s="988"/>
      <c r="J328" s="988"/>
    </row>
    <row r="329" spans="3:10" ht="15" customHeight="1">
      <c r="C329" s="988"/>
      <c r="D329" s="988"/>
      <c r="E329" s="988"/>
      <c r="F329" s="988"/>
      <c r="G329" s="988"/>
      <c r="H329" s="988"/>
      <c r="I329" s="988"/>
      <c r="J329" s="988"/>
    </row>
    <row r="330" spans="3:10" ht="15" customHeight="1">
      <c r="C330" s="988"/>
      <c r="D330" s="988"/>
      <c r="E330" s="988"/>
      <c r="F330" s="988"/>
      <c r="G330" s="988"/>
      <c r="H330" s="988"/>
      <c r="I330" s="988"/>
      <c r="J330" s="988"/>
    </row>
    <row r="331" spans="3:10" ht="15" customHeight="1">
      <c r="C331" s="988"/>
      <c r="D331" s="988"/>
      <c r="E331" s="988"/>
      <c r="F331" s="988"/>
      <c r="G331" s="988"/>
      <c r="H331" s="988"/>
      <c r="I331" s="988"/>
      <c r="J331" s="988"/>
    </row>
    <row r="332" spans="3:10" ht="15" customHeight="1">
      <c r="C332" s="988"/>
      <c r="D332" s="988"/>
      <c r="E332" s="988"/>
      <c r="F332" s="988"/>
      <c r="G332" s="988"/>
      <c r="H332" s="988"/>
      <c r="I332" s="988"/>
      <c r="J332" s="988"/>
    </row>
    <row r="333" spans="3:10" ht="15" customHeight="1">
      <c r="C333" s="988"/>
      <c r="D333" s="988"/>
      <c r="E333" s="988"/>
      <c r="F333" s="988"/>
      <c r="G333" s="988"/>
      <c r="H333" s="988"/>
      <c r="I333" s="988"/>
      <c r="J333" s="988"/>
    </row>
    <row r="334" spans="3:10" ht="15" customHeight="1">
      <c r="C334" s="988"/>
      <c r="D334" s="988"/>
      <c r="E334" s="988"/>
      <c r="F334" s="988"/>
      <c r="G334" s="988"/>
      <c r="H334" s="988"/>
      <c r="I334" s="988"/>
      <c r="J334" s="988"/>
    </row>
    <row r="335" spans="3:10" ht="15" customHeight="1">
      <c r="C335" s="988"/>
      <c r="D335" s="988"/>
      <c r="E335" s="988"/>
      <c r="F335" s="988"/>
      <c r="G335" s="988"/>
      <c r="H335" s="988"/>
      <c r="I335" s="988"/>
      <c r="J335" s="988"/>
    </row>
    <row r="336" spans="3:10" ht="15" customHeight="1">
      <c r="C336" s="988"/>
      <c r="D336" s="988"/>
      <c r="E336" s="988"/>
      <c r="F336" s="988"/>
      <c r="G336" s="988"/>
      <c r="H336" s="988"/>
      <c r="I336" s="988"/>
      <c r="J336" s="988"/>
    </row>
    <row r="337" spans="3:10" ht="15" customHeight="1">
      <c r="C337" s="988"/>
      <c r="D337" s="988"/>
      <c r="E337" s="988"/>
      <c r="F337" s="988"/>
      <c r="G337" s="988"/>
      <c r="H337" s="988"/>
      <c r="I337" s="988"/>
      <c r="J337" s="988"/>
    </row>
    <row r="338" spans="3:10" ht="15" customHeight="1">
      <c r="C338" s="988"/>
      <c r="D338" s="988"/>
      <c r="E338" s="988"/>
      <c r="F338" s="988"/>
      <c r="G338" s="988"/>
      <c r="H338" s="988"/>
      <c r="I338" s="988"/>
      <c r="J338" s="988"/>
    </row>
    <row r="339" spans="3:10" ht="15" customHeight="1">
      <c r="C339" s="988"/>
      <c r="D339" s="988"/>
      <c r="E339" s="988"/>
      <c r="F339" s="988"/>
      <c r="G339" s="988"/>
      <c r="H339" s="988"/>
      <c r="I339" s="988"/>
      <c r="J339" s="988"/>
    </row>
    <row r="340" spans="3:10" ht="15" customHeight="1">
      <c r="C340" s="988"/>
      <c r="D340" s="988"/>
      <c r="E340" s="988"/>
      <c r="F340" s="988"/>
      <c r="G340" s="988"/>
      <c r="H340" s="988"/>
      <c r="I340" s="988"/>
      <c r="J340" s="988"/>
    </row>
    <row r="341" spans="3:10" ht="15" customHeight="1">
      <c r="C341" s="988"/>
      <c r="D341" s="988"/>
      <c r="E341" s="988"/>
      <c r="F341" s="988"/>
      <c r="G341" s="988"/>
      <c r="H341" s="988"/>
      <c r="I341" s="988"/>
      <c r="J341" s="988"/>
    </row>
    <row r="342" spans="3:10" ht="15" customHeight="1">
      <c r="C342" s="988"/>
      <c r="D342" s="988"/>
      <c r="E342" s="988"/>
      <c r="F342" s="988"/>
      <c r="G342" s="988"/>
      <c r="H342" s="988"/>
      <c r="I342" s="988"/>
      <c r="J342" s="988"/>
    </row>
    <row r="343" spans="3:10" ht="15" customHeight="1">
      <c r="C343" s="988"/>
      <c r="D343" s="988"/>
      <c r="E343" s="988"/>
      <c r="F343" s="988"/>
      <c r="G343" s="988"/>
      <c r="H343" s="988"/>
      <c r="I343" s="988"/>
      <c r="J343" s="988"/>
    </row>
    <row r="344" spans="3:10" ht="15" customHeight="1">
      <c r="C344" s="988"/>
      <c r="D344" s="988"/>
      <c r="E344" s="988"/>
      <c r="F344" s="988"/>
      <c r="G344" s="988"/>
      <c r="H344" s="988"/>
      <c r="I344" s="988"/>
      <c r="J344" s="988"/>
    </row>
    <row r="345" spans="3:10" ht="15" customHeight="1">
      <c r="C345" s="988"/>
      <c r="D345" s="988"/>
      <c r="E345" s="988"/>
      <c r="F345" s="988"/>
      <c r="G345" s="988"/>
      <c r="H345" s="988"/>
      <c r="I345" s="988"/>
      <c r="J345" s="988"/>
    </row>
    <row r="346" spans="3:10" ht="15" customHeight="1">
      <c r="C346" s="988"/>
      <c r="D346" s="988"/>
      <c r="E346" s="988"/>
      <c r="F346" s="988"/>
      <c r="G346" s="988"/>
      <c r="H346" s="988"/>
      <c r="I346" s="988"/>
      <c r="J346" s="988"/>
    </row>
    <row r="347" spans="3:10" ht="15" customHeight="1">
      <c r="C347" s="988"/>
      <c r="D347" s="988"/>
      <c r="E347" s="988"/>
      <c r="F347" s="988"/>
      <c r="G347" s="988"/>
      <c r="H347" s="988"/>
      <c r="I347" s="988"/>
      <c r="J347" s="988"/>
    </row>
    <row r="348" spans="3:10" ht="15" customHeight="1">
      <c r="C348" s="988"/>
      <c r="D348" s="988"/>
      <c r="E348" s="988"/>
      <c r="F348" s="988"/>
      <c r="G348" s="988"/>
      <c r="H348" s="988"/>
      <c r="I348" s="988"/>
      <c r="J348" s="988"/>
    </row>
    <row r="349" spans="3:10" ht="15" customHeight="1">
      <c r="C349" s="988"/>
      <c r="D349" s="988"/>
      <c r="E349" s="988"/>
      <c r="F349" s="988"/>
      <c r="G349" s="988"/>
      <c r="H349" s="988"/>
      <c r="I349" s="988"/>
      <c r="J349" s="988"/>
    </row>
    <row r="350" spans="3:10" ht="15" customHeight="1">
      <c r="C350" s="988"/>
      <c r="D350" s="988"/>
      <c r="E350" s="988"/>
      <c r="F350" s="988"/>
      <c r="G350" s="988"/>
      <c r="H350" s="988"/>
      <c r="I350" s="988"/>
      <c r="J350" s="988"/>
    </row>
    <row r="351" spans="3:10" ht="15" customHeight="1">
      <c r="C351" s="988"/>
      <c r="D351" s="988"/>
      <c r="E351" s="988"/>
      <c r="F351" s="988"/>
      <c r="G351" s="988"/>
      <c r="H351" s="988"/>
      <c r="I351" s="988"/>
      <c r="J351" s="988"/>
    </row>
    <row r="352" spans="3:10" ht="15" customHeight="1">
      <c r="C352" s="988"/>
      <c r="D352" s="988"/>
      <c r="E352" s="988"/>
      <c r="F352" s="988"/>
      <c r="G352" s="988"/>
      <c r="H352" s="988"/>
      <c r="I352" s="988"/>
      <c r="J352" s="988"/>
    </row>
    <row r="353" spans="3:10" ht="15" customHeight="1">
      <c r="C353" s="988"/>
      <c r="D353" s="988"/>
      <c r="E353" s="988"/>
      <c r="F353" s="988"/>
      <c r="G353" s="988"/>
      <c r="H353" s="988"/>
      <c r="I353" s="988"/>
      <c r="J353" s="988"/>
    </row>
    <row r="354" spans="3:10" ht="15" customHeight="1">
      <c r="C354" s="988"/>
      <c r="D354" s="988"/>
      <c r="E354" s="988"/>
      <c r="F354" s="988"/>
      <c r="G354" s="988"/>
      <c r="H354" s="988"/>
      <c r="I354" s="988"/>
      <c r="J354" s="988"/>
    </row>
    <row r="355" spans="3:10" ht="15" customHeight="1">
      <c r="C355" s="988"/>
      <c r="D355" s="988"/>
      <c r="E355" s="988"/>
      <c r="F355" s="988"/>
      <c r="G355" s="988"/>
      <c r="H355" s="988"/>
      <c r="I355" s="988"/>
      <c r="J355" s="988"/>
    </row>
    <row r="356" spans="3:10" ht="15" customHeight="1">
      <c r="C356" s="988"/>
      <c r="D356" s="988"/>
      <c r="E356" s="988"/>
      <c r="F356" s="988"/>
      <c r="G356" s="988"/>
      <c r="H356" s="988"/>
      <c r="I356" s="988"/>
      <c r="J356" s="988"/>
    </row>
    <row r="357" spans="3:10" ht="15" customHeight="1">
      <c r="C357" s="988"/>
      <c r="D357" s="988"/>
      <c r="E357" s="988"/>
      <c r="F357" s="988"/>
      <c r="G357" s="988"/>
      <c r="H357" s="988"/>
      <c r="I357" s="988"/>
      <c r="J357" s="988"/>
    </row>
    <row r="358" spans="3:10" ht="15" customHeight="1">
      <c r="C358" s="988"/>
      <c r="D358" s="988"/>
      <c r="E358" s="988"/>
      <c r="F358" s="988"/>
      <c r="G358" s="988"/>
      <c r="H358" s="988"/>
      <c r="I358" s="988"/>
      <c r="J358" s="988"/>
    </row>
    <row r="359" spans="3:10" ht="15" customHeight="1">
      <c r="C359" s="988"/>
      <c r="D359" s="988"/>
      <c r="E359" s="988"/>
      <c r="F359" s="988"/>
      <c r="G359" s="988"/>
      <c r="H359" s="988"/>
      <c r="I359" s="988"/>
      <c r="J359" s="988"/>
    </row>
    <row r="360" spans="3:10" ht="15" customHeight="1">
      <c r="C360" s="988"/>
      <c r="D360" s="988"/>
      <c r="E360" s="988"/>
      <c r="F360" s="988"/>
      <c r="G360" s="988"/>
      <c r="H360" s="988"/>
      <c r="I360" s="988"/>
      <c r="J360" s="988"/>
    </row>
    <row r="361" spans="3:10" ht="15" customHeight="1">
      <c r="C361" s="988"/>
      <c r="D361" s="988"/>
      <c r="E361" s="988"/>
      <c r="F361" s="988"/>
      <c r="G361" s="988"/>
      <c r="H361" s="988"/>
      <c r="I361" s="988"/>
      <c r="J361" s="988"/>
    </row>
    <row r="362" spans="3:10" ht="15" customHeight="1">
      <c r="C362" s="988"/>
      <c r="D362" s="988"/>
      <c r="E362" s="988"/>
      <c r="F362" s="988"/>
      <c r="G362" s="988"/>
      <c r="H362" s="988"/>
      <c r="I362" s="988"/>
      <c r="J362" s="988"/>
    </row>
    <row r="363" spans="3:10" ht="15" customHeight="1">
      <c r="C363" s="988"/>
      <c r="D363" s="988"/>
      <c r="E363" s="988"/>
      <c r="F363" s="988"/>
      <c r="G363" s="988"/>
      <c r="H363" s="988"/>
      <c r="I363" s="988"/>
      <c r="J363" s="988"/>
    </row>
    <row r="364" spans="3:10" ht="15" customHeight="1">
      <c r="C364" s="988"/>
      <c r="D364" s="988"/>
      <c r="E364" s="988"/>
      <c r="F364" s="988"/>
      <c r="G364" s="988"/>
      <c r="H364" s="988"/>
      <c r="I364" s="988"/>
      <c r="J364" s="988"/>
    </row>
    <row r="365" spans="3:10" ht="15" customHeight="1">
      <c r="C365" s="988"/>
      <c r="D365" s="988"/>
      <c r="E365" s="988"/>
      <c r="F365" s="988"/>
      <c r="G365" s="988"/>
      <c r="H365" s="988"/>
      <c r="I365" s="988"/>
      <c r="J365" s="988"/>
    </row>
    <row r="366" spans="3:10" ht="15" customHeight="1">
      <c r="C366" s="988"/>
      <c r="D366" s="988"/>
      <c r="E366" s="988"/>
      <c r="F366" s="988"/>
      <c r="G366" s="988"/>
      <c r="H366" s="988"/>
      <c r="I366" s="988"/>
      <c r="J366" s="988"/>
    </row>
    <row r="367" spans="3:10" ht="15" customHeight="1">
      <c r="C367" s="988"/>
      <c r="D367" s="988"/>
      <c r="E367" s="988"/>
      <c r="F367" s="988"/>
      <c r="G367" s="988"/>
      <c r="H367" s="988"/>
      <c r="I367" s="988"/>
      <c r="J367" s="988"/>
    </row>
    <row r="368" spans="3:10" ht="15" customHeight="1">
      <c r="C368" s="988"/>
      <c r="D368" s="988"/>
      <c r="E368" s="988"/>
      <c r="F368" s="988"/>
      <c r="G368" s="988"/>
      <c r="H368" s="988"/>
      <c r="I368" s="988"/>
      <c r="J368" s="988"/>
    </row>
    <row r="369" spans="3:10" ht="15" customHeight="1">
      <c r="C369" s="988"/>
      <c r="D369" s="988"/>
      <c r="E369" s="988"/>
      <c r="F369" s="988"/>
      <c r="G369" s="988"/>
      <c r="H369" s="988"/>
      <c r="I369" s="988"/>
      <c r="J369" s="988"/>
    </row>
    <row r="370" spans="3:10" ht="15" customHeight="1">
      <c r="C370" s="988"/>
      <c r="D370" s="988"/>
      <c r="E370" s="988"/>
      <c r="F370" s="988"/>
      <c r="G370" s="988"/>
      <c r="H370" s="988"/>
      <c r="I370" s="988"/>
      <c r="J370" s="988"/>
    </row>
    <row r="371" spans="3:10" ht="15" customHeight="1">
      <c r="C371" s="988"/>
      <c r="D371" s="988"/>
      <c r="E371" s="988"/>
      <c r="F371" s="988"/>
      <c r="G371" s="988"/>
      <c r="H371" s="988"/>
      <c r="I371" s="988"/>
      <c r="J371" s="988"/>
    </row>
    <row r="372" spans="3:10" ht="15" customHeight="1">
      <c r="C372" s="988"/>
      <c r="D372" s="988"/>
      <c r="E372" s="988"/>
      <c r="F372" s="988"/>
      <c r="G372" s="988"/>
      <c r="H372" s="988"/>
      <c r="I372" s="988"/>
      <c r="J372" s="988"/>
    </row>
    <row r="373" spans="3:10" ht="15" customHeight="1">
      <c r="C373" s="988"/>
      <c r="D373" s="988"/>
      <c r="E373" s="988"/>
      <c r="F373" s="988"/>
      <c r="G373" s="988"/>
      <c r="H373" s="988"/>
      <c r="I373" s="988"/>
      <c r="J373" s="988"/>
    </row>
    <row r="374" spans="3:10" ht="15" customHeight="1">
      <c r="C374" s="988"/>
      <c r="D374" s="988"/>
      <c r="E374" s="988"/>
      <c r="F374" s="988"/>
      <c r="G374" s="988"/>
      <c r="H374" s="988"/>
      <c r="I374" s="988"/>
      <c r="J374" s="988"/>
    </row>
    <row r="375" spans="3:10" ht="15" customHeight="1">
      <c r="C375" s="988"/>
      <c r="D375" s="988"/>
      <c r="E375" s="988"/>
      <c r="F375" s="988"/>
      <c r="G375" s="988"/>
      <c r="H375" s="988"/>
      <c r="I375" s="988"/>
      <c r="J375" s="988"/>
    </row>
    <row r="376" spans="3:10" ht="15" customHeight="1">
      <c r="C376" s="988"/>
      <c r="D376" s="988"/>
      <c r="E376" s="988"/>
      <c r="F376" s="988"/>
      <c r="G376" s="988"/>
      <c r="H376" s="988"/>
      <c r="I376" s="988"/>
      <c r="J376" s="988"/>
    </row>
    <row r="377" spans="3:10" ht="15" customHeight="1">
      <c r="C377" s="988"/>
      <c r="D377" s="988"/>
      <c r="E377" s="988"/>
      <c r="F377" s="988"/>
      <c r="G377" s="988"/>
      <c r="H377" s="988"/>
      <c r="I377" s="988"/>
      <c r="J377" s="988"/>
    </row>
    <row r="378" spans="3:10" ht="15" customHeight="1">
      <c r="C378" s="988"/>
      <c r="D378" s="988"/>
      <c r="E378" s="988"/>
      <c r="F378" s="988"/>
      <c r="G378" s="988"/>
      <c r="H378" s="988"/>
      <c r="I378" s="988"/>
      <c r="J378" s="988"/>
    </row>
    <row r="379" spans="3:10" ht="15" customHeight="1">
      <c r="C379" s="988"/>
      <c r="D379" s="988"/>
      <c r="E379" s="988"/>
      <c r="F379" s="988"/>
      <c r="G379" s="988"/>
      <c r="H379" s="988"/>
      <c r="I379" s="988"/>
      <c r="J379" s="988"/>
    </row>
    <row r="380" spans="3:10" ht="15" customHeight="1">
      <c r="C380" s="988"/>
      <c r="D380" s="988"/>
      <c r="E380" s="988"/>
      <c r="F380" s="988"/>
      <c r="G380" s="988"/>
      <c r="H380" s="988"/>
      <c r="I380" s="988"/>
      <c r="J380" s="988"/>
    </row>
    <row r="381" spans="3:10" ht="15" customHeight="1">
      <c r="C381" s="988"/>
      <c r="D381" s="988"/>
      <c r="E381" s="988"/>
      <c r="F381" s="988"/>
      <c r="G381" s="988"/>
      <c r="H381" s="988"/>
      <c r="I381" s="988"/>
      <c r="J381" s="988"/>
    </row>
    <row r="382" spans="3:10" ht="15" customHeight="1">
      <c r="C382" s="988"/>
      <c r="D382" s="988"/>
      <c r="E382" s="988"/>
      <c r="F382" s="988"/>
      <c r="G382" s="988"/>
      <c r="H382" s="988"/>
      <c r="I382" s="988"/>
      <c r="J382" s="988"/>
    </row>
    <row r="383" spans="3:10" ht="15" customHeight="1">
      <c r="C383" s="988"/>
      <c r="D383" s="988"/>
      <c r="E383" s="988"/>
      <c r="F383" s="988"/>
      <c r="G383" s="988"/>
      <c r="H383" s="988"/>
      <c r="I383" s="988"/>
      <c r="J383" s="988"/>
    </row>
    <row r="384" spans="3:10" ht="15" customHeight="1">
      <c r="C384" s="988"/>
      <c r="D384" s="988"/>
      <c r="E384" s="988"/>
      <c r="F384" s="988"/>
      <c r="G384" s="988"/>
      <c r="H384" s="988"/>
      <c r="I384" s="988"/>
      <c r="J384" s="988"/>
    </row>
    <row r="385" spans="3:10" ht="15" customHeight="1">
      <c r="C385" s="988"/>
      <c r="D385" s="988"/>
      <c r="E385" s="988"/>
      <c r="F385" s="988"/>
      <c r="G385" s="988"/>
      <c r="H385" s="988"/>
      <c r="I385" s="988"/>
      <c r="J385" s="988"/>
    </row>
    <row r="386" spans="3:10" ht="15" customHeight="1">
      <c r="C386" s="988"/>
      <c r="D386" s="988"/>
      <c r="E386" s="988"/>
      <c r="F386" s="988"/>
      <c r="G386" s="988"/>
      <c r="H386" s="988"/>
      <c r="I386" s="988"/>
      <c r="J386" s="988"/>
    </row>
    <row r="387" spans="3:10" ht="15" customHeight="1">
      <c r="C387" s="988"/>
      <c r="D387" s="988"/>
      <c r="E387" s="988"/>
      <c r="F387" s="988"/>
      <c r="G387" s="988"/>
      <c r="H387" s="988"/>
      <c r="I387" s="988"/>
      <c r="J387" s="988"/>
    </row>
    <row r="388" spans="3:10" ht="15" customHeight="1">
      <c r="C388" s="988"/>
      <c r="D388" s="988"/>
      <c r="E388" s="988"/>
      <c r="F388" s="988"/>
      <c r="G388" s="988"/>
      <c r="H388" s="988"/>
      <c r="I388" s="988"/>
      <c r="J388" s="988"/>
    </row>
    <row r="389" spans="3:10" ht="15" customHeight="1">
      <c r="C389" s="988"/>
      <c r="D389" s="988"/>
      <c r="E389" s="988"/>
      <c r="F389" s="988"/>
      <c r="G389" s="988"/>
      <c r="H389" s="988"/>
      <c r="I389" s="988"/>
      <c r="J389" s="988"/>
    </row>
    <row r="390" spans="3:10" ht="15" customHeight="1">
      <c r="C390" s="988"/>
      <c r="D390" s="988"/>
      <c r="E390" s="988"/>
      <c r="F390" s="988"/>
      <c r="G390" s="988"/>
      <c r="H390" s="988"/>
      <c r="I390" s="988"/>
      <c r="J390" s="988"/>
    </row>
    <row r="391" spans="3:10" ht="15" customHeight="1">
      <c r="C391" s="988"/>
      <c r="D391" s="988"/>
      <c r="E391" s="988"/>
      <c r="F391" s="988"/>
      <c r="G391" s="988"/>
      <c r="H391" s="988"/>
      <c r="I391" s="988"/>
      <c r="J391" s="988"/>
    </row>
    <row r="392" spans="3:10" ht="15" customHeight="1">
      <c r="C392" s="988"/>
      <c r="D392" s="988"/>
      <c r="E392" s="988"/>
      <c r="F392" s="988"/>
      <c r="G392" s="988"/>
      <c r="H392" s="988"/>
      <c r="I392" s="988"/>
      <c r="J392" s="988"/>
    </row>
    <row r="393" spans="3:10" ht="15" customHeight="1">
      <c r="C393" s="988"/>
      <c r="D393" s="988"/>
      <c r="E393" s="988"/>
      <c r="F393" s="988"/>
      <c r="G393" s="988"/>
      <c r="H393" s="988"/>
      <c r="I393" s="988"/>
      <c r="J393" s="988"/>
    </row>
    <row r="394" spans="3:10" ht="15" customHeight="1">
      <c r="C394" s="988"/>
      <c r="D394" s="988"/>
      <c r="E394" s="988"/>
      <c r="F394" s="988"/>
      <c r="G394" s="988"/>
      <c r="H394" s="988"/>
      <c r="I394" s="988"/>
      <c r="J394" s="988"/>
    </row>
    <row r="395" spans="3:10" ht="15" customHeight="1">
      <c r="C395" s="988"/>
      <c r="D395" s="988"/>
      <c r="E395" s="988"/>
      <c r="F395" s="988"/>
      <c r="G395" s="988"/>
      <c r="H395" s="988"/>
      <c r="I395" s="988"/>
      <c r="J395" s="988"/>
    </row>
    <row r="396" spans="3:10" ht="15" customHeight="1">
      <c r="C396" s="988"/>
      <c r="D396" s="988"/>
      <c r="E396" s="988"/>
      <c r="F396" s="988"/>
      <c r="G396" s="988"/>
      <c r="H396" s="988"/>
      <c r="I396" s="988"/>
      <c r="J396" s="988"/>
    </row>
    <row r="397" spans="3:10" ht="15" customHeight="1">
      <c r="C397" s="988"/>
      <c r="D397" s="988"/>
      <c r="E397" s="988"/>
      <c r="F397" s="988"/>
      <c r="G397" s="988"/>
      <c r="H397" s="988"/>
      <c r="I397" s="988"/>
      <c r="J397" s="988"/>
    </row>
    <row r="398" spans="3:10" ht="15" customHeight="1">
      <c r="C398" s="988"/>
      <c r="D398" s="988"/>
      <c r="E398" s="988"/>
      <c r="F398" s="988"/>
      <c r="G398" s="988"/>
      <c r="H398" s="988"/>
      <c r="I398" s="988"/>
      <c r="J398" s="988"/>
    </row>
    <row r="399" spans="3:10" ht="15" customHeight="1">
      <c r="C399" s="988"/>
      <c r="D399" s="988"/>
      <c r="E399" s="988"/>
      <c r="F399" s="988"/>
      <c r="G399" s="988"/>
      <c r="H399" s="988"/>
      <c r="I399" s="988"/>
      <c r="J399" s="988"/>
    </row>
    <row r="400" spans="3:10" ht="15" customHeight="1">
      <c r="C400" s="988"/>
      <c r="D400" s="988"/>
      <c r="E400" s="988"/>
      <c r="F400" s="988"/>
      <c r="G400" s="988"/>
      <c r="H400" s="988"/>
      <c r="I400" s="988"/>
      <c r="J400" s="988"/>
    </row>
    <row r="401" spans="3:10" ht="15" customHeight="1">
      <c r="C401" s="988"/>
      <c r="D401" s="988"/>
      <c r="E401" s="988"/>
      <c r="F401" s="988"/>
      <c r="G401" s="988"/>
      <c r="H401" s="988"/>
      <c r="I401" s="988"/>
      <c r="J401" s="988"/>
    </row>
    <row r="402" spans="3:10" ht="15" customHeight="1">
      <c r="C402" s="988"/>
      <c r="D402" s="988"/>
      <c r="E402" s="988"/>
      <c r="F402" s="988"/>
      <c r="G402" s="988"/>
      <c r="H402" s="988"/>
      <c r="I402" s="988"/>
      <c r="J402" s="988"/>
    </row>
    <row r="403" spans="3:10" ht="15" customHeight="1">
      <c r="C403" s="988"/>
      <c r="D403" s="988"/>
      <c r="E403" s="988"/>
      <c r="F403" s="988"/>
      <c r="G403" s="988"/>
      <c r="H403" s="988"/>
      <c r="I403" s="988"/>
      <c r="J403" s="988"/>
    </row>
    <row r="404" spans="3:10" ht="15" customHeight="1">
      <c r="C404" s="988"/>
      <c r="D404" s="988"/>
      <c r="E404" s="988"/>
      <c r="F404" s="988"/>
      <c r="G404" s="988"/>
      <c r="H404" s="988"/>
      <c r="I404" s="988"/>
      <c r="J404" s="988"/>
    </row>
    <row r="405" spans="3:10" ht="15" customHeight="1">
      <c r="C405" s="988"/>
      <c r="D405" s="988"/>
      <c r="E405" s="988"/>
      <c r="F405" s="988"/>
      <c r="G405" s="988"/>
      <c r="H405" s="988"/>
      <c r="I405" s="988"/>
      <c r="J405" s="988"/>
    </row>
    <row r="406" spans="3:10" ht="15" customHeight="1">
      <c r="C406" s="988"/>
      <c r="D406" s="988"/>
      <c r="E406" s="988"/>
      <c r="F406" s="988"/>
      <c r="G406" s="988"/>
      <c r="H406" s="988"/>
      <c r="I406" s="988"/>
      <c r="J406" s="988"/>
    </row>
    <row r="407" spans="3:10" ht="15" customHeight="1">
      <c r="C407" s="988"/>
      <c r="D407" s="988"/>
      <c r="E407" s="988"/>
      <c r="F407" s="988"/>
      <c r="G407" s="988"/>
      <c r="H407" s="988"/>
      <c r="I407" s="988"/>
      <c r="J407" s="988"/>
    </row>
    <row r="408" spans="3:10" ht="15" customHeight="1">
      <c r="C408" s="988"/>
      <c r="D408" s="988"/>
      <c r="E408" s="988"/>
      <c r="F408" s="988"/>
      <c r="G408" s="988"/>
      <c r="H408" s="988"/>
      <c r="I408" s="988"/>
      <c r="J408" s="988"/>
    </row>
    <row r="409" spans="3:10" ht="15" customHeight="1">
      <c r="C409" s="988"/>
      <c r="D409" s="988"/>
      <c r="E409" s="988"/>
      <c r="F409" s="988"/>
      <c r="G409" s="988"/>
      <c r="H409" s="988"/>
      <c r="I409" s="988"/>
      <c r="J409" s="988"/>
    </row>
    <row r="410" spans="3:10" ht="15" customHeight="1">
      <c r="C410" s="988"/>
      <c r="D410" s="988"/>
      <c r="E410" s="988"/>
      <c r="F410" s="988"/>
      <c r="G410" s="988"/>
      <c r="H410" s="988"/>
      <c r="I410" s="988"/>
      <c r="J410" s="988"/>
    </row>
    <row r="411" spans="3:10" ht="15" customHeight="1">
      <c r="C411" s="988"/>
      <c r="D411" s="988"/>
      <c r="E411" s="988"/>
      <c r="F411" s="988"/>
      <c r="G411" s="988"/>
      <c r="H411" s="988"/>
      <c r="I411" s="988"/>
      <c r="J411" s="988"/>
    </row>
    <row r="412" spans="3:10" ht="15" customHeight="1">
      <c r="C412" s="988"/>
      <c r="D412" s="988"/>
      <c r="E412" s="988"/>
      <c r="F412" s="988"/>
      <c r="G412" s="988"/>
      <c r="H412" s="988"/>
      <c r="I412" s="988"/>
      <c r="J412" s="988"/>
    </row>
    <row r="413" spans="3:10" ht="15" customHeight="1">
      <c r="C413" s="988"/>
      <c r="D413" s="988"/>
      <c r="E413" s="988"/>
      <c r="F413" s="988"/>
      <c r="G413" s="988"/>
      <c r="H413" s="988"/>
      <c r="I413" s="988"/>
      <c r="J413" s="988"/>
    </row>
    <row r="414" spans="3:10" ht="15" customHeight="1">
      <c r="C414" s="988"/>
      <c r="D414" s="988"/>
      <c r="E414" s="988"/>
      <c r="F414" s="988"/>
      <c r="G414" s="988"/>
      <c r="H414" s="988"/>
      <c r="I414" s="988"/>
      <c r="J414" s="988"/>
    </row>
    <row r="415" spans="3:10" ht="15" customHeight="1">
      <c r="C415" s="988"/>
      <c r="D415" s="988"/>
      <c r="E415" s="988"/>
      <c r="F415" s="988"/>
      <c r="G415" s="988"/>
      <c r="H415" s="988"/>
      <c r="I415" s="988"/>
      <c r="J415" s="988"/>
    </row>
    <row r="416" spans="3:10" ht="15" customHeight="1">
      <c r="C416" s="988"/>
      <c r="D416" s="988"/>
      <c r="E416" s="988"/>
      <c r="F416" s="988"/>
      <c r="G416" s="988"/>
      <c r="H416" s="988"/>
      <c r="I416" s="988"/>
      <c r="J416" s="988"/>
    </row>
    <row r="417" spans="3:10" ht="15" customHeight="1">
      <c r="C417" s="988"/>
      <c r="D417" s="988"/>
      <c r="E417" s="988"/>
      <c r="F417" s="988"/>
      <c r="G417" s="988"/>
      <c r="H417" s="988"/>
      <c r="I417" s="988"/>
      <c r="J417" s="988"/>
    </row>
    <row r="418" spans="3:10" ht="15" customHeight="1">
      <c r="C418" s="988"/>
      <c r="D418" s="988"/>
      <c r="E418" s="988"/>
      <c r="F418" s="988"/>
      <c r="G418" s="988"/>
      <c r="H418" s="988"/>
      <c r="I418" s="988"/>
      <c r="J418" s="988"/>
    </row>
    <row r="419" spans="3:10" ht="15" customHeight="1">
      <c r="C419" s="988"/>
      <c r="D419" s="988"/>
      <c r="E419" s="988"/>
      <c r="F419" s="988"/>
      <c r="G419" s="988"/>
      <c r="H419" s="988"/>
      <c r="I419" s="988"/>
      <c r="J419" s="988"/>
    </row>
    <row r="420" spans="3:10" ht="15" customHeight="1">
      <c r="C420" s="988"/>
      <c r="D420" s="988"/>
      <c r="E420" s="988"/>
      <c r="F420" s="988"/>
      <c r="G420" s="988"/>
      <c r="H420" s="988"/>
      <c r="I420" s="988"/>
      <c r="J420" s="988"/>
    </row>
    <row r="421" spans="3:10" ht="15" customHeight="1">
      <c r="C421" s="988"/>
      <c r="D421" s="988"/>
      <c r="E421" s="988"/>
      <c r="F421" s="988"/>
      <c r="G421" s="988"/>
      <c r="H421" s="988"/>
      <c r="I421" s="988"/>
      <c r="J421" s="988"/>
    </row>
    <row r="422" spans="3:10" ht="15" customHeight="1">
      <c r="C422" s="988"/>
      <c r="D422" s="988"/>
      <c r="E422" s="988"/>
      <c r="F422" s="988"/>
      <c r="G422" s="988"/>
      <c r="H422" s="988"/>
      <c r="I422" s="988"/>
      <c r="J422" s="988"/>
    </row>
    <row r="423" spans="3:10" ht="15" customHeight="1">
      <c r="C423" s="988"/>
      <c r="D423" s="988"/>
      <c r="E423" s="988"/>
      <c r="F423" s="988"/>
      <c r="G423" s="988"/>
      <c r="H423" s="988"/>
      <c r="I423" s="988"/>
      <c r="J423" s="988"/>
    </row>
    <row r="424" spans="3:10" ht="15" customHeight="1">
      <c r="C424" s="988"/>
      <c r="D424" s="988"/>
      <c r="E424" s="988"/>
      <c r="F424" s="988"/>
      <c r="G424" s="988"/>
      <c r="H424" s="988"/>
      <c r="I424" s="988"/>
      <c r="J424" s="988"/>
    </row>
    <row r="425" spans="3:10" ht="15" customHeight="1">
      <c r="C425" s="988"/>
      <c r="D425" s="988"/>
      <c r="E425" s="988"/>
      <c r="F425" s="988"/>
      <c r="G425" s="988"/>
      <c r="H425" s="988"/>
      <c r="I425" s="988"/>
      <c r="J425" s="988"/>
    </row>
    <row r="426" spans="3:10" ht="15" customHeight="1">
      <c r="C426" s="988"/>
      <c r="D426" s="988"/>
      <c r="E426" s="988"/>
      <c r="F426" s="988"/>
      <c r="G426" s="988"/>
      <c r="H426" s="988"/>
      <c r="I426" s="988"/>
      <c r="J426" s="988"/>
    </row>
    <row r="427" spans="3:10" ht="15" customHeight="1">
      <c r="C427" s="988"/>
      <c r="D427" s="988"/>
      <c r="E427" s="988"/>
      <c r="F427" s="988"/>
      <c r="G427" s="988"/>
      <c r="H427" s="988"/>
      <c r="I427" s="988"/>
      <c r="J427" s="988"/>
    </row>
    <row r="428" spans="3:10" ht="15" customHeight="1">
      <c r="C428" s="988"/>
      <c r="D428" s="988"/>
      <c r="E428" s="988"/>
      <c r="F428" s="988"/>
      <c r="G428" s="988"/>
      <c r="H428" s="988"/>
      <c r="I428" s="988"/>
      <c r="J428" s="988"/>
    </row>
    <row r="429" spans="3:10" ht="15" customHeight="1">
      <c r="C429" s="988"/>
      <c r="D429" s="988"/>
      <c r="E429" s="988"/>
      <c r="F429" s="988"/>
      <c r="G429" s="988"/>
      <c r="H429" s="988"/>
      <c r="I429" s="988"/>
      <c r="J429" s="988"/>
    </row>
    <row r="430" spans="3:10" ht="15" customHeight="1">
      <c r="C430" s="988"/>
      <c r="D430" s="988"/>
      <c r="E430" s="988"/>
      <c r="F430" s="988"/>
      <c r="G430" s="988"/>
      <c r="H430" s="988"/>
      <c r="I430" s="988"/>
      <c r="J430" s="988"/>
    </row>
    <row r="431" spans="3:10" ht="15" customHeight="1">
      <c r="C431" s="988"/>
      <c r="D431" s="988"/>
      <c r="E431" s="988"/>
      <c r="F431" s="988"/>
      <c r="G431" s="988"/>
      <c r="H431" s="988"/>
      <c r="I431" s="988"/>
      <c r="J431" s="988"/>
    </row>
    <row r="432" spans="3:10" ht="15" customHeight="1">
      <c r="C432" s="988"/>
      <c r="D432" s="988"/>
      <c r="E432" s="988"/>
      <c r="F432" s="988"/>
      <c r="G432" s="988"/>
      <c r="H432" s="988"/>
      <c r="I432" s="988"/>
      <c r="J432" s="988"/>
    </row>
    <row r="433" spans="3:10" ht="15" customHeight="1">
      <c r="C433" s="988"/>
      <c r="D433" s="988"/>
      <c r="E433" s="988"/>
      <c r="F433" s="988"/>
      <c r="G433" s="988"/>
      <c r="H433" s="988"/>
      <c r="I433" s="988"/>
      <c r="J433" s="988"/>
    </row>
    <row r="434" spans="3:10" ht="15" customHeight="1">
      <c r="C434" s="988"/>
      <c r="D434" s="988"/>
      <c r="E434" s="988"/>
      <c r="F434" s="988"/>
      <c r="G434" s="988"/>
      <c r="H434" s="988"/>
      <c r="I434" s="988"/>
      <c r="J434" s="988"/>
    </row>
    <row r="435" spans="3:10" ht="15" customHeight="1">
      <c r="C435" s="988"/>
      <c r="D435" s="988"/>
      <c r="E435" s="988"/>
      <c r="F435" s="988"/>
      <c r="G435" s="988"/>
      <c r="H435" s="988"/>
      <c r="I435" s="988"/>
      <c r="J435" s="988"/>
    </row>
    <row r="436" spans="3:10" ht="15" customHeight="1">
      <c r="C436" s="988"/>
      <c r="D436" s="988"/>
      <c r="E436" s="988"/>
      <c r="F436" s="988"/>
      <c r="G436" s="988"/>
      <c r="H436" s="988"/>
      <c r="I436" s="988"/>
      <c r="J436" s="988"/>
    </row>
    <row r="437" spans="3:10" ht="15" customHeight="1">
      <c r="C437" s="988"/>
      <c r="D437" s="988"/>
      <c r="E437" s="988"/>
      <c r="F437" s="988"/>
      <c r="G437" s="988"/>
      <c r="H437" s="988"/>
      <c r="I437" s="988"/>
      <c r="J437" s="988"/>
    </row>
    <row r="438" spans="3:10" ht="15" customHeight="1">
      <c r="C438" s="988"/>
      <c r="D438" s="988"/>
      <c r="E438" s="988"/>
      <c r="F438" s="988"/>
      <c r="G438" s="988"/>
      <c r="H438" s="988"/>
      <c r="I438" s="988"/>
      <c r="J438" s="988"/>
    </row>
    <row r="439" spans="3:10" ht="15" customHeight="1">
      <c r="C439" s="988"/>
      <c r="D439" s="988"/>
      <c r="E439" s="988"/>
      <c r="F439" s="988"/>
      <c r="G439" s="988"/>
      <c r="H439" s="988"/>
      <c r="I439" s="988"/>
      <c r="J439" s="988"/>
    </row>
    <row r="440" spans="3:10" ht="15" customHeight="1">
      <c r="C440" s="988"/>
      <c r="D440" s="988"/>
      <c r="E440" s="988"/>
      <c r="F440" s="988"/>
      <c r="G440" s="988"/>
      <c r="H440" s="988"/>
      <c r="I440" s="988"/>
      <c r="J440" s="988"/>
    </row>
    <row r="441" spans="3:10" ht="15" customHeight="1">
      <c r="C441" s="988"/>
      <c r="D441" s="988"/>
      <c r="E441" s="988"/>
      <c r="F441" s="988"/>
      <c r="G441" s="988"/>
      <c r="H441" s="988"/>
      <c r="I441" s="988"/>
      <c r="J441" s="988"/>
    </row>
    <row r="442" spans="3:10" ht="15" customHeight="1">
      <c r="C442" s="988"/>
      <c r="D442" s="988"/>
      <c r="E442" s="988"/>
      <c r="F442" s="988"/>
      <c r="G442" s="988"/>
      <c r="H442" s="988"/>
      <c r="I442" s="988"/>
      <c r="J442" s="988"/>
    </row>
    <row r="443" spans="3:10" ht="15" customHeight="1">
      <c r="C443" s="988"/>
      <c r="D443" s="988"/>
      <c r="E443" s="988"/>
      <c r="F443" s="988"/>
      <c r="G443" s="988"/>
      <c r="H443" s="988"/>
      <c r="I443" s="988"/>
      <c r="J443" s="988"/>
    </row>
    <row r="444" spans="3:10" ht="15" customHeight="1">
      <c r="C444" s="988"/>
      <c r="D444" s="988"/>
      <c r="E444" s="988"/>
      <c r="F444" s="988"/>
      <c r="G444" s="988"/>
      <c r="H444" s="988"/>
      <c r="I444" s="988"/>
      <c r="J444" s="988"/>
    </row>
    <row r="445" spans="3:10" ht="15" customHeight="1">
      <c r="C445" s="988"/>
      <c r="D445" s="988"/>
      <c r="E445" s="988"/>
      <c r="F445" s="988"/>
      <c r="G445" s="988"/>
      <c r="H445" s="988"/>
      <c r="I445" s="988"/>
      <c r="J445" s="988"/>
    </row>
    <row r="446" spans="3:10" ht="15" customHeight="1">
      <c r="C446" s="988"/>
      <c r="D446" s="988"/>
      <c r="E446" s="988"/>
      <c r="F446" s="988"/>
      <c r="G446" s="988"/>
      <c r="H446" s="988"/>
      <c r="I446" s="988"/>
      <c r="J446" s="988"/>
    </row>
    <row r="447" spans="3:10" ht="15" customHeight="1">
      <c r="C447" s="988"/>
      <c r="D447" s="988"/>
      <c r="E447" s="988"/>
      <c r="F447" s="988"/>
      <c r="G447" s="988"/>
      <c r="H447" s="988"/>
      <c r="I447" s="988"/>
      <c r="J447" s="988"/>
    </row>
    <row r="448" spans="3:10" ht="15" customHeight="1">
      <c r="C448" s="988"/>
      <c r="D448" s="988"/>
      <c r="E448" s="988"/>
      <c r="F448" s="988"/>
      <c r="G448" s="988"/>
      <c r="H448" s="988"/>
      <c r="I448" s="988"/>
      <c r="J448" s="988"/>
    </row>
    <row r="449" spans="3:10" ht="15" customHeight="1">
      <c r="C449" s="988"/>
      <c r="D449" s="988"/>
      <c r="E449" s="988"/>
      <c r="F449" s="988"/>
      <c r="G449" s="988"/>
      <c r="H449" s="988"/>
      <c r="I449" s="988"/>
      <c r="J449" s="988"/>
    </row>
    <row r="450" spans="3:10" ht="15" customHeight="1">
      <c r="C450" s="988"/>
      <c r="D450" s="988"/>
      <c r="E450" s="988"/>
      <c r="F450" s="988"/>
      <c r="G450" s="988"/>
      <c r="H450" s="988"/>
      <c r="I450" s="988"/>
      <c r="J450" s="988"/>
    </row>
    <row r="451" spans="3:10" ht="15" customHeight="1">
      <c r="C451" s="988"/>
      <c r="D451" s="988"/>
      <c r="E451" s="988"/>
      <c r="F451" s="988"/>
      <c r="G451" s="988"/>
      <c r="H451" s="988"/>
      <c r="I451" s="988"/>
      <c r="J451" s="988"/>
    </row>
    <row r="452" spans="3:10" ht="15" customHeight="1">
      <c r="C452" s="988"/>
      <c r="D452" s="988"/>
      <c r="E452" s="988"/>
      <c r="F452" s="988"/>
      <c r="G452" s="988"/>
      <c r="H452" s="988"/>
      <c r="I452" s="988"/>
      <c r="J452" s="988"/>
    </row>
    <row r="453" spans="3:10" ht="15" customHeight="1">
      <c r="C453" s="988"/>
      <c r="D453" s="988"/>
      <c r="E453" s="988"/>
      <c r="F453" s="988"/>
      <c r="G453" s="988"/>
      <c r="H453" s="988"/>
      <c r="I453" s="988"/>
      <c r="J453" s="988"/>
    </row>
    <row r="454" spans="3:10" ht="15" customHeight="1">
      <c r="C454" s="988"/>
      <c r="D454" s="988"/>
      <c r="E454" s="988"/>
      <c r="F454" s="988"/>
      <c r="G454" s="988"/>
      <c r="H454" s="988"/>
      <c r="I454" s="988"/>
      <c r="J454" s="988"/>
    </row>
    <row r="455" spans="3:10" ht="15" customHeight="1">
      <c r="C455" s="988"/>
      <c r="D455" s="988"/>
      <c r="E455" s="988"/>
      <c r="F455" s="988"/>
      <c r="G455" s="988"/>
      <c r="H455" s="988"/>
      <c r="I455" s="988"/>
      <c r="J455" s="988"/>
    </row>
    <row r="456" spans="3:10" ht="15" customHeight="1">
      <c r="C456" s="988"/>
      <c r="D456" s="988"/>
      <c r="E456" s="988"/>
      <c r="F456" s="988"/>
      <c r="G456" s="988"/>
      <c r="H456" s="988"/>
      <c r="I456" s="988"/>
      <c r="J456" s="988"/>
    </row>
    <row r="457" spans="3:10" ht="15" customHeight="1">
      <c r="C457" s="988"/>
      <c r="D457" s="988"/>
      <c r="E457" s="988"/>
      <c r="F457" s="988"/>
      <c r="G457" s="988"/>
      <c r="H457" s="988"/>
      <c r="I457" s="988"/>
      <c r="J457" s="988"/>
    </row>
    <row r="458" spans="3:10" ht="15" customHeight="1">
      <c r="C458" s="988"/>
      <c r="D458" s="988"/>
      <c r="E458" s="988"/>
      <c r="F458" s="988"/>
      <c r="G458" s="988"/>
      <c r="H458" s="988"/>
      <c r="I458" s="988"/>
      <c r="J458" s="988"/>
    </row>
    <row r="459" spans="3:10" ht="15" customHeight="1">
      <c r="C459" s="988"/>
      <c r="D459" s="988"/>
      <c r="E459" s="988"/>
      <c r="F459" s="988"/>
      <c r="G459" s="988"/>
      <c r="H459" s="988"/>
      <c r="I459" s="988"/>
      <c r="J459" s="988"/>
    </row>
    <row r="460" spans="3:10" ht="15" customHeight="1">
      <c r="C460" s="988"/>
      <c r="D460" s="988"/>
      <c r="E460" s="988"/>
      <c r="F460" s="988"/>
      <c r="G460" s="988"/>
      <c r="H460" s="988"/>
      <c r="I460" s="988"/>
      <c r="J460" s="988"/>
    </row>
    <row r="461" spans="3:10" ht="15" customHeight="1">
      <c r="C461" s="988"/>
      <c r="D461" s="988"/>
      <c r="E461" s="988"/>
      <c r="F461" s="988"/>
      <c r="G461" s="988"/>
      <c r="H461" s="988"/>
      <c r="I461" s="988"/>
      <c r="J461" s="988"/>
    </row>
    <row r="462" spans="3:10" ht="15" customHeight="1">
      <c r="C462" s="988"/>
      <c r="D462" s="988"/>
      <c r="E462" s="988"/>
      <c r="F462" s="988"/>
      <c r="G462" s="988"/>
      <c r="H462" s="988"/>
      <c r="I462" s="988"/>
      <c r="J462" s="988"/>
    </row>
    <row r="463" spans="3:10" ht="15" customHeight="1">
      <c r="C463" s="988"/>
      <c r="D463" s="988"/>
      <c r="E463" s="988"/>
      <c r="F463" s="988"/>
      <c r="G463" s="988"/>
      <c r="H463" s="988"/>
      <c r="I463" s="988"/>
      <c r="J463" s="988"/>
    </row>
    <row r="464" spans="3:10" ht="15" customHeight="1">
      <c r="C464" s="988"/>
      <c r="D464" s="988"/>
      <c r="E464" s="988"/>
      <c r="F464" s="988"/>
      <c r="G464" s="988"/>
      <c r="H464" s="988"/>
      <c r="I464" s="988"/>
      <c r="J464" s="988"/>
    </row>
    <row r="465" spans="3:10" ht="15" customHeight="1">
      <c r="C465" s="988"/>
      <c r="D465" s="988"/>
      <c r="E465" s="988"/>
      <c r="F465" s="988"/>
      <c r="G465" s="988"/>
      <c r="H465" s="988"/>
      <c r="I465" s="988"/>
      <c r="J465" s="988"/>
    </row>
    <row r="466" spans="3:10" ht="15" customHeight="1">
      <c r="C466" s="988"/>
      <c r="D466" s="988"/>
      <c r="E466" s="988"/>
      <c r="F466" s="988"/>
      <c r="G466" s="988"/>
      <c r="H466" s="988"/>
      <c r="I466" s="988"/>
      <c r="J466" s="988"/>
    </row>
    <row r="467" spans="3:10" ht="15" customHeight="1">
      <c r="C467" s="988"/>
      <c r="D467" s="988"/>
      <c r="E467" s="988"/>
      <c r="F467" s="988"/>
      <c r="G467" s="988"/>
      <c r="H467" s="988"/>
      <c r="I467" s="988"/>
      <c r="J467" s="988"/>
    </row>
    <row r="468" spans="3:10" ht="15" customHeight="1">
      <c r="C468" s="988"/>
      <c r="D468" s="988"/>
      <c r="E468" s="988"/>
      <c r="F468" s="988"/>
      <c r="G468" s="988"/>
      <c r="H468" s="988"/>
      <c r="I468" s="988"/>
      <c r="J468" s="988"/>
    </row>
    <row r="469" spans="3:10" ht="15" customHeight="1">
      <c r="C469" s="988"/>
      <c r="D469" s="988"/>
      <c r="E469" s="988"/>
      <c r="F469" s="988"/>
      <c r="G469" s="988"/>
      <c r="H469" s="988"/>
      <c r="I469" s="988"/>
      <c r="J469" s="988"/>
    </row>
    <row r="470" spans="3:10" ht="15" customHeight="1">
      <c r="C470" s="988"/>
      <c r="D470" s="988"/>
      <c r="E470" s="988"/>
      <c r="F470" s="988"/>
      <c r="G470" s="988"/>
      <c r="H470" s="988"/>
      <c r="I470" s="988"/>
      <c r="J470" s="988"/>
    </row>
    <row r="471" spans="3:10" ht="15" customHeight="1">
      <c r="C471" s="988"/>
      <c r="D471" s="988"/>
      <c r="E471" s="988"/>
      <c r="F471" s="988"/>
      <c r="G471" s="988"/>
      <c r="H471" s="988"/>
      <c r="I471" s="988"/>
      <c r="J471" s="988"/>
    </row>
    <row r="472" spans="3:10" ht="15" customHeight="1">
      <c r="C472" s="988"/>
      <c r="D472" s="988"/>
      <c r="E472" s="988"/>
      <c r="F472" s="988"/>
      <c r="G472" s="988"/>
      <c r="H472" s="988"/>
      <c r="I472" s="988"/>
      <c r="J472" s="988"/>
    </row>
    <row r="473" spans="3:10" ht="15" customHeight="1">
      <c r="C473" s="988"/>
      <c r="D473" s="988"/>
      <c r="E473" s="988"/>
      <c r="F473" s="988"/>
      <c r="G473" s="988"/>
      <c r="H473" s="988"/>
      <c r="I473" s="988"/>
      <c r="J473" s="988"/>
    </row>
    <row r="474" spans="3:10" ht="15" customHeight="1">
      <c r="C474" s="988"/>
      <c r="D474" s="988"/>
      <c r="E474" s="988"/>
      <c r="F474" s="988"/>
      <c r="G474" s="988"/>
      <c r="H474" s="988"/>
      <c r="I474" s="988"/>
      <c r="J474" s="988"/>
    </row>
    <row r="475" spans="3:10" ht="15" customHeight="1">
      <c r="C475" s="988"/>
      <c r="D475" s="988"/>
      <c r="E475" s="988"/>
      <c r="F475" s="988"/>
      <c r="G475" s="988"/>
      <c r="H475" s="988"/>
      <c r="I475" s="988"/>
      <c r="J475" s="988"/>
    </row>
    <row r="476" spans="3:10" ht="15" customHeight="1">
      <c r="C476" s="988"/>
      <c r="D476" s="988"/>
      <c r="E476" s="988"/>
      <c r="F476" s="988"/>
      <c r="G476" s="988"/>
      <c r="H476" s="988"/>
      <c r="I476" s="988"/>
      <c r="J476" s="988"/>
    </row>
    <row r="477" spans="3:10" ht="15" customHeight="1">
      <c r="C477" s="988"/>
      <c r="D477" s="988"/>
      <c r="E477" s="988"/>
      <c r="F477" s="988"/>
      <c r="G477" s="988"/>
      <c r="H477" s="988"/>
      <c r="I477" s="988"/>
      <c r="J477" s="988"/>
    </row>
    <row r="478" spans="3:10" ht="15" customHeight="1">
      <c r="C478" s="988"/>
      <c r="D478" s="988"/>
      <c r="E478" s="988"/>
      <c r="F478" s="988"/>
      <c r="G478" s="988"/>
      <c r="H478" s="988"/>
      <c r="I478" s="988"/>
      <c r="J478" s="988"/>
    </row>
    <row r="479" spans="3:10" ht="15" customHeight="1">
      <c r="C479" s="988"/>
      <c r="D479" s="988"/>
      <c r="E479" s="988"/>
      <c r="F479" s="988"/>
      <c r="G479" s="988"/>
      <c r="H479" s="988"/>
      <c r="I479" s="988"/>
      <c r="J479" s="988"/>
    </row>
    <row r="480" spans="3:10" ht="15" customHeight="1">
      <c r="C480" s="988"/>
      <c r="D480" s="988"/>
      <c r="E480" s="988"/>
      <c r="F480" s="988"/>
      <c r="G480" s="988"/>
      <c r="H480" s="988"/>
      <c r="I480" s="988"/>
      <c r="J480" s="988"/>
    </row>
    <row r="481" spans="3:10" ht="15" customHeight="1">
      <c r="C481" s="988"/>
      <c r="D481" s="988"/>
      <c r="E481" s="988"/>
      <c r="F481" s="988"/>
      <c r="G481" s="988"/>
      <c r="H481" s="988"/>
      <c r="I481" s="988"/>
      <c r="J481" s="988"/>
    </row>
    <row r="482" spans="3:10" ht="15" customHeight="1">
      <c r="C482" s="988"/>
      <c r="D482" s="988"/>
      <c r="E482" s="988"/>
      <c r="F482" s="988"/>
      <c r="G482" s="988"/>
      <c r="H482" s="988"/>
      <c r="I482" s="988"/>
      <c r="J482" s="988"/>
    </row>
    <row r="483" spans="3:10" ht="15" customHeight="1">
      <c r="C483" s="988"/>
      <c r="D483" s="988"/>
      <c r="E483" s="988"/>
      <c r="F483" s="988"/>
      <c r="G483" s="988"/>
      <c r="H483" s="988"/>
      <c r="I483" s="988"/>
      <c r="J483" s="988"/>
    </row>
    <row r="484" spans="3:10" ht="15" customHeight="1">
      <c r="C484" s="988"/>
      <c r="D484" s="988"/>
      <c r="E484" s="988"/>
      <c r="F484" s="988"/>
      <c r="G484" s="988"/>
      <c r="H484" s="988"/>
      <c r="I484" s="988"/>
      <c r="J484" s="988"/>
    </row>
    <row r="485" spans="3:10" ht="15" customHeight="1">
      <c r="C485" s="988"/>
      <c r="D485" s="988"/>
      <c r="E485" s="988"/>
      <c r="F485" s="988"/>
      <c r="G485" s="988"/>
      <c r="H485" s="988"/>
      <c r="I485" s="988"/>
      <c r="J485" s="988"/>
    </row>
    <row r="486" spans="3:10" ht="15" customHeight="1">
      <c r="C486" s="988"/>
      <c r="D486" s="988"/>
      <c r="E486" s="988"/>
      <c r="F486" s="988"/>
      <c r="G486" s="988"/>
      <c r="H486" s="988"/>
      <c r="I486" s="988"/>
      <c r="J486" s="988"/>
    </row>
    <row r="487" spans="3:10" ht="15" customHeight="1">
      <c r="C487" s="988"/>
      <c r="D487" s="988"/>
      <c r="E487" s="988"/>
      <c r="F487" s="988"/>
      <c r="G487" s="988"/>
      <c r="H487" s="988"/>
      <c r="I487" s="988"/>
      <c r="J487" s="988"/>
    </row>
    <row r="488" spans="3:10" ht="15" customHeight="1">
      <c r="C488" s="988"/>
      <c r="D488" s="988"/>
      <c r="E488" s="988"/>
      <c r="F488" s="988"/>
      <c r="G488" s="988"/>
      <c r="H488" s="988"/>
      <c r="I488" s="988"/>
      <c r="J488" s="988"/>
    </row>
    <row r="489" spans="3:10" ht="15" customHeight="1">
      <c r="C489" s="988"/>
      <c r="D489" s="988"/>
      <c r="E489" s="988"/>
      <c r="F489" s="988"/>
      <c r="G489" s="988"/>
      <c r="H489" s="988"/>
      <c r="I489" s="988"/>
      <c r="J489" s="988"/>
    </row>
    <row r="490" spans="3:10" ht="15" customHeight="1">
      <c r="C490" s="988"/>
      <c r="D490" s="988"/>
      <c r="E490" s="988"/>
      <c r="F490" s="988"/>
      <c r="G490" s="988"/>
      <c r="H490" s="988"/>
      <c r="I490" s="988"/>
      <c r="J490" s="988"/>
    </row>
    <row r="491" spans="3:10" ht="15" customHeight="1">
      <c r="C491" s="988"/>
      <c r="D491" s="988"/>
      <c r="E491" s="988"/>
      <c r="F491" s="988"/>
      <c r="G491" s="988"/>
      <c r="H491" s="988"/>
      <c r="I491" s="988"/>
      <c r="J491" s="988"/>
    </row>
    <row r="492" spans="3:10" ht="15" customHeight="1">
      <c r="C492" s="988"/>
      <c r="D492" s="988"/>
      <c r="E492" s="988"/>
      <c r="F492" s="988"/>
      <c r="G492" s="988"/>
      <c r="H492" s="988"/>
      <c r="I492" s="988"/>
      <c r="J492" s="988"/>
    </row>
    <row r="493" spans="3:10" ht="15" customHeight="1">
      <c r="C493" s="988"/>
      <c r="D493" s="988"/>
      <c r="E493" s="988"/>
      <c r="F493" s="988"/>
      <c r="G493" s="988"/>
      <c r="H493" s="988"/>
      <c r="I493" s="988"/>
      <c r="J493" s="988"/>
    </row>
    <row r="494" spans="3:10" ht="15" customHeight="1">
      <c r="C494" s="988"/>
      <c r="D494" s="988"/>
      <c r="E494" s="988"/>
      <c r="F494" s="988"/>
      <c r="G494" s="988"/>
      <c r="H494" s="988"/>
      <c r="I494" s="988"/>
      <c r="J494" s="988"/>
    </row>
    <row r="495" spans="3:10" ht="15" customHeight="1">
      <c r="C495" s="988"/>
      <c r="D495" s="988"/>
      <c r="E495" s="988"/>
      <c r="F495" s="988"/>
      <c r="G495" s="988"/>
      <c r="H495" s="988"/>
      <c r="I495" s="988"/>
      <c r="J495" s="988"/>
    </row>
    <row r="496" spans="3:10" ht="15" customHeight="1">
      <c r="C496" s="988"/>
      <c r="D496" s="988"/>
      <c r="E496" s="988"/>
      <c r="F496" s="988"/>
      <c r="G496" s="988"/>
      <c r="H496" s="988"/>
      <c r="I496" s="988"/>
      <c r="J496" s="988"/>
    </row>
    <row r="497" spans="3:10" ht="15" customHeight="1">
      <c r="C497" s="988"/>
      <c r="D497" s="988"/>
      <c r="E497" s="988"/>
      <c r="F497" s="988"/>
      <c r="G497" s="988"/>
      <c r="H497" s="988"/>
      <c r="I497" s="988"/>
      <c r="J497" s="988"/>
    </row>
    <row r="498" spans="3:10" ht="15" customHeight="1">
      <c r="C498" s="988"/>
      <c r="D498" s="988"/>
      <c r="E498" s="988"/>
      <c r="F498" s="988"/>
      <c r="G498" s="988"/>
      <c r="H498" s="988"/>
      <c r="I498" s="988"/>
      <c r="J498" s="988"/>
    </row>
    <row r="499" spans="3:10" ht="15" customHeight="1">
      <c r="C499" s="988"/>
      <c r="D499" s="988"/>
      <c r="E499" s="988"/>
      <c r="F499" s="988"/>
      <c r="G499" s="988"/>
      <c r="H499" s="988"/>
      <c r="I499" s="988"/>
      <c r="J499" s="988"/>
    </row>
    <row r="500" spans="3:10" ht="15" customHeight="1">
      <c r="C500" s="988"/>
      <c r="D500" s="988"/>
      <c r="E500" s="988"/>
      <c r="F500" s="988"/>
      <c r="G500" s="988"/>
      <c r="H500" s="988"/>
      <c r="I500" s="988"/>
      <c r="J500" s="988"/>
    </row>
    <row r="501" spans="3:10" ht="15" customHeight="1">
      <c r="C501" s="988"/>
      <c r="D501" s="988"/>
      <c r="E501" s="988"/>
      <c r="F501" s="988"/>
      <c r="G501" s="988"/>
      <c r="H501" s="988"/>
      <c r="I501" s="988"/>
      <c r="J501" s="988"/>
    </row>
    <row r="502" spans="3:10" ht="15" customHeight="1">
      <c r="C502" s="988"/>
      <c r="D502" s="988"/>
      <c r="E502" s="988"/>
      <c r="F502" s="988"/>
      <c r="G502" s="988"/>
      <c r="H502" s="988"/>
      <c r="I502" s="988"/>
      <c r="J502" s="988"/>
    </row>
    <row r="503" spans="3:10" ht="15" customHeight="1">
      <c r="C503" s="988"/>
      <c r="D503" s="988"/>
      <c r="E503" s="988"/>
      <c r="F503" s="988"/>
      <c r="G503" s="988"/>
      <c r="H503" s="988"/>
      <c r="I503" s="988"/>
      <c r="J503" s="988"/>
    </row>
    <row r="504" spans="3:10" ht="15" customHeight="1">
      <c r="C504" s="988"/>
      <c r="D504" s="988"/>
      <c r="E504" s="988"/>
      <c r="F504" s="988"/>
      <c r="G504" s="988"/>
      <c r="H504" s="988"/>
      <c r="I504" s="988"/>
      <c r="J504" s="988"/>
    </row>
    <row r="505" spans="3:10" ht="15" customHeight="1">
      <c r="C505" s="988"/>
      <c r="D505" s="988"/>
      <c r="E505" s="988"/>
      <c r="F505" s="988"/>
      <c r="G505" s="988"/>
      <c r="H505" s="988"/>
      <c r="I505" s="988"/>
      <c r="J505" s="988"/>
    </row>
    <row r="506" spans="3:10" ht="15" customHeight="1">
      <c r="C506" s="988"/>
      <c r="D506" s="988"/>
      <c r="E506" s="988"/>
      <c r="F506" s="988"/>
      <c r="G506" s="988"/>
      <c r="H506" s="988"/>
      <c r="I506" s="988"/>
      <c r="J506" s="988"/>
    </row>
    <row r="507" spans="3:10" ht="15" customHeight="1">
      <c r="C507" s="988"/>
      <c r="D507" s="988"/>
      <c r="E507" s="988"/>
      <c r="F507" s="988"/>
      <c r="G507" s="988"/>
      <c r="H507" s="988"/>
      <c r="I507" s="988"/>
      <c r="J507" s="988"/>
    </row>
    <row r="508" spans="3:10" ht="15" customHeight="1">
      <c r="C508" s="988"/>
      <c r="D508" s="988"/>
      <c r="E508" s="988"/>
      <c r="F508" s="988"/>
      <c r="G508" s="988"/>
      <c r="H508" s="988"/>
      <c r="I508" s="988"/>
      <c r="J508" s="988"/>
    </row>
    <row r="509" spans="3:10" ht="15" customHeight="1">
      <c r="C509" s="988"/>
      <c r="D509" s="988"/>
      <c r="E509" s="988"/>
      <c r="F509" s="988"/>
      <c r="G509" s="988"/>
      <c r="H509" s="988"/>
      <c r="I509" s="988"/>
      <c r="J509" s="988"/>
    </row>
    <row r="510" spans="3:10" ht="15" customHeight="1">
      <c r="C510" s="988"/>
      <c r="D510" s="988"/>
      <c r="E510" s="988"/>
      <c r="F510" s="988"/>
      <c r="G510" s="988"/>
      <c r="H510" s="988"/>
      <c r="I510" s="988"/>
      <c r="J510" s="988"/>
    </row>
    <row r="511" spans="3:10" ht="15" customHeight="1">
      <c r="C511" s="988"/>
      <c r="D511" s="988"/>
      <c r="E511" s="988"/>
      <c r="F511" s="988"/>
      <c r="G511" s="988"/>
      <c r="H511" s="988"/>
      <c r="I511" s="988"/>
      <c r="J511" s="988"/>
    </row>
    <row r="512" spans="3:10" ht="15" customHeight="1">
      <c r="C512" s="988"/>
      <c r="D512" s="988"/>
      <c r="E512" s="988"/>
      <c r="F512" s="988"/>
      <c r="G512" s="988"/>
      <c r="H512" s="988"/>
      <c r="I512" s="988"/>
      <c r="J512" s="988"/>
    </row>
    <row r="513" spans="3:10" ht="15" customHeight="1">
      <c r="C513" s="988"/>
      <c r="D513" s="988"/>
      <c r="E513" s="988"/>
      <c r="F513" s="988"/>
      <c r="G513" s="988"/>
      <c r="H513" s="988"/>
      <c r="I513" s="988"/>
      <c r="J513" s="988"/>
    </row>
    <row r="514" spans="3:10" ht="15" customHeight="1">
      <c r="C514" s="988"/>
      <c r="D514" s="988"/>
      <c r="E514" s="988"/>
      <c r="F514" s="988"/>
      <c r="G514" s="988"/>
      <c r="H514" s="988"/>
      <c r="I514" s="988"/>
      <c r="J514" s="988"/>
    </row>
    <row r="515" spans="3:10" ht="15" customHeight="1">
      <c r="C515" s="988"/>
      <c r="D515" s="988"/>
      <c r="E515" s="988"/>
      <c r="F515" s="988"/>
      <c r="G515" s="988"/>
      <c r="H515" s="988"/>
      <c r="I515" s="988"/>
      <c r="J515" s="988"/>
    </row>
    <row r="516" spans="3:10" ht="15" customHeight="1">
      <c r="C516" s="988"/>
      <c r="D516" s="988"/>
      <c r="E516" s="988"/>
      <c r="F516" s="988"/>
      <c r="G516" s="988"/>
      <c r="H516" s="988"/>
      <c r="I516" s="988"/>
      <c r="J516" s="988"/>
    </row>
    <row r="517" spans="3:10" ht="15" customHeight="1">
      <c r="C517" s="988"/>
      <c r="D517" s="988"/>
      <c r="E517" s="988"/>
      <c r="F517" s="988"/>
      <c r="G517" s="988"/>
      <c r="H517" s="988"/>
      <c r="I517" s="988"/>
      <c r="J517" s="988"/>
    </row>
    <row r="518" spans="3:10" ht="15" customHeight="1">
      <c r="C518" s="988"/>
      <c r="D518" s="988"/>
      <c r="E518" s="988"/>
      <c r="F518" s="988"/>
      <c r="G518" s="988"/>
      <c r="H518" s="988"/>
      <c r="I518" s="988"/>
      <c r="J518" s="988"/>
    </row>
    <row r="519" spans="3:10" ht="15" customHeight="1">
      <c r="C519" s="988"/>
      <c r="D519" s="988"/>
      <c r="E519" s="988"/>
      <c r="F519" s="988"/>
      <c r="G519" s="988"/>
      <c r="H519" s="988"/>
      <c r="I519" s="988"/>
      <c r="J519" s="988"/>
    </row>
    <row r="520" spans="3:10" ht="15" customHeight="1">
      <c r="C520" s="988"/>
      <c r="D520" s="988"/>
      <c r="E520" s="988"/>
      <c r="F520" s="988"/>
      <c r="G520" s="988"/>
      <c r="H520" s="988"/>
      <c r="I520" s="988"/>
      <c r="J520" s="988"/>
    </row>
    <row r="521" spans="3:10" ht="15" customHeight="1">
      <c r="C521" s="988"/>
      <c r="D521" s="988"/>
      <c r="E521" s="988"/>
      <c r="F521" s="988"/>
      <c r="G521" s="988"/>
      <c r="H521" s="988"/>
      <c r="I521" s="988"/>
      <c r="J521" s="988"/>
    </row>
    <row r="522" spans="3:10" ht="15" customHeight="1">
      <c r="C522" s="988"/>
      <c r="D522" s="988"/>
      <c r="E522" s="988"/>
      <c r="F522" s="988"/>
      <c r="G522" s="988"/>
      <c r="H522" s="988"/>
      <c r="I522" s="988"/>
      <c r="J522" s="988"/>
    </row>
    <row r="523" spans="3:10" ht="15" customHeight="1">
      <c r="C523" s="988"/>
      <c r="D523" s="988"/>
      <c r="E523" s="988"/>
      <c r="F523" s="988"/>
      <c r="G523" s="988"/>
      <c r="H523" s="988"/>
      <c r="I523" s="988"/>
      <c r="J523" s="988"/>
    </row>
    <row r="524" spans="3:10" ht="15" customHeight="1">
      <c r="C524" s="988"/>
      <c r="D524" s="988"/>
      <c r="E524" s="988"/>
      <c r="F524" s="988"/>
      <c r="G524" s="988"/>
      <c r="H524" s="988"/>
      <c r="I524" s="988"/>
      <c r="J524" s="988"/>
    </row>
    <row r="525" spans="3:10" ht="15" customHeight="1">
      <c r="C525" s="988"/>
      <c r="D525" s="988"/>
      <c r="E525" s="988"/>
      <c r="F525" s="988"/>
      <c r="G525" s="988"/>
      <c r="H525" s="988"/>
      <c r="I525" s="988"/>
      <c r="J525" s="988"/>
    </row>
    <row r="526" spans="3:10" ht="15" customHeight="1">
      <c r="C526" s="988"/>
      <c r="D526" s="988"/>
      <c r="E526" s="988"/>
      <c r="F526" s="988"/>
      <c r="G526" s="988"/>
      <c r="H526" s="988"/>
      <c r="I526" s="988"/>
      <c r="J526" s="988"/>
    </row>
    <row r="527" spans="3:10" ht="15" customHeight="1">
      <c r="C527" s="988"/>
      <c r="D527" s="988"/>
      <c r="E527" s="988"/>
      <c r="F527" s="988"/>
      <c r="G527" s="988"/>
      <c r="H527" s="988"/>
      <c r="I527" s="988"/>
      <c r="J527" s="988"/>
    </row>
    <row r="528" spans="3:10" ht="15" customHeight="1">
      <c r="C528" s="988"/>
      <c r="D528" s="988"/>
      <c r="E528" s="988"/>
      <c r="F528" s="988"/>
      <c r="G528" s="988"/>
      <c r="H528" s="988"/>
      <c r="I528" s="988"/>
      <c r="J528" s="988"/>
    </row>
    <row r="529" spans="3:10" ht="15" customHeight="1">
      <c r="C529" s="988"/>
      <c r="D529" s="988"/>
      <c r="E529" s="988"/>
      <c r="F529" s="988"/>
      <c r="G529" s="988"/>
      <c r="H529" s="988"/>
      <c r="I529" s="988"/>
      <c r="J529" s="988"/>
    </row>
    <row r="530" spans="3:10" ht="15" customHeight="1">
      <c r="C530" s="988"/>
      <c r="D530" s="988"/>
      <c r="E530" s="988"/>
      <c r="F530" s="988"/>
      <c r="G530" s="988"/>
      <c r="H530" s="988"/>
      <c r="I530" s="988"/>
      <c r="J530" s="988"/>
    </row>
    <row r="531" spans="3:10" ht="15" customHeight="1">
      <c r="C531" s="988"/>
      <c r="D531" s="988"/>
      <c r="E531" s="988"/>
      <c r="F531" s="988"/>
      <c r="G531" s="988"/>
      <c r="H531" s="988"/>
      <c r="I531" s="988"/>
      <c r="J531" s="988"/>
    </row>
    <row r="532" spans="3:10" ht="15" customHeight="1">
      <c r="C532" s="988"/>
      <c r="D532" s="988"/>
      <c r="E532" s="988"/>
      <c r="F532" s="988"/>
      <c r="G532" s="988"/>
      <c r="H532" s="988"/>
      <c r="I532" s="988"/>
      <c r="J532" s="988"/>
    </row>
    <row r="533" spans="3:10" ht="15" customHeight="1">
      <c r="C533" s="988"/>
      <c r="D533" s="988"/>
      <c r="E533" s="988"/>
      <c r="F533" s="988"/>
      <c r="G533" s="988"/>
      <c r="H533" s="988"/>
      <c r="I533" s="988"/>
      <c r="J533" s="988"/>
    </row>
    <row r="534" spans="3:10" ht="15" customHeight="1">
      <c r="C534" s="988"/>
      <c r="D534" s="988"/>
      <c r="E534" s="988"/>
      <c r="F534" s="988"/>
      <c r="G534" s="988"/>
      <c r="H534" s="988"/>
      <c r="I534" s="988"/>
      <c r="J534" s="988"/>
    </row>
    <row r="535" spans="3:10" ht="15" customHeight="1">
      <c r="C535" s="988"/>
      <c r="D535" s="988"/>
      <c r="E535" s="988"/>
      <c r="F535" s="988"/>
      <c r="G535" s="988"/>
      <c r="H535" s="988"/>
      <c r="I535" s="988"/>
      <c r="J535" s="988"/>
    </row>
    <row r="536" spans="3:10" ht="15" customHeight="1">
      <c r="C536" s="988"/>
      <c r="D536" s="988"/>
      <c r="E536" s="988"/>
      <c r="F536" s="988"/>
      <c r="G536" s="988"/>
      <c r="H536" s="988"/>
      <c r="I536" s="988"/>
      <c r="J536" s="988"/>
    </row>
    <row r="537" spans="3:10" ht="15" customHeight="1">
      <c r="C537" s="988"/>
      <c r="D537" s="988"/>
      <c r="E537" s="988"/>
      <c r="F537" s="988"/>
      <c r="G537" s="988"/>
      <c r="H537" s="988"/>
      <c r="I537" s="988"/>
      <c r="J537" s="988"/>
    </row>
    <row r="538" spans="3:10" ht="15" customHeight="1">
      <c r="C538" s="988"/>
      <c r="D538" s="988"/>
      <c r="E538" s="988"/>
      <c r="F538" s="988"/>
      <c r="G538" s="988"/>
      <c r="H538" s="988"/>
      <c r="I538" s="988"/>
      <c r="J538" s="988"/>
    </row>
    <row r="539" spans="3:10" ht="15" customHeight="1">
      <c r="C539" s="988"/>
      <c r="D539" s="988"/>
      <c r="E539" s="988"/>
      <c r="F539" s="988"/>
      <c r="G539" s="988"/>
      <c r="H539" s="988"/>
      <c r="I539" s="988"/>
      <c r="J539" s="988"/>
    </row>
    <row r="540" spans="3:10" ht="15" customHeight="1">
      <c r="C540" s="988"/>
      <c r="D540" s="988"/>
      <c r="E540" s="988"/>
      <c r="F540" s="988"/>
      <c r="G540" s="988"/>
      <c r="H540" s="988"/>
      <c r="I540" s="988"/>
      <c r="J540" s="988"/>
    </row>
    <row r="541" spans="3:10" ht="15" customHeight="1">
      <c r="C541" s="988"/>
      <c r="D541" s="988"/>
      <c r="E541" s="988"/>
      <c r="F541" s="988"/>
      <c r="G541" s="988"/>
      <c r="H541" s="988"/>
      <c r="I541" s="988"/>
      <c r="J541" s="988"/>
    </row>
    <row r="542" spans="3:10" ht="15" customHeight="1">
      <c r="C542" s="988"/>
      <c r="D542" s="988"/>
      <c r="E542" s="988"/>
      <c r="F542" s="988"/>
      <c r="G542" s="988"/>
      <c r="H542" s="988"/>
      <c r="I542" s="988"/>
      <c r="J542" s="988"/>
    </row>
    <row r="543" spans="3:10" ht="15" customHeight="1">
      <c r="C543" s="988"/>
      <c r="D543" s="988"/>
      <c r="E543" s="988"/>
      <c r="F543" s="988"/>
      <c r="G543" s="988"/>
      <c r="H543" s="988"/>
      <c r="I543" s="988"/>
      <c r="J543" s="988"/>
    </row>
    <row r="544" spans="3:10" ht="15" customHeight="1">
      <c r="C544" s="988"/>
      <c r="D544" s="988"/>
      <c r="E544" s="988"/>
      <c r="F544" s="988"/>
      <c r="G544" s="988"/>
      <c r="H544" s="988"/>
      <c r="I544" s="988"/>
      <c r="J544" s="988"/>
    </row>
    <row r="545" spans="3:10" ht="15" customHeight="1">
      <c r="C545" s="988"/>
      <c r="D545" s="988"/>
      <c r="E545" s="988"/>
      <c r="F545" s="988"/>
      <c r="G545" s="988"/>
      <c r="H545" s="988"/>
      <c r="I545" s="988"/>
      <c r="J545" s="988"/>
    </row>
    <row r="546" spans="3:10" ht="15" customHeight="1">
      <c r="C546" s="988"/>
      <c r="D546" s="988"/>
      <c r="E546" s="988"/>
      <c r="F546" s="988"/>
      <c r="G546" s="988"/>
      <c r="H546" s="988"/>
      <c r="I546" s="988"/>
      <c r="J546" s="988"/>
    </row>
    <row r="547" spans="3:10" ht="15" customHeight="1">
      <c r="C547" s="988"/>
      <c r="D547" s="988"/>
      <c r="E547" s="988"/>
      <c r="F547" s="988"/>
      <c r="G547" s="988"/>
      <c r="H547" s="988"/>
      <c r="I547" s="988"/>
      <c r="J547" s="988"/>
    </row>
    <row r="548" spans="3:10" ht="15" customHeight="1">
      <c r="C548" s="988"/>
      <c r="D548" s="988"/>
      <c r="E548" s="988"/>
      <c r="F548" s="988"/>
      <c r="G548" s="988"/>
      <c r="H548" s="988"/>
      <c r="I548" s="988"/>
      <c r="J548" s="988"/>
    </row>
    <row r="549" spans="3:10" ht="15" customHeight="1">
      <c r="C549" s="988"/>
      <c r="D549" s="988"/>
      <c r="E549" s="988"/>
      <c r="F549" s="988"/>
      <c r="G549" s="988"/>
      <c r="H549" s="988"/>
      <c r="I549" s="988"/>
      <c r="J549" s="988"/>
    </row>
    <row r="550" spans="3:10" ht="15" customHeight="1">
      <c r="C550" s="988"/>
      <c r="D550" s="988"/>
      <c r="E550" s="988"/>
      <c r="F550" s="988"/>
      <c r="G550" s="988"/>
      <c r="H550" s="988"/>
      <c r="I550" s="988"/>
      <c r="J550" s="988"/>
    </row>
    <row r="551" spans="3:10" ht="15" customHeight="1">
      <c r="C551" s="988"/>
      <c r="D551" s="988"/>
      <c r="E551" s="988"/>
      <c r="F551" s="988"/>
      <c r="G551" s="988"/>
      <c r="H551" s="988"/>
      <c r="I551" s="988"/>
      <c r="J551" s="988"/>
    </row>
    <row r="552" spans="3:10" ht="15" customHeight="1">
      <c r="C552" s="988"/>
      <c r="D552" s="988"/>
      <c r="E552" s="988"/>
      <c r="F552" s="988"/>
      <c r="G552" s="988"/>
      <c r="H552" s="988"/>
      <c r="I552" s="988"/>
      <c r="J552" s="988"/>
    </row>
    <row r="553" spans="3:10" ht="15" customHeight="1">
      <c r="C553" s="988"/>
      <c r="D553" s="988"/>
      <c r="E553" s="988"/>
      <c r="F553" s="988"/>
      <c r="G553" s="988"/>
      <c r="H553" s="988"/>
      <c r="I553" s="988"/>
      <c r="J553" s="988"/>
    </row>
    <row r="554" spans="3:10" ht="15" customHeight="1">
      <c r="C554" s="988"/>
      <c r="D554" s="988"/>
      <c r="E554" s="988"/>
      <c r="F554" s="988"/>
      <c r="G554" s="988"/>
      <c r="H554" s="988"/>
      <c r="I554" s="988"/>
      <c r="J554" s="988"/>
    </row>
    <row r="555" spans="3:10" ht="15" customHeight="1">
      <c r="C555" s="988"/>
      <c r="D555" s="988"/>
      <c r="E555" s="988"/>
      <c r="F555" s="988"/>
      <c r="G555" s="988"/>
      <c r="H555" s="988"/>
      <c r="I555" s="988"/>
      <c r="J555" s="988"/>
    </row>
    <row r="556" spans="3:10" ht="15" customHeight="1">
      <c r="C556" s="988"/>
      <c r="D556" s="988"/>
      <c r="E556" s="988"/>
      <c r="F556" s="988"/>
      <c r="G556" s="988"/>
      <c r="H556" s="988"/>
      <c r="I556" s="988"/>
      <c r="J556" s="988"/>
    </row>
    <row r="557" spans="3:10" ht="15" customHeight="1">
      <c r="C557" s="988"/>
      <c r="D557" s="988"/>
      <c r="E557" s="988"/>
      <c r="F557" s="988"/>
      <c r="G557" s="988"/>
      <c r="H557" s="988"/>
      <c r="I557" s="988"/>
      <c r="J557" s="988"/>
    </row>
    <row r="558" spans="3:10" ht="15" customHeight="1">
      <c r="C558" s="988"/>
      <c r="D558" s="988"/>
      <c r="E558" s="988"/>
      <c r="F558" s="988"/>
      <c r="G558" s="988"/>
      <c r="H558" s="988"/>
      <c r="I558" s="988"/>
      <c r="J558" s="988"/>
    </row>
    <row r="559" spans="3:10" ht="15" customHeight="1">
      <c r="C559" s="988"/>
      <c r="D559" s="988"/>
      <c r="E559" s="988"/>
      <c r="F559" s="988"/>
      <c r="G559" s="988"/>
      <c r="H559" s="988"/>
      <c r="I559" s="988"/>
      <c r="J559" s="988"/>
    </row>
    <row r="560" spans="3:10" ht="15" customHeight="1">
      <c r="C560" s="988"/>
      <c r="D560" s="988"/>
      <c r="E560" s="988"/>
      <c r="F560" s="988"/>
      <c r="G560" s="988"/>
      <c r="H560" s="988"/>
      <c r="I560" s="988"/>
      <c r="J560" s="988"/>
    </row>
    <row r="561" spans="3:10" ht="15" customHeight="1">
      <c r="C561" s="988"/>
      <c r="D561" s="988"/>
      <c r="E561" s="988"/>
      <c r="F561" s="988"/>
      <c r="G561" s="988"/>
      <c r="H561" s="988"/>
      <c r="I561" s="988"/>
      <c r="J561" s="988"/>
    </row>
    <row r="562" spans="3:10" ht="15" customHeight="1">
      <c r="C562" s="988"/>
      <c r="D562" s="988"/>
      <c r="E562" s="988"/>
      <c r="F562" s="988"/>
      <c r="G562" s="988"/>
      <c r="H562" s="988"/>
      <c r="I562" s="988"/>
      <c r="J562" s="988"/>
    </row>
    <row r="563" spans="3:10" ht="15" customHeight="1">
      <c r="C563" s="988"/>
      <c r="D563" s="988"/>
      <c r="E563" s="988"/>
      <c r="F563" s="988"/>
      <c r="G563" s="988"/>
      <c r="H563" s="988"/>
      <c r="I563" s="988"/>
      <c r="J563" s="988"/>
    </row>
    <row r="564" spans="3:10" ht="15" customHeight="1">
      <c r="C564" s="988"/>
      <c r="D564" s="988"/>
      <c r="E564" s="988"/>
      <c r="F564" s="988"/>
      <c r="G564" s="988"/>
      <c r="H564" s="988"/>
      <c r="I564" s="988"/>
      <c r="J564" s="988"/>
    </row>
    <row r="565" spans="3:10" ht="15" customHeight="1">
      <c r="C565" s="988"/>
      <c r="D565" s="988"/>
      <c r="E565" s="988"/>
      <c r="F565" s="988"/>
      <c r="G565" s="988"/>
      <c r="H565" s="988"/>
      <c r="I565" s="988"/>
      <c r="J565" s="988"/>
    </row>
    <row r="566" spans="3:10" ht="15" customHeight="1">
      <c r="C566" s="988"/>
      <c r="D566" s="988"/>
      <c r="E566" s="988"/>
      <c r="F566" s="988"/>
      <c r="G566" s="988"/>
      <c r="H566" s="988"/>
      <c r="I566" s="988"/>
      <c r="J566" s="988"/>
    </row>
    <row r="567" spans="3:10" ht="15" customHeight="1">
      <c r="C567" s="988"/>
      <c r="D567" s="988"/>
      <c r="E567" s="988"/>
      <c r="F567" s="988"/>
      <c r="G567" s="988"/>
      <c r="H567" s="988"/>
      <c r="I567" s="988"/>
      <c r="J567" s="988"/>
    </row>
    <row r="568" spans="3:10" ht="15" customHeight="1">
      <c r="C568" s="988"/>
      <c r="D568" s="988"/>
      <c r="E568" s="988"/>
      <c r="F568" s="988"/>
      <c r="G568" s="988"/>
      <c r="H568" s="988"/>
      <c r="I568" s="988"/>
      <c r="J568" s="988"/>
    </row>
    <row r="569" spans="3:10" ht="15" customHeight="1">
      <c r="C569" s="988"/>
      <c r="D569" s="988"/>
      <c r="E569" s="988"/>
      <c r="F569" s="988"/>
      <c r="G569" s="988"/>
      <c r="H569" s="988"/>
      <c r="I569" s="988"/>
      <c r="J569" s="988"/>
    </row>
    <row r="570" spans="3:10" ht="15" customHeight="1">
      <c r="C570" s="988"/>
      <c r="D570" s="988"/>
      <c r="E570" s="988"/>
      <c r="F570" s="988"/>
      <c r="G570" s="988"/>
      <c r="H570" s="988"/>
      <c r="I570" s="988"/>
      <c r="J570" s="988"/>
    </row>
    <row r="571" spans="3:10" ht="15" customHeight="1">
      <c r="C571" s="988"/>
      <c r="D571" s="988"/>
      <c r="E571" s="988"/>
      <c r="F571" s="988"/>
      <c r="G571" s="988"/>
      <c r="H571" s="988"/>
      <c r="I571" s="988"/>
      <c r="J571" s="988"/>
    </row>
    <row r="572" spans="3:10" ht="15" customHeight="1">
      <c r="C572" s="988"/>
      <c r="D572" s="988"/>
      <c r="E572" s="988"/>
      <c r="F572" s="988"/>
      <c r="G572" s="988"/>
      <c r="H572" s="988"/>
      <c r="I572" s="988"/>
      <c r="J572" s="988"/>
    </row>
    <row r="573" spans="3:10" ht="15" customHeight="1">
      <c r="C573" s="988"/>
      <c r="D573" s="988"/>
      <c r="E573" s="988"/>
      <c r="F573" s="988"/>
      <c r="G573" s="988"/>
      <c r="H573" s="988"/>
      <c r="I573" s="988"/>
      <c r="J573" s="988"/>
    </row>
    <row r="574" spans="3:10" ht="15" customHeight="1">
      <c r="C574" s="988"/>
      <c r="D574" s="988"/>
      <c r="E574" s="988"/>
      <c r="F574" s="988"/>
      <c r="G574" s="988"/>
      <c r="H574" s="988"/>
      <c r="I574" s="988"/>
      <c r="J574" s="988"/>
    </row>
    <row r="575" spans="3:10" ht="15" customHeight="1">
      <c r="C575" s="988"/>
      <c r="D575" s="988"/>
      <c r="E575" s="988"/>
      <c r="F575" s="988"/>
      <c r="G575" s="988"/>
      <c r="H575" s="988"/>
      <c r="I575" s="988"/>
      <c r="J575" s="988"/>
    </row>
    <row r="576" spans="3:10" ht="15" customHeight="1">
      <c r="C576" s="988"/>
      <c r="D576" s="988"/>
      <c r="E576" s="988"/>
      <c r="F576" s="988"/>
      <c r="G576" s="988"/>
      <c r="H576" s="988"/>
      <c r="I576" s="988"/>
      <c r="J576" s="988"/>
    </row>
    <row r="577" spans="3:10" ht="15" customHeight="1">
      <c r="C577" s="988"/>
      <c r="D577" s="988"/>
      <c r="E577" s="988"/>
      <c r="F577" s="988"/>
      <c r="G577" s="988"/>
      <c r="H577" s="988"/>
      <c r="I577" s="988"/>
      <c r="J577" s="988"/>
    </row>
    <row r="578" spans="3:10" ht="15" customHeight="1">
      <c r="C578" s="988"/>
      <c r="D578" s="988"/>
      <c r="E578" s="988"/>
      <c r="F578" s="988"/>
      <c r="G578" s="988"/>
      <c r="H578" s="988"/>
      <c r="I578" s="988"/>
      <c r="J578" s="988"/>
    </row>
    <row r="579" spans="3:10" ht="15" customHeight="1">
      <c r="C579" s="988"/>
      <c r="D579" s="988"/>
      <c r="E579" s="988"/>
      <c r="F579" s="988"/>
      <c r="G579" s="988"/>
      <c r="H579" s="988"/>
      <c r="I579" s="988"/>
      <c r="J579" s="988"/>
    </row>
  </sheetData>
  <mergeCells count="48">
    <mergeCell ref="L30:M30"/>
    <mergeCell ref="A1:N1"/>
    <mergeCell ref="J2:K2"/>
    <mergeCell ref="E6:L6"/>
    <mergeCell ref="B23:K23"/>
    <mergeCell ref="L23:M23"/>
    <mergeCell ref="B24:K24"/>
    <mergeCell ref="L24:M24"/>
    <mergeCell ref="L25:M25"/>
    <mergeCell ref="L26:M26"/>
    <mergeCell ref="L27:M27"/>
    <mergeCell ref="L28:M28"/>
    <mergeCell ref="L29:M29"/>
    <mergeCell ref="B48:C48"/>
    <mergeCell ref="L31:M31"/>
    <mergeCell ref="L32:M32"/>
    <mergeCell ref="L33:M33"/>
    <mergeCell ref="L34:M34"/>
    <mergeCell ref="L35:M35"/>
    <mergeCell ref="L36:M36"/>
    <mergeCell ref="L37:M37"/>
    <mergeCell ref="L38:M38"/>
    <mergeCell ref="L39:M39"/>
    <mergeCell ref="L40:M40"/>
    <mergeCell ref="P43:U43"/>
    <mergeCell ref="J58:K58"/>
    <mergeCell ref="L58:M58"/>
    <mergeCell ref="J59:K59"/>
    <mergeCell ref="L59:M59"/>
    <mergeCell ref="J60:K60"/>
    <mergeCell ref="L60:M60"/>
    <mergeCell ref="J61:K61"/>
    <mergeCell ref="L61:M61"/>
    <mergeCell ref="P61:Q61"/>
    <mergeCell ref="P64:Q64"/>
    <mergeCell ref="J65:K65"/>
    <mergeCell ref="L65:M65"/>
    <mergeCell ref="J62:K62"/>
    <mergeCell ref="L62:M62"/>
    <mergeCell ref="P62:Q62"/>
    <mergeCell ref="J63:K63"/>
    <mergeCell ref="L63:M63"/>
    <mergeCell ref="P63:Q63"/>
    <mergeCell ref="J66:K66"/>
    <mergeCell ref="L66:M66"/>
    <mergeCell ref="C106:I109"/>
    <mergeCell ref="J64:K64"/>
    <mergeCell ref="L64:M64"/>
  </mergeCells>
  <dataValidations count="6">
    <dataValidation type="custom" allowBlank="1" showInputMessage="1" showErrorMessage="1" sqref="A45:M45" xr:uid="{DC5AC1F5-2D7C-4977-A662-DE849BF97E2B}">
      <formula1>#REF!&gt;1</formula1>
    </dataValidation>
    <dataValidation type="whole" operator="greaterThan" allowBlank="1" error="aihsfyuosa_x000a_" sqref="R55" xr:uid="{6C221C7F-56E1-41DF-86C9-E20340FE7972}">
      <formula1>R55&gt;1</formula1>
    </dataValidation>
    <dataValidation type="custom" allowBlank="1" showInputMessage="1" showErrorMessage="1" error="Only select one fee category_x000a_" sqref="E55" xr:uid="{D533FA12-EBCD-4884-878F-5485C45538E4}">
      <formula1>SUM(R45:R51)&gt;2</formula1>
    </dataValidation>
    <dataValidation type="custom" errorStyle="information" operator="greaterThan" allowBlank="1" showErrorMessage="1" error="Onl;y select one fee category" sqref="P19" xr:uid="{CB48C640-6D8E-4E3D-AD7D-A75D4788A606}">
      <formula1>IF(SUM(R45:R51)&gt;1,1,0)</formula1>
    </dataValidation>
    <dataValidation type="custom" allowBlank="1" error="only select on fee category" sqref="R56" xr:uid="{F77A7D44-0C20-400C-94BF-D47300EE8386}">
      <formula1>IF(R55&gt;1,FALSE,TRUE)</formula1>
    </dataValidation>
    <dataValidation type="custom" allowBlank="1" showInputMessage="1" showErrorMessage="1" sqref="A43:M44" xr:uid="{72A7C5E9-B913-4143-918D-9B36326A5480}">
      <formula1>R55&gt;1</formula1>
    </dataValidation>
  </dataValidations>
  <printOptions horizontalCentered="1"/>
  <pageMargins left="0.59055118110236227" right="0.59055118110236227" top="0.59055118110236227" bottom="0.59055118110236227" header="0.31496062992125984" footer="0.31496062992125984"/>
  <pageSetup paperSize="9" scale="74" fitToHeight="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1</xdr:col>
                    <xdr:colOff>19050</xdr:colOff>
                    <xdr:row>42</xdr:row>
                    <xdr:rowOff>0</xdr:rowOff>
                  </from>
                  <to>
                    <xdr:col>1</xdr:col>
                    <xdr:colOff>666750</xdr:colOff>
                    <xdr:row>43</xdr:row>
                    <xdr:rowOff>19050</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3</xdr:col>
                    <xdr:colOff>19050</xdr:colOff>
                    <xdr:row>41</xdr:row>
                    <xdr:rowOff>95250</xdr:rowOff>
                  </from>
                  <to>
                    <xdr:col>3</xdr:col>
                    <xdr:colOff>514350</xdr:colOff>
                    <xdr:row>43</xdr:row>
                    <xdr:rowOff>19050</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10</xdr:col>
                    <xdr:colOff>0</xdr:colOff>
                    <xdr:row>41</xdr:row>
                    <xdr:rowOff>104775</xdr:rowOff>
                  </from>
                  <to>
                    <xdr:col>10</xdr:col>
                    <xdr:colOff>571500</xdr:colOff>
                    <xdr:row>43</xdr:row>
                    <xdr:rowOff>19050</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from>
                    <xdr:col>11</xdr:col>
                    <xdr:colOff>781050</xdr:colOff>
                    <xdr:row>41</xdr:row>
                    <xdr:rowOff>95250</xdr:rowOff>
                  </from>
                  <to>
                    <xdr:col>12</xdr:col>
                    <xdr:colOff>628650</xdr:colOff>
                    <xdr:row>43</xdr:row>
                    <xdr:rowOff>38100</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from>
                    <xdr:col>1</xdr:col>
                    <xdr:colOff>19050</xdr:colOff>
                    <xdr:row>48</xdr:row>
                    <xdr:rowOff>104775</xdr:rowOff>
                  </from>
                  <to>
                    <xdr:col>1</xdr:col>
                    <xdr:colOff>647700</xdr:colOff>
                    <xdr:row>50</xdr:row>
                    <xdr:rowOff>19050</xdr:rowOff>
                  </to>
                </anchor>
              </controlPr>
            </control>
          </mc:Choice>
        </mc:AlternateContent>
        <mc:AlternateContent xmlns:mc="http://schemas.openxmlformats.org/markup-compatibility/2006">
          <mc:Choice Requires="x14">
            <control shapeId="24582" r:id="rId9" name="Check Box 6">
              <controlPr defaultSize="0" autoFill="0" autoLine="0" autoPict="0">
                <anchor moveWithCells="1">
                  <from>
                    <xdr:col>3</xdr:col>
                    <xdr:colOff>19050</xdr:colOff>
                    <xdr:row>49</xdr:row>
                    <xdr:rowOff>0</xdr:rowOff>
                  </from>
                  <to>
                    <xdr:col>3</xdr:col>
                    <xdr:colOff>514350</xdr:colOff>
                    <xdr:row>50</xdr:row>
                    <xdr:rowOff>19050</xdr:rowOff>
                  </to>
                </anchor>
              </controlPr>
            </control>
          </mc:Choice>
        </mc:AlternateContent>
        <mc:AlternateContent xmlns:mc="http://schemas.openxmlformats.org/markup-compatibility/2006">
          <mc:Choice Requires="x14">
            <control shapeId="24583" r:id="rId10" name="Check Box 7">
              <controlPr defaultSize="0" autoFill="0" autoLine="0" autoPict="0">
                <anchor moveWithCells="1">
                  <from>
                    <xdr:col>10</xdr:col>
                    <xdr:colOff>19050</xdr:colOff>
                    <xdr:row>49</xdr:row>
                    <xdr:rowOff>0</xdr:rowOff>
                  </from>
                  <to>
                    <xdr:col>10</xdr:col>
                    <xdr:colOff>561975</xdr:colOff>
                    <xdr:row>50</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26C36-0A78-4255-B971-EE7BF6311CF8}">
  <dimension ref="A1:J29"/>
  <sheetViews>
    <sheetView view="pageBreakPreview" zoomScaleNormal="100" zoomScaleSheetLayoutView="100" workbookViewId="0">
      <selection activeCell="B19" sqref="B19"/>
    </sheetView>
  </sheetViews>
  <sheetFormatPr defaultColWidth="8.7109375" defaultRowHeight="14.25"/>
  <cols>
    <col min="1" max="1" width="8.85546875" style="2" bestFit="1" customWidth="1"/>
    <col min="2" max="2" width="52" style="2" customWidth="1"/>
    <col min="3" max="3" width="8.7109375" style="2"/>
    <col min="4" max="4" width="10.7109375" style="2" customWidth="1"/>
    <col min="5" max="5" width="14.28515625" style="1476" bestFit="1" customWidth="1"/>
    <col min="6" max="6" width="17" style="1476" customWidth="1"/>
    <col min="7" max="16384" width="8.7109375" style="2"/>
  </cols>
  <sheetData>
    <row r="1" spans="1:10" ht="15">
      <c r="A1" s="7" t="str">
        <f>+Prelims!A1</f>
        <v>Engineer, Procure, Construct and Commission a 50 to 100 kW thermal Waste-to-Energy Test Facility at Eskom Research, Testing and Innovation Centre</v>
      </c>
    </row>
    <row r="2" spans="1:10" ht="15">
      <c r="A2" s="7" t="str">
        <f>+Prelims!A2</f>
        <v>Revision  Rev 0</v>
      </c>
    </row>
    <row r="3" spans="1:10" ht="15">
      <c r="A3" s="7" t="s">
        <v>16</v>
      </c>
    </row>
    <row r="4" spans="1:10">
      <c r="A4" s="24"/>
      <c r="B4" s="24"/>
      <c r="C4" s="24"/>
      <c r="D4" s="24"/>
      <c r="E4" s="1477"/>
      <c r="F4" s="1477"/>
      <c r="G4" s="24"/>
      <c r="H4" s="24"/>
      <c r="I4" s="24"/>
      <c r="J4" s="24"/>
    </row>
    <row r="6" spans="1:10" ht="15">
      <c r="A6" s="8"/>
      <c r="B6" s="48"/>
      <c r="C6" s="9"/>
      <c r="D6" s="1520" t="s">
        <v>1</v>
      </c>
      <c r="E6" s="1526" t="s">
        <v>2</v>
      </c>
      <c r="F6" s="1526" t="s">
        <v>3</v>
      </c>
    </row>
    <row r="7" spans="1:10" ht="15">
      <c r="A7" s="49" t="s">
        <v>4</v>
      </c>
      <c r="B7" s="49" t="s">
        <v>5</v>
      </c>
      <c r="C7" s="50" t="s">
        <v>6</v>
      </c>
      <c r="D7" s="1521"/>
      <c r="E7" s="1527"/>
      <c r="F7" s="1527"/>
    </row>
    <row r="8" spans="1:10" ht="15">
      <c r="A8" s="51"/>
      <c r="B8" s="52"/>
      <c r="C8" s="53"/>
      <c r="D8" s="1522"/>
      <c r="E8" s="1528"/>
      <c r="F8" s="1528"/>
    </row>
    <row r="9" spans="1:10">
      <c r="A9" s="8"/>
      <c r="B9" s="10"/>
      <c r="C9" s="8"/>
      <c r="D9" s="11"/>
      <c r="E9" s="1478"/>
      <c r="F9" s="1486"/>
    </row>
    <row r="10" spans="1:10" ht="15">
      <c r="A10" s="49">
        <v>2</v>
      </c>
      <c r="B10" s="90" t="s">
        <v>19</v>
      </c>
      <c r="C10" s="14"/>
      <c r="D10" s="15"/>
      <c r="E10" s="1479"/>
      <c r="F10" s="1487"/>
    </row>
    <row r="11" spans="1:10">
      <c r="A11" s="25"/>
      <c r="B11" s="17"/>
      <c r="C11" s="17"/>
      <c r="D11" s="17"/>
      <c r="E11" s="1480"/>
      <c r="F11" s="1480"/>
    </row>
    <row r="12" spans="1:10" ht="15">
      <c r="A12" s="26">
        <v>2.1</v>
      </c>
      <c r="B12" s="27"/>
      <c r="C12" s="17"/>
      <c r="D12" s="17"/>
      <c r="E12" s="1480"/>
      <c r="F12" s="1480"/>
    </row>
    <row r="13" spans="1:10">
      <c r="A13" s="25"/>
      <c r="B13" s="17"/>
      <c r="C13" s="17"/>
      <c r="D13" s="17"/>
      <c r="E13" s="1480"/>
      <c r="F13" s="1480"/>
    </row>
    <row r="14" spans="1:10">
      <c r="A14" s="25"/>
      <c r="B14" s="28"/>
      <c r="C14" s="29"/>
      <c r="D14" s="17"/>
      <c r="E14" s="1481"/>
      <c r="F14" s="1481">
        <f>+D14*E14</f>
        <v>0</v>
      </c>
    </row>
    <row r="15" spans="1:10">
      <c r="A15" s="25"/>
      <c r="B15" s="17"/>
      <c r="C15" s="29"/>
      <c r="D15" s="17"/>
      <c r="E15" s="1481"/>
      <c r="F15" s="1481"/>
    </row>
    <row r="16" spans="1:10">
      <c r="A16" s="25"/>
      <c r="B16" s="17"/>
      <c r="C16" s="29"/>
      <c r="D16" s="17"/>
      <c r="E16" s="1481"/>
      <c r="F16" s="1481">
        <f>+D16*E16</f>
        <v>0</v>
      </c>
    </row>
    <row r="17" spans="1:6">
      <c r="A17" s="25"/>
      <c r="B17" s="17"/>
      <c r="C17" s="29"/>
      <c r="D17" s="17"/>
      <c r="E17" s="1481"/>
      <c r="F17" s="1481"/>
    </row>
    <row r="18" spans="1:6" ht="15">
      <c r="A18" s="26"/>
      <c r="B18" s="63"/>
      <c r="C18" s="29"/>
      <c r="D18" s="17"/>
      <c r="E18" s="1481"/>
      <c r="F18" s="1481"/>
    </row>
    <row r="19" spans="1:6">
      <c r="A19" s="25"/>
      <c r="B19" s="17"/>
      <c r="C19" s="29"/>
      <c r="D19" s="17"/>
      <c r="E19" s="1481"/>
      <c r="F19" s="1481"/>
    </row>
    <row r="20" spans="1:6">
      <c r="A20" s="14"/>
      <c r="B20" s="28"/>
      <c r="C20" s="28"/>
      <c r="D20" s="21"/>
      <c r="E20" s="1491"/>
      <c r="F20" s="1481">
        <f>+D20*E20</f>
        <v>0</v>
      </c>
    </row>
    <row r="21" spans="1:6" ht="15">
      <c r="A21" s="14"/>
      <c r="B21" s="59"/>
      <c r="C21" s="28"/>
      <c r="D21" s="21"/>
      <c r="E21" s="1491"/>
      <c r="F21" s="1491"/>
    </row>
    <row r="22" spans="1:6">
      <c r="A22" s="14"/>
      <c r="B22" s="28"/>
      <c r="C22" s="28"/>
      <c r="D22" s="21"/>
      <c r="E22" s="1491"/>
      <c r="F22" s="1481">
        <f>+D22*E22</f>
        <v>0</v>
      </c>
    </row>
    <row r="23" spans="1:6">
      <c r="A23" s="14"/>
      <c r="B23" s="28"/>
      <c r="C23" s="28"/>
      <c r="D23" s="21"/>
      <c r="E23" s="1491"/>
      <c r="F23" s="1491"/>
    </row>
    <row r="24" spans="1:6">
      <c r="A24" s="34"/>
      <c r="F24" s="1489"/>
    </row>
    <row r="25" spans="1:6" ht="15">
      <c r="A25" s="68" t="s">
        <v>11</v>
      </c>
      <c r="B25" s="35"/>
      <c r="C25" s="36"/>
      <c r="D25" s="37"/>
      <c r="E25" s="1484"/>
      <c r="F25" s="1492">
        <f>+SUM(F13:F23)</f>
        <v>0</v>
      </c>
    </row>
    <row r="26" spans="1:6">
      <c r="A26" s="39"/>
      <c r="B26" s="40"/>
      <c r="C26" s="40"/>
      <c r="D26" s="40"/>
      <c r="E26" s="1485"/>
      <c r="F26" s="1483"/>
    </row>
    <row r="29" spans="1:6">
      <c r="F29" s="1493"/>
    </row>
  </sheetData>
  <mergeCells count="3">
    <mergeCell ref="D6:D8"/>
    <mergeCell ref="E6:E8"/>
    <mergeCell ref="F6:F8"/>
  </mergeCells>
  <pageMargins left="0.19685039370078741" right="0.19685039370078741" top="0.19685039370078741" bottom="0.19685039370078741" header="0.31496062992125984" footer="0.31496062992125984"/>
  <pageSetup paperSize="9" scale="68" orientation="portrait" r:id="rId1"/>
  <colBreaks count="1" manualBreakCount="1">
    <brk id="10" max="1048575"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5BA17-AFA1-42B8-AD4F-B84A71FF2FBC}">
  <dimension ref="A1:J43"/>
  <sheetViews>
    <sheetView view="pageBreakPreview" zoomScaleNormal="100" zoomScaleSheetLayoutView="100" workbookViewId="0">
      <selection activeCell="B17" sqref="B17"/>
    </sheetView>
  </sheetViews>
  <sheetFormatPr defaultColWidth="8.7109375" defaultRowHeight="14.25"/>
  <cols>
    <col min="1" max="1" width="8.85546875" style="2" bestFit="1" customWidth="1"/>
    <col min="2" max="2" width="57.5703125" style="2" bestFit="1" customWidth="1"/>
    <col min="3" max="4" width="10.7109375" style="2" customWidth="1"/>
    <col min="5" max="5" width="12.28515625" style="1476" bestFit="1" customWidth="1"/>
    <col min="6" max="6" width="14.28515625" style="1476" bestFit="1" customWidth="1"/>
    <col min="7" max="16384" width="8.7109375" style="2"/>
  </cols>
  <sheetData>
    <row r="1" spans="1:10" ht="15">
      <c r="A1" s="7" t="str">
        <f>+'Designing &amp; Fees'!A1</f>
        <v>Engineer, Procure, Construct and Commission a 50 to 100 kW thermal Waste-to-Energy Test Facility at Eskom Research, Testing and Innovation Centre</v>
      </c>
    </row>
    <row r="2" spans="1:10" ht="15">
      <c r="A2" s="7" t="str">
        <f>+'Designing &amp; Fees'!A2</f>
        <v>Revision  Rev 0</v>
      </c>
    </row>
    <row r="3" spans="1:10" ht="15">
      <c r="A3" s="7" t="s">
        <v>28</v>
      </c>
    </row>
    <row r="5" spans="1:10">
      <c r="A5" s="24"/>
      <c r="B5" s="24"/>
      <c r="C5" s="24"/>
      <c r="D5" s="24"/>
      <c r="E5" s="1477"/>
      <c r="F5" s="1477"/>
      <c r="G5" s="24"/>
      <c r="H5" s="24"/>
      <c r="I5" s="24"/>
      <c r="J5" s="24"/>
    </row>
    <row r="7" spans="1:10" ht="15">
      <c r="A7" s="8"/>
      <c r="B7" s="48"/>
      <c r="C7" s="9"/>
      <c r="D7" s="1520" t="s">
        <v>1</v>
      </c>
      <c r="E7" s="1526" t="s">
        <v>2</v>
      </c>
      <c r="F7" s="1526" t="s">
        <v>3</v>
      </c>
    </row>
    <row r="8" spans="1:10" ht="15">
      <c r="A8" s="49" t="s">
        <v>4</v>
      </c>
      <c r="B8" s="49" t="s">
        <v>5</v>
      </c>
      <c r="C8" s="50" t="s">
        <v>6</v>
      </c>
      <c r="D8" s="1521"/>
      <c r="E8" s="1527"/>
      <c r="F8" s="1527"/>
    </row>
    <row r="9" spans="1:10" ht="15">
      <c r="A9" s="51"/>
      <c r="B9" s="52"/>
      <c r="C9" s="53"/>
      <c r="D9" s="1522"/>
      <c r="E9" s="1528"/>
      <c r="F9" s="1528"/>
    </row>
    <row r="10" spans="1:10">
      <c r="A10" s="8"/>
      <c r="B10" s="10"/>
      <c r="C10" s="8"/>
      <c r="D10" s="11"/>
      <c r="E10" s="1478"/>
      <c r="F10" s="1486"/>
    </row>
    <row r="11" spans="1:10" ht="15">
      <c r="A11" s="49">
        <v>3</v>
      </c>
      <c r="B11" s="54" t="s">
        <v>29</v>
      </c>
      <c r="C11" s="14"/>
      <c r="D11" s="15"/>
      <c r="E11" s="1479"/>
      <c r="F11" s="1487"/>
    </row>
    <row r="12" spans="1:10">
      <c r="A12" s="14"/>
      <c r="B12" s="35"/>
      <c r="C12" s="17"/>
      <c r="D12" s="17"/>
      <c r="E12" s="1480"/>
      <c r="F12" s="1480"/>
    </row>
    <row r="13" spans="1:10" ht="15">
      <c r="A13" s="55">
        <v>3.1</v>
      </c>
      <c r="B13" s="60"/>
      <c r="C13" s="17"/>
      <c r="D13" s="17"/>
      <c r="E13" s="1480"/>
      <c r="F13" s="1480"/>
    </row>
    <row r="14" spans="1:10" ht="15">
      <c r="A14" s="49"/>
      <c r="B14" s="60"/>
      <c r="C14" s="17"/>
      <c r="D14" s="17"/>
      <c r="E14" s="1481"/>
      <c r="F14" s="1481"/>
    </row>
    <row r="15" spans="1:10">
      <c r="A15" s="41"/>
      <c r="B15" s="1513"/>
      <c r="C15" s="29"/>
      <c r="D15" s="17"/>
      <c r="E15" s="1481"/>
      <c r="F15" s="1481">
        <f>+D15*E15</f>
        <v>0</v>
      </c>
    </row>
    <row r="16" spans="1:10">
      <c r="A16" s="41"/>
      <c r="B16" s="1513"/>
      <c r="C16" s="29"/>
      <c r="D16" s="17"/>
      <c r="E16" s="1481"/>
      <c r="F16" s="1481"/>
    </row>
    <row r="17" spans="1:6">
      <c r="A17" s="41"/>
      <c r="B17" s="1513"/>
      <c r="C17" s="29"/>
      <c r="D17" s="17"/>
      <c r="E17" s="1481"/>
      <c r="F17" s="1481">
        <f>+D17*E17</f>
        <v>0</v>
      </c>
    </row>
    <row r="18" spans="1:6" ht="15">
      <c r="A18" s="55">
        <v>3.2</v>
      </c>
      <c r="B18" s="60"/>
      <c r="C18" s="29"/>
      <c r="D18" s="17"/>
      <c r="E18" s="1481"/>
      <c r="F18" s="1481"/>
    </row>
    <row r="19" spans="1:6" ht="15">
      <c r="A19" s="49"/>
      <c r="B19" s="60"/>
      <c r="C19" s="29"/>
      <c r="D19" s="17"/>
      <c r="E19" s="1481"/>
      <c r="F19" s="1481"/>
    </row>
    <row r="20" spans="1:6">
      <c r="A20" s="57"/>
      <c r="B20" s="1513"/>
      <c r="C20" s="29"/>
      <c r="D20" s="17"/>
      <c r="E20" s="1481"/>
      <c r="F20" s="1481">
        <f>+D20*E20</f>
        <v>0</v>
      </c>
    </row>
    <row r="21" spans="1:6" ht="15">
      <c r="A21" s="14"/>
      <c r="B21" s="59"/>
      <c r="C21" s="28"/>
      <c r="D21" s="21"/>
      <c r="E21" s="1481"/>
      <c r="F21" s="1481"/>
    </row>
    <row r="22" spans="1:6" ht="15">
      <c r="A22" s="43">
        <v>3.3</v>
      </c>
      <c r="B22" s="60"/>
      <c r="C22" s="28"/>
      <c r="D22" s="21"/>
      <c r="E22" s="1481"/>
      <c r="F22" s="1481"/>
    </row>
    <row r="23" spans="1:6" ht="15">
      <c r="A23" s="14"/>
      <c r="B23" s="60"/>
      <c r="C23" s="28"/>
      <c r="D23" s="21"/>
      <c r="E23" s="1481"/>
      <c r="F23" s="1481"/>
    </row>
    <row r="24" spans="1:6">
      <c r="A24" s="14"/>
      <c r="B24" s="1514"/>
      <c r="C24" s="28"/>
      <c r="D24" s="21"/>
      <c r="E24" s="1481"/>
      <c r="F24" s="1481">
        <f>+D24*E24</f>
        <v>0</v>
      </c>
    </row>
    <row r="25" spans="1:6" ht="15">
      <c r="A25" s="14"/>
      <c r="B25" s="60"/>
      <c r="C25" s="28"/>
      <c r="D25" s="21"/>
      <c r="E25" s="1481"/>
      <c r="F25" s="1481"/>
    </row>
    <row r="26" spans="1:6" ht="15">
      <c r="A26" s="55">
        <v>3.4</v>
      </c>
      <c r="B26" s="60"/>
      <c r="C26" s="28"/>
      <c r="D26" s="21"/>
      <c r="E26" s="1481"/>
      <c r="F26" s="1481"/>
    </row>
    <row r="27" spans="1:6" ht="15">
      <c r="A27" s="49"/>
      <c r="B27" s="60"/>
      <c r="C27" s="28"/>
      <c r="D27" s="21"/>
      <c r="E27" s="1481"/>
      <c r="F27" s="1481"/>
    </row>
    <row r="28" spans="1:6">
      <c r="A28" s="14"/>
      <c r="B28" s="1513"/>
      <c r="C28" s="28"/>
      <c r="D28" s="17"/>
      <c r="E28" s="1481"/>
      <c r="F28" s="1481">
        <f>+D28*E28</f>
        <v>0</v>
      </c>
    </row>
    <row r="29" spans="1:6">
      <c r="A29" s="14"/>
      <c r="B29" s="1515"/>
      <c r="C29" s="28"/>
      <c r="D29" s="21"/>
      <c r="E29" s="1481"/>
      <c r="F29" s="1481"/>
    </row>
    <row r="30" spans="1:6">
      <c r="A30" s="14"/>
      <c r="B30" s="1515"/>
      <c r="C30" s="28"/>
      <c r="D30" s="21"/>
      <c r="E30" s="1481"/>
      <c r="F30" s="1481">
        <v>0</v>
      </c>
    </row>
    <row r="31" spans="1:6" ht="15">
      <c r="A31" s="43">
        <v>3.5</v>
      </c>
      <c r="B31" s="59"/>
      <c r="C31" s="46"/>
      <c r="D31" s="21"/>
      <c r="E31" s="1481"/>
      <c r="F31" s="1481"/>
    </row>
    <row r="32" spans="1:6">
      <c r="A32" s="62"/>
      <c r="B32" s="1515"/>
      <c r="C32" s="46"/>
      <c r="D32" s="21"/>
      <c r="E32" s="1481"/>
      <c r="F32" s="1481"/>
    </row>
    <row r="33" spans="1:6">
      <c r="A33" s="14"/>
      <c r="B33" s="1515"/>
      <c r="C33" s="65"/>
      <c r="D33" s="21"/>
      <c r="E33" s="1482"/>
      <c r="F33" s="1488">
        <f>E33*D33</f>
        <v>0</v>
      </c>
    </row>
    <row r="34" spans="1:6">
      <c r="A34" s="14"/>
      <c r="B34" s="1515"/>
      <c r="C34" s="28"/>
      <c r="D34" s="21"/>
      <c r="E34" s="1481"/>
      <c r="F34" s="1481"/>
    </row>
    <row r="35" spans="1:6">
      <c r="A35" s="14"/>
      <c r="B35" s="1513"/>
      <c r="C35" s="64"/>
      <c r="D35" s="21"/>
      <c r="E35" s="1482"/>
      <c r="F35" s="1488">
        <f>E35</f>
        <v>0</v>
      </c>
    </row>
    <row r="36" spans="1:6">
      <c r="A36" s="14"/>
      <c r="B36" s="1513"/>
      <c r="C36" s="64"/>
      <c r="D36" s="21"/>
      <c r="E36" s="1482"/>
      <c r="F36" s="1488"/>
    </row>
    <row r="37" spans="1:6" ht="15">
      <c r="A37" s="43">
        <v>3.6</v>
      </c>
      <c r="B37" s="1516"/>
      <c r="C37" s="64"/>
      <c r="D37" s="21"/>
      <c r="E37" s="1482"/>
      <c r="F37" s="1488"/>
    </row>
    <row r="38" spans="1:6" ht="15">
      <c r="A38" s="43"/>
      <c r="B38" s="66"/>
      <c r="C38" s="64"/>
      <c r="D38" s="21"/>
      <c r="E38" s="1482"/>
      <c r="F38" s="1488"/>
    </row>
    <row r="39" spans="1:6">
      <c r="A39" s="14"/>
      <c r="B39" s="28"/>
      <c r="C39" s="28"/>
      <c r="D39" s="21"/>
      <c r="E39" s="1481"/>
      <c r="F39" s="1488">
        <f>E39</f>
        <v>0</v>
      </c>
    </row>
    <row r="40" spans="1:6">
      <c r="A40" s="67"/>
      <c r="B40" s="30"/>
      <c r="C40" s="30"/>
      <c r="D40" s="32"/>
      <c r="E40" s="1483"/>
      <c r="F40" s="1483"/>
    </row>
    <row r="41" spans="1:6">
      <c r="A41" s="34"/>
      <c r="C41" s="47"/>
      <c r="F41" s="1489"/>
    </row>
    <row r="42" spans="1:6" ht="15">
      <c r="A42" s="68" t="s">
        <v>11</v>
      </c>
      <c r="B42" s="35"/>
      <c r="C42" s="36"/>
      <c r="D42" s="37"/>
      <c r="E42" s="1484"/>
      <c r="F42" s="1490">
        <f>+SUM(F12:F40)</f>
        <v>0</v>
      </c>
    </row>
    <row r="43" spans="1:6">
      <c r="A43" s="39"/>
      <c r="B43" s="40"/>
      <c r="C43" s="40"/>
      <c r="D43" s="40"/>
      <c r="E43" s="1485"/>
      <c r="F43" s="1483"/>
    </row>
  </sheetData>
  <mergeCells count="3">
    <mergeCell ref="D7:D9"/>
    <mergeCell ref="E7:E9"/>
    <mergeCell ref="F7:F9"/>
  </mergeCells>
  <pageMargins left="0.19685039370078741" right="0.19685039370078741" top="0.19685039370078741" bottom="0.19685039370078741" header="0.31496062992125984" footer="0.31496062992125984"/>
  <pageSetup paperSize="9" scale="71"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F52D4-5193-49F9-8131-6ED6907529F7}">
  <dimension ref="A1:K44"/>
  <sheetViews>
    <sheetView view="pageBreakPreview" zoomScale="115" zoomScaleNormal="100" zoomScaleSheetLayoutView="115" workbookViewId="0">
      <selection activeCell="B15" sqref="B15"/>
    </sheetView>
  </sheetViews>
  <sheetFormatPr defaultColWidth="8.7109375" defaultRowHeight="14.25"/>
  <cols>
    <col min="1" max="1" width="8.7109375" style="2"/>
    <col min="2" max="2" width="52.42578125" style="2" customWidth="1"/>
    <col min="3" max="4" width="8.7109375" style="2"/>
    <col min="5" max="5" width="12.7109375" style="1476" bestFit="1" customWidth="1"/>
    <col min="6" max="6" width="13.85546875" style="1476" bestFit="1" customWidth="1"/>
    <col min="7" max="16384" width="8.7109375" style="2"/>
  </cols>
  <sheetData>
    <row r="1" spans="1:10" ht="15">
      <c r="A1" s="7" t="str">
        <f>+'Designing &amp; Fees'!A1</f>
        <v>Engineer, Procure, Construct and Commission a 50 to 100 kW thermal Waste-to-Energy Test Facility at Eskom Research, Testing and Innovation Centre</v>
      </c>
    </row>
    <row r="2" spans="1:10" ht="15">
      <c r="A2" s="7" t="str">
        <f>+'Designing &amp; Fees'!A2</f>
        <v>Revision  Rev 0</v>
      </c>
    </row>
    <row r="3" spans="1:10" ht="15">
      <c r="A3" s="7" t="s">
        <v>33</v>
      </c>
    </row>
    <row r="5" spans="1:10">
      <c r="A5" s="24"/>
      <c r="B5" s="24"/>
      <c r="C5" s="24"/>
      <c r="D5" s="24"/>
      <c r="E5" s="1477"/>
      <c r="F5" s="1477"/>
      <c r="G5" s="24"/>
      <c r="H5" s="24"/>
      <c r="I5" s="24"/>
      <c r="J5" s="24"/>
    </row>
    <row r="7" spans="1:10" ht="15">
      <c r="A7" s="8"/>
      <c r="B7" s="48"/>
      <c r="C7" s="9"/>
      <c r="D7" s="1520" t="s">
        <v>1</v>
      </c>
      <c r="E7" s="1526" t="s">
        <v>2</v>
      </c>
      <c r="F7" s="1526" t="s">
        <v>3</v>
      </c>
    </row>
    <row r="8" spans="1:10" ht="15">
      <c r="A8" s="49" t="s">
        <v>4</v>
      </c>
      <c r="B8" s="49" t="s">
        <v>5</v>
      </c>
      <c r="C8" s="50" t="s">
        <v>6</v>
      </c>
      <c r="D8" s="1521"/>
      <c r="E8" s="1527"/>
      <c r="F8" s="1527"/>
    </row>
    <row r="9" spans="1:10" ht="15">
      <c r="A9" s="51"/>
      <c r="B9" s="52"/>
      <c r="C9" s="53"/>
      <c r="D9" s="1522"/>
      <c r="E9" s="1528"/>
      <c r="F9" s="1528"/>
    </row>
    <row r="10" spans="1:10">
      <c r="A10" s="8"/>
      <c r="B10" s="10"/>
      <c r="C10" s="8"/>
      <c r="D10" s="11"/>
      <c r="E10" s="1478"/>
      <c r="F10" s="1486"/>
    </row>
    <row r="11" spans="1:10" ht="15">
      <c r="A11" s="49">
        <v>4</v>
      </c>
      <c r="B11" s="54" t="s">
        <v>34</v>
      </c>
      <c r="C11" s="14"/>
      <c r="D11" s="15"/>
      <c r="E11" s="1479"/>
      <c r="F11" s="1487"/>
    </row>
    <row r="12" spans="1:10">
      <c r="A12" s="14"/>
      <c r="B12" s="35"/>
      <c r="C12" s="17"/>
      <c r="D12" s="17"/>
      <c r="E12" s="1480"/>
      <c r="F12" s="1480"/>
    </row>
    <row r="13" spans="1:10" ht="15">
      <c r="A13" s="55">
        <v>4.0999999999999996</v>
      </c>
      <c r="B13" s="60"/>
      <c r="C13" s="17"/>
      <c r="D13" s="17"/>
      <c r="E13" s="1480"/>
      <c r="F13" s="1480"/>
    </row>
    <row r="14" spans="1:10" ht="15">
      <c r="A14" s="49"/>
      <c r="B14" s="60"/>
      <c r="C14" s="17"/>
      <c r="D14" s="17"/>
      <c r="E14" s="1480"/>
      <c r="F14" s="1480"/>
    </row>
    <row r="15" spans="1:10" ht="47.45" customHeight="1">
      <c r="A15" s="49"/>
      <c r="B15" s="1513"/>
      <c r="C15" s="17"/>
      <c r="D15" s="17"/>
      <c r="E15" s="1480"/>
      <c r="F15" s="1480"/>
    </row>
    <row r="16" spans="1:10" ht="15">
      <c r="A16" s="49"/>
      <c r="B16" s="60"/>
      <c r="C16" s="17"/>
      <c r="D16" s="17"/>
      <c r="E16" s="1480"/>
      <c r="F16" s="1480"/>
    </row>
    <row r="17" spans="1:6">
      <c r="A17" s="41" t="s">
        <v>35</v>
      </c>
      <c r="B17" s="1513"/>
      <c r="C17" s="17"/>
      <c r="D17" s="18"/>
      <c r="E17" s="1481"/>
      <c r="F17" s="1481">
        <f>+D17*E17</f>
        <v>0</v>
      </c>
    </row>
    <row r="18" spans="1:6">
      <c r="A18" s="41"/>
      <c r="B18" s="1513"/>
      <c r="C18" s="17"/>
      <c r="D18" s="18"/>
      <c r="E18" s="1481"/>
      <c r="F18" s="1481"/>
    </row>
    <row r="19" spans="1:6">
      <c r="A19" s="41" t="s">
        <v>36</v>
      </c>
      <c r="B19" s="1513"/>
      <c r="C19" s="17"/>
      <c r="D19" s="18"/>
      <c r="E19" s="1481"/>
      <c r="F19" s="1481">
        <f>+D19*E19</f>
        <v>0</v>
      </c>
    </row>
    <row r="20" spans="1:6">
      <c r="A20" s="25"/>
      <c r="B20" s="1517"/>
      <c r="C20" s="17"/>
      <c r="D20" s="18"/>
      <c r="E20" s="1481"/>
      <c r="F20" s="1481"/>
    </row>
    <row r="21" spans="1:6">
      <c r="A21" s="41" t="s">
        <v>37</v>
      </c>
      <c r="B21" s="1513"/>
      <c r="C21" s="17"/>
      <c r="D21" s="18"/>
      <c r="E21" s="1481"/>
      <c r="F21" s="1481">
        <f>+D21*E21</f>
        <v>0</v>
      </c>
    </row>
    <row r="22" spans="1:6" ht="15">
      <c r="A22" s="49"/>
      <c r="B22" s="60"/>
      <c r="C22" s="17"/>
      <c r="D22" s="18"/>
      <c r="E22" s="1481"/>
      <c r="F22" s="1481"/>
    </row>
    <row r="23" spans="1:6" ht="15">
      <c r="A23" s="14">
        <v>4.2</v>
      </c>
      <c r="B23" s="59"/>
      <c r="C23" s="14"/>
      <c r="D23" s="44"/>
      <c r="E23" s="1481"/>
      <c r="F23" s="1481"/>
    </row>
    <row r="24" spans="1:6" ht="15">
      <c r="A24" s="55"/>
      <c r="B24" s="60"/>
      <c r="C24" s="14"/>
      <c r="D24" s="44"/>
      <c r="E24" s="1481"/>
      <c r="F24" s="1481"/>
    </row>
    <row r="25" spans="1:6">
      <c r="A25" s="62" t="s">
        <v>38</v>
      </c>
      <c r="B25" s="1513"/>
      <c r="C25" s="64"/>
      <c r="D25" s="44"/>
      <c r="E25" s="1481"/>
      <c r="F25" s="1481">
        <f>+D25*E25</f>
        <v>0</v>
      </c>
    </row>
    <row r="26" spans="1:6">
      <c r="A26" s="57"/>
      <c r="B26" s="1513"/>
      <c r="C26" s="28"/>
      <c r="D26" s="44"/>
      <c r="E26" s="1481"/>
      <c r="F26" s="1481"/>
    </row>
    <row r="27" spans="1:6">
      <c r="A27" s="14" t="s">
        <v>39</v>
      </c>
      <c r="B27" s="1513"/>
      <c r="C27" s="64"/>
      <c r="D27" s="44"/>
      <c r="E27" s="1481"/>
      <c r="F27" s="1481"/>
    </row>
    <row r="28" spans="1:6">
      <c r="A28" s="14"/>
      <c r="B28" s="1517"/>
      <c r="C28" s="14"/>
      <c r="D28" s="44"/>
      <c r="E28" s="1481"/>
      <c r="F28" s="1481"/>
    </row>
    <row r="29" spans="1:6">
      <c r="A29" s="14" t="s">
        <v>40</v>
      </c>
      <c r="B29" s="1513"/>
      <c r="C29" s="64"/>
      <c r="D29" s="44"/>
      <c r="E29" s="1481"/>
      <c r="F29" s="1481">
        <f>+D29*E29</f>
        <v>0</v>
      </c>
    </row>
    <row r="30" spans="1:6">
      <c r="A30" s="14"/>
      <c r="B30" s="1513"/>
      <c r="C30" s="14"/>
      <c r="D30" s="44"/>
      <c r="E30" s="1481"/>
      <c r="F30" s="1481"/>
    </row>
    <row r="31" spans="1:6" ht="15">
      <c r="A31" s="43">
        <v>4.3</v>
      </c>
      <c r="B31" s="60"/>
      <c r="C31" s="14"/>
      <c r="D31" s="44"/>
      <c r="E31" s="1481"/>
      <c r="F31" s="1481"/>
    </row>
    <row r="32" spans="1:6">
      <c r="A32" s="14"/>
      <c r="B32" s="1515"/>
      <c r="C32" s="14"/>
      <c r="D32" s="44"/>
      <c r="E32" s="1481"/>
      <c r="F32" s="1481"/>
    </row>
    <row r="33" spans="1:11">
      <c r="A33" s="62" t="s">
        <v>41</v>
      </c>
      <c r="B33" s="1515"/>
      <c r="C33" s="28"/>
      <c r="D33" s="44"/>
      <c r="E33" s="1481"/>
      <c r="F33" s="1481">
        <f>+D33*E33</f>
        <v>0</v>
      </c>
    </row>
    <row r="34" spans="1:11">
      <c r="A34" s="62"/>
      <c r="B34" s="1515"/>
      <c r="C34" s="28"/>
      <c r="D34" s="44"/>
      <c r="E34" s="1481"/>
      <c r="F34" s="1481"/>
    </row>
    <row r="35" spans="1:11" ht="15">
      <c r="A35" s="49">
        <v>4.4000000000000004</v>
      </c>
      <c r="B35" s="59"/>
      <c r="C35" s="28"/>
      <c r="D35" s="44"/>
      <c r="E35" s="1481"/>
      <c r="F35" s="1481"/>
    </row>
    <row r="36" spans="1:11">
      <c r="A36" s="62"/>
      <c r="B36" s="1515"/>
      <c r="C36" s="28"/>
      <c r="D36" s="44"/>
      <c r="E36" s="1481"/>
      <c r="F36" s="1481"/>
    </row>
    <row r="37" spans="1:11">
      <c r="A37" s="62" t="s">
        <v>42</v>
      </c>
      <c r="B37" s="1518"/>
      <c r="C37" s="28"/>
      <c r="D37" s="44"/>
      <c r="E37" s="1481"/>
      <c r="F37" s="1481">
        <f>+D37*E37</f>
        <v>0</v>
      </c>
    </row>
    <row r="38" spans="1:11">
      <c r="A38" s="62"/>
      <c r="B38" s="1515"/>
      <c r="C38" s="28"/>
      <c r="D38" s="44"/>
      <c r="E38" s="1481"/>
      <c r="F38" s="1481"/>
    </row>
    <row r="39" spans="1:11">
      <c r="A39" s="62" t="s">
        <v>43</v>
      </c>
      <c r="B39" s="1518"/>
      <c r="C39" s="28"/>
      <c r="D39" s="44"/>
      <c r="E39" s="1481"/>
      <c r="F39" s="1481">
        <f>+D39*E39</f>
        <v>0</v>
      </c>
    </row>
    <row r="40" spans="1:11">
      <c r="A40" s="62"/>
      <c r="B40" s="64"/>
      <c r="C40" s="28"/>
      <c r="D40" s="44"/>
      <c r="E40" s="1481"/>
      <c r="F40" s="1481"/>
    </row>
    <row r="41" spans="1:11" s="1052" customFormat="1">
      <c r="A41" s="67"/>
      <c r="B41" s="30"/>
      <c r="C41" s="31"/>
      <c r="D41" s="45"/>
      <c r="E41" s="1503"/>
      <c r="F41" s="1503"/>
      <c r="G41" s="2"/>
      <c r="H41" s="2"/>
      <c r="I41" s="2"/>
      <c r="J41" s="2"/>
      <c r="K41" s="2"/>
    </row>
    <row r="42" spans="1:11">
      <c r="A42" s="34"/>
      <c r="F42" s="1489"/>
    </row>
    <row r="43" spans="1:11" ht="15">
      <c r="A43" s="68" t="s">
        <v>11</v>
      </c>
      <c r="B43" s="35"/>
      <c r="C43" s="36"/>
      <c r="D43" s="37"/>
      <c r="E43" s="1484"/>
      <c r="F43" s="1490">
        <f>+SUM(F11:F40)</f>
        <v>0</v>
      </c>
    </row>
    <row r="44" spans="1:11">
      <c r="A44" s="39"/>
      <c r="B44" s="40"/>
      <c r="C44" s="40"/>
      <c r="D44" s="40"/>
      <c r="E44" s="1485"/>
      <c r="F44" s="1483"/>
    </row>
  </sheetData>
  <mergeCells count="3">
    <mergeCell ref="D7:D9"/>
    <mergeCell ref="E7:E9"/>
    <mergeCell ref="F7:F9"/>
  </mergeCells>
  <pageMargins left="0.19685039370078741" right="0.19685039370078741" top="0.19685039370078741" bottom="0.19685039370078741" header="0.31496062992125984" footer="0.31496062992125984"/>
  <pageSetup paperSize="9" scale="68"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64268-DCD6-430C-BD56-F58F7BE30F37}">
  <dimension ref="A1:M69"/>
  <sheetViews>
    <sheetView view="pageBreakPreview" zoomScale="115" zoomScaleNormal="100" zoomScaleSheetLayoutView="115" workbookViewId="0">
      <selection activeCell="B17" sqref="B17"/>
    </sheetView>
  </sheetViews>
  <sheetFormatPr defaultColWidth="8.7109375" defaultRowHeight="14.25"/>
  <cols>
    <col min="1" max="1" width="8.7109375" style="2"/>
    <col min="2" max="2" width="53" style="2" customWidth="1"/>
    <col min="3" max="4" width="8.7109375" style="2"/>
    <col min="5" max="5" width="15.42578125" style="1476" bestFit="1" customWidth="1"/>
    <col min="6" max="6" width="16.85546875" style="1476" bestFit="1" customWidth="1"/>
    <col min="7" max="7" width="21.42578125" style="2" customWidth="1"/>
    <col min="8" max="16384" width="8.7109375" style="2"/>
  </cols>
  <sheetData>
    <row r="1" spans="1:12" ht="15">
      <c r="A1" s="7" t="str">
        <f>+'Designing &amp; Fees'!A1</f>
        <v>Engineer, Procure, Construct and Commission a 50 to 100 kW thermal Waste-to-Energy Test Facility at Eskom Research, Testing and Innovation Centre</v>
      </c>
    </row>
    <row r="2" spans="1:12" ht="15">
      <c r="A2" s="7" t="str">
        <f>+'Designing &amp; Fees'!A2</f>
        <v>Revision  Rev 0</v>
      </c>
    </row>
    <row r="3" spans="1:12" ht="15">
      <c r="A3" s="7" t="s">
        <v>44</v>
      </c>
    </row>
    <row r="5" spans="1:12">
      <c r="A5" s="24"/>
      <c r="B5" s="24"/>
      <c r="C5" s="24"/>
      <c r="D5" s="24"/>
      <c r="E5" s="1477"/>
      <c r="F5" s="1477"/>
      <c r="G5" s="24"/>
      <c r="H5" s="24"/>
      <c r="I5" s="24"/>
      <c r="J5" s="24"/>
    </row>
    <row r="7" spans="1:12" ht="15">
      <c r="A7" s="8"/>
      <c r="B7" s="48"/>
      <c r="C7" s="9"/>
      <c r="D7" s="1520" t="s">
        <v>1</v>
      </c>
      <c r="E7" s="1526" t="s">
        <v>2</v>
      </c>
      <c r="F7" s="1526" t="s">
        <v>3</v>
      </c>
    </row>
    <row r="8" spans="1:12" ht="15">
      <c r="A8" s="49" t="s">
        <v>4</v>
      </c>
      <c r="B8" s="49" t="s">
        <v>5</v>
      </c>
      <c r="C8" s="50" t="s">
        <v>6</v>
      </c>
      <c r="D8" s="1521"/>
      <c r="E8" s="1527"/>
      <c r="F8" s="1527"/>
    </row>
    <row r="9" spans="1:12" ht="15">
      <c r="A9" s="51"/>
      <c r="B9" s="52"/>
      <c r="C9" s="53"/>
      <c r="D9" s="1522"/>
      <c r="E9" s="1528"/>
      <c r="F9" s="1528"/>
    </row>
    <row r="10" spans="1:12">
      <c r="A10" s="8"/>
      <c r="B10" s="10"/>
      <c r="C10" s="8"/>
      <c r="D10" s="11"/>
      <c r="E10" s="1478"/>
      <c r="F10" s="1486"/>
    </row>
    <row r="11" spans="1:12" ht="15">
      <c r="A11" s="49">
        <v>5</v>
      </c>
      <c r="B11" s="54" t="s">
        <v>45</v>
      </c>
      <c r="C11" s="14"/>
      <c r="D11" s="15"/>
      <c r="E11" s="1479"/>
      <c r="F11" s="1487"/>
    </row>
    <row r="12" spans="1:12">
      <c r="A12" s="14"/>
      <c r="B12" s="35"/>
      <c r="C12" s="17"/>
      <c r="D12" s="17"/>
      <c r="E12" s="1480"/>
      <c r="F12" s="1480"/>
      <c r="L12" s="92"/>
    </row>
    <row r="13" spans="1:12" ht="15">
      <c r="A13" s="55">
        <v>5.0999999999999996</v>
      </c>
      <c r="B13" s="60"/>
      <c r="C13" s="17"/>
      <c r="D13" s="17"/>
      <c r="E13" s="1480"/>
      <c r="F13" s="1480"/>
      <c r="L13" s="92"/>
    </row>
    <row r="14" spans="1:12" ht="15">
      <c r="A14" s="49"/>
      <c r="B14" s="60"/>
      <c r="C14" s="17"/>
      <c r="D14" s="17"/>
      <c r="E14" s="1480"/>
      <c r="F14" s="1480"/>
      <c r="L14" s="91"/>
    </row>
    <row r="15" spans="1:12">
      <c r="A15" s="62" t="s">
        <v>47</v>
      </c>
      <c r="B15" s="1513"/>
      <c r="C15" s="17" t="s">
        <v>8</v>
      </c>
      <c r="D15" s="18"/>
      <c r="E15" s="1481"/>
      <c r="F15" s="1481">
        <f>+D15*E15</f>
        <v>0</v>
      </c>
      <c r="G15" s="71"/>
      <c r="L15" s="92"/>
    </row>
    <row r="16" spans="1:12" ht="15">
      <c r="A16" s="49"/>
      <c r="B16" s="92"/>
      <c r="C16" s="17"/>
      <c r="D16" s="18"/>
      <c r="E16" s="1481"/>
      <c r="F16" s="1481"/>
      <c r="G16" s="72"/>
      <c r="L16" s="92"/>
    </row>
    <row r="17" spans="1:12">
      <c r="A17" s="41" t="s">
        <v>49</v>
      </c>
      <c r="B17" s="1513"/>
      <c r="C17" s="17" t="s">
        <v>8</v>
      </c>
      <c r="D17" s="18"/>
      <c r="E17" s="1481"/>
      <c r="F17" s="1481">
        <f>+D17*E17</f>
        <v>0</v>
      </c>
      <c r="G17" s="71"/>
      <c r="L17" s="92"/>
    </row>
    <row r="18" spans="1:12">
      <c r="A18" s="41"/>
      <c r="B18" s="1514"/>
      <c r="C18" s="17"/>
      <c r="D18" s="18"/>
      <c r="E18" s="1481"/>
      <c r="F18" s="1481"/>
      <c r="G18" s="72"/>
      <c r="L18" s="91"/>
    </row>
    <row r="19" spans="1:12">
      <c r="A19" s="41" t="s">
        <v>51</v>
      </c>
      <c r="B19" s="1514"/>
      <c r="C19" s="17" t="s">
        <v>8</v>
      </c>
      <c r="D19" s="18"/>
      <c r="E19" s="1481"/>
      <c r="F19" s="1481">
        <f>+D19*E19</f>
        <v>0</v>
      </c>
      <c r="G19" s="71"/>
      <c r="L19" s="92"/>
    </row>
    <row r="20" spans="1:12">
      <c r="A20" s="25"/>
      <c r="B20" s="1514"/>
      <c r="C20" s="17"/>
      <c r="D20" s="18"/>
      <c r="E20" s="1481"/>
      <c r="F20" s="1481"/>
      <c r="G20" s="72"/>
    </row>
    <row r="21" spans="1:12" ht="35.1" customHeight="1">
      <c r="A21" s="41" t="s">
        <v>53</v>
      </c>
      <c r="B21" s="1513"/>
      <c r="C21" s="17" t="s">
        <v>8</v>
      </c>
      <c r="D21" s="18"/>
      <c r="E21" s="1481"/>
      <c r="F21" s="1481">
        <f>+D21*E21</f>
        <v>0</v>
      </c>
      <c r="G21" s="71"/>
    </row>
    <row r="22" spans="1:12" ht="15">
      <c r="A22" s="14"/>
      <c r="B22" s="59"/>
      <c r="C22" s="14"/>
      <c r="D22" s="44"/>
      <c r="E22" s="1481"/>
      <c r="F22" s="1481"/>
    </row>
    <row r="23" spans="1:12" ht="15">
      <c r="A23" s="55">
        <v>5.2</v>
      </c>
      <c r="B23" s="60"/>
      <c r="C23" s="14"/>
      <c r="D23" s="44"/>
      <c r="E23" s="1481"/>
      <c r="F23" s="1481"/>
    </row>
    <row r="24" spans="1:12" ht="15">
      <c r="A24" s="49"/>
      <c r="B24" s="60"/>
      <c r="C24" s="14"/>
      <c r="D24" s="44"/>
      <c r="E24" s="1481"/>
      <c r="F24" s="1481"/>
    </row>
    <row r="25" spans="1:12">
      <c r="A25" s="57" t="s">
        <v>56</v>
      </c>
      <c r="B25" s="1513"/>
      <c r="C25" s="17" t="s">
        <v>8</v>
      </c>
      <c r="D25" s="70"/>
      <c r="E25" s="1491"/>
      <c r="F25" s="1481">
        <f>+D25*E25</f>
        <v>0</v>
      </c>
    </row>
    <row r="26" spans="1:12">
      <c r="A26" s="14"/>
      <c r="B26" s="1515"/>
      <c r="C26" s="14"/>
      <c r="D26" s="44"/>
      <c r="E26" s="1491"/>
      <c r="F26" s="1481"/>
    </row>
    <row r="27" spans="1:12" ht="15">
      <c r="A27" s="43">
        <v>5.3</v>
      </c>
      <c r="B27" s="59"/>
      <c r="C27" s="14"/>
      <c r="D27" s="44"/>
      <c r="E27" s="1491"/>
      <c r="F27" s="1481"/>
    </row>
    <row r="28" spans="1:12" ht="15">
      <c r="A28" s="14"/>
      <c r="B28" s="59"/>
      <c r="C28" s="14"/>
      <c r="D28" s="44"/>
      <c r="E28" s="1491"/>
      <c r="F28" s="1481"/>
    </row>
    <row r="29" spans="1:12">
      <c r="A29" s="14" t="s">
        <v>59</v>
      </c>
      <c r="B29" s="1515"/>
      <c r="C29" s="17" t="s">
        <v>8</v>
      </c>
      <c r="D29" s="70"/>
      <c r="E29" s="1491"/>
      <c r="F29" s="1481">
        <f>+D29*E29</f>
        <v>0</v>
      </c>
    </row>
    <row r="30" spans="1:12" ht="15">
      <c r="A30" s="14"/>
      <c r="B30" s="59"/>
      <c r="C30" s="14"/>
      <c r="D30" s="44"/>
      <c r="E30" s="1491"/>
      <c r="F30" s="1481"/>
    </row>
    <row r="31" spans="1:12" ht="15">
      <c r="A31" s="43">
        <v>5.4</v>
      </c>
      <c r="B31" s="59"/>
      <c r="C31" s="14"/>
      <c r="D31" s="44"/>
      <c r="E31" s="1491"/>
      <c r="F31" s="1481"/>
    </row>
    <row r="32" spans="1:12">
      <c r="A32" s="14"/>
      <c r="B32" s="1515"/>
      <c r="C32" s="14"/>
      <c r="D32" s="44"/>
      <c r="E32" s="1491"/>
      <c r="F32" s="1481"/>
    </row>
    <row r="33" spans="1:13">
      <c r="A33" s="14" t="s">
        <v>61</v>
      </c>
      <c r="B33" s="1515"/>
      <c r="C33" s="17" t="s">
        <v>8</v>
      </c>
      <c r="D33" s="70"/>
      <c r="E33" s="1491"/>
      <c r="F33" s="1481">
        <f>+D33*E33</f>
        <v>0</v>
      </c>
    </row>
    <row r="34" spans="1:13">
      <c r="A34" s="14"/>
      <c r="B34" s="1515"/>
      <c r="C34" s="14"/>
      <c r="D34" s="44"/>
      <c r="E34" s="1491"/>
      <c r="F34" s="1481"/>
    </row>
    <row r="35" spans="1:13" ht="15">
      <c r="A35" s="43">
        <v>5.5</v>
      </c>
      <c r="B35" s="59"/>
      <c r="C35" s="17"/>
      <c r="D35" s="70"/>
      <c r="E35" s="1491"/>
      <c r="F35" s="1481"/>
    </row>
    <row r="36" spans="1:13">
      <c r="A36" s="14"/>
      <c r="B36" s="1515"/>
      <c r="C36" s="14"/>
      <c r="D36" s="44"/>
      <c r="E36" s="1481"/>
      <c r="F36" s="1481"/>
    </row>
    <row r="37" spans="1:13">
      <c r="A37" s="14" t="s">
        <v>62</v>
      </c>
      <c r="B37" s="1515"/>
      <c r="C37" s="28" t="s">
        <v>30</v>
      </c>
      <c r="D37" s="44"/>
      <c r="E37" s="1481"/>
      <c r="F37" s="1481">
        <f>+D37*E37</f>
        <v>0</v>
      </c>
    </row>
    <row r="38" spans="1:13">
      <c r="A38" s="14"/>
      <c r="B38" s="1515"/>
      <c r="C38" s="14"/>
      <c r="D38" s="44"/>
      <c r="E38" s="1481"/>
      <c r="F38" s="1481"/>
    </row>
    <row r="39" spans="1:13" ht="15">
      <c r="A39" s="43">
        <v>5.6</v>
      </c>
      <c r="B39" s="59"/>
      <c r="C39" s="14"/>
      <c r="D39" s="44"/>
      <c r="E39" s="1481"/>
      <c r="F39" s="1481"/>
    </row>
    <row r="40" spans="1:13">
      <c r="A40" s="14"/>
      <c r="B40" s="1515"/>
      <c r="C40" s="14"/>
      <c r="D40" s="44"/>
      <c r="E40" s="1481"/>
      <c r="F40" s="1481"/>
    </row>
    <row r="41" spans="1:13">
      <c r="A41" s="14" t="s">
        <v>63</v>
      </c>
      <c r="B41" s="1515"/>
      <c r="C41" s="64" t="s">
        <v>30</v>
      </c>
      <c r="D41" s="1165"/>
      <c r="E41" s="1504"/>
      <c r="F41" s="1504">
        <f>+D41*E41</f>
        <v>0</v>
      </c>
    </row>
    <row r="42" spans="1:13">
      <c r="A42" s="14"/>
      <c r="B42" s="1515"/>
      <c r="C42" s="62"/>
      <c r="D42" s="1165"/>
      <c r="E42" s="1504"/>
      <c r="F42" s="1504"/>
    </row>
    <row r="43" spans="1:13" ht="15">
      <c r="A43" s="43">
        <v>5.7</v>
      </c>
      <c r="B43" s="59"/>
      <c r="C43" s="62"/>
      <c r="D43" s="1165"/>
      <c r="E43" s="1504"/>
      <c r="F43" s="1504"/>
    </row>
    <row r="44" spans="1:13" ht="15">
      <c r="A44" s="14"/>
      <c r="B44" s="59"/>
      <c r="C44" s="62"/>
      <c r="D44" s="1165"/>
      <c r="E44" s="1504"/>
      <c r="F44" s="1504"/>
      <c r="M44" s="28"/>
    </row>
    <row r="45" spans="1:13">
      <c r="A45" s="14" t="s">
        <v>64</v>
      </c>
      <c r="B45" s="1515"/>
      <c r="C45" s="64" t="s">
        <v>30</v>
      </c>
      <c r="D45" s="1165"/>
      <c r="E45" s="1504"/>
      <c r="F45" s="1504">
        <f>+D45*E45</f>
        <v>0</v>
      </c>
      <c r="M45" s="28"/>
    </row>
    <row r="46" spans="1:13">
      <c r="A46" s="14"/>
      <c r="B46" s="1515"/>
      <c r="C46" s="14"/>
      <c r="D46" s="44"/>
      <c r="E46" s="1481"/>
      <c r="F46" s="1481"/>
    </row>
    <row r="47" spans="1:13" ht="15">
      <c r="A47" s="43">
        <v>5.8</v>
      </c>
      <c r="B47" s="59"/>
      <c r="C47" s="14"/>
      <c r="D47" s="44"/>
      <c r="E47" s="1481"/>
      <c r="F47" s="1481"/>
    </row>
    <row r="48" spans="1:13">
      <c r="A48" s="14"/>
      <c r="B48" s="1515"/>
      <c r="C48" s="14"/>
      <c r="D48" s="44"/>
      <c r="E48" s="1481"/>
      <c r="F48" s="1481"/>
    </row>
    <row r="49" spans="1:6">
      <c r="A49" s="14" t="s">
        <v>65</v>
      </c>
      <c r="B49" s="1515"/>
      <c r="C49" s="17" t="s">
        <v>8</v>
      </c>
      <c r="D49" s="70"/>
      <c r="E49" s="1491"/>
      <c r="F49" s="1481">
        <f>+D49*E49</f>
        <v>0</v>
      </c>
    </row>
    <row r="50" spans="1:6">
      <c r="A50" s="14"/>
      <c r="B50" s="1515"/>
      <c r="C50" s="14"/>
      <c r="D50" s="44"/>
      <c r="E50" s="1481"/>
      <c r="F50" s="1481"/>
    </row>
    <row r="51" spans="1:6" ht="15">
      <c r="A51" s="43">
        <v>5.9</v>
      </c>
      <c r="B51" s="59"/>
      <c r="C51" s="14"/>
      <c r="D51" s="44"/>
      <c r="E51" s="1481"/>
      <c r="F51" s="1481"/>
    </row>
    <row r="52" spans="1:6">
      <c r="A52" s="62"/>
      <c r="B52" s="1515"/>
      <c r="C52" s="14"/>
      <c r="D52" s="44"/>
      <c r="E52" s="1481"/>
      <c r="F52" s="1481"/>
    </row>
    <row r="53" spans="1:6">
      <c r="A53" s="62" t="s">
        <v>66</v>
      </c>
      <c r="B53" s="1515"/>
      <c r="C53" s="17" t="s">
        <v>31</v>
      </c>
      <c r="D53" s="1168"/>
      <c r="E53" s="1491"/>
      <c r="F53" s="1481">
        <f>+D53*E53</f>
        <v>0</v>
      </c>
    </row>
    <row r="54" spans="1:6">
      <c r="A54" s="62"/>
      <c r="B54" s="1515"/>
      <c r="C54" s="14"/>
      <c r="D54" s="21"/>
      <c r="E54" s="1480"/>
      <c r="F54" s="1480"/>
    </row>
    <row r="55" spans="1:6" ht="15">
      <c r="A55" s="1164">
        <v>5.0999999999999996</v>
      </c>
      <c r="B55" s="59"/>
      <c r="C55" s="14"/>
      <c r="D55" s="21"/>
      <c r="E55" s="1480"/>
      <c r="F55" s="1480"/>
    </row>
    <row r="56" spans="1:6">
      <c r="A56" s="14"/>
      <c r="B56" s="1515"/>
      <c r="C56" s="14"/>
      <c r="D56" s="21"/>
      <c r="E56" s="1480"/>
      <c r="F56" s="1480"/>
    </row>
    <row r="57" spans="1:6">
      <c r="A57" s="82" t="s">
        <v>67</v>
      </c>
      <c r="B57" s="1517"/>
      <c r="C57" s="17" t="s">
        <v>8</v>
      </c>
      <c r="D57" s="17"/>
      <c r="E57" s="1491"/>
      <c r="F57" s="1499">
        <f>E57*D57</f>
        <v>0</v>
      </c>
    </row>
    <row r="58" spans="1:6">
      <c r="A58" s="82"/>
      <c r="B58" s="1517"/>
      <c r="C58" s="17"/>
      <c r="D58" s="17"/>
      <c r="E58" s="1491"/>
      <c r="F58" s="1499"/>
    </row>
    <row r="59" spans="1:6">
      <c r="A59" s="82" t="s">
        <v>68</v>
      </c>
      <c r="B59" s="1517"/>
      <c r="C59" s="17" t="s">
        <v>8</v>
      </c>
      <c r="D59" s="17"/>
      <c r="E59" s="1491"/>
      <c r="F59" s="1499">
        <f>E59*D59</f>
        <v>0</v>
      </c>
    </row>
    <row r="60" spans="1:6">
      <c r="A60" s="14"/>
      <c r="B60" s="64"/>
      <c r="C60" s="14"/>
      <c r="D60" s="21"/>
      <c r="E60" s="1480"/>
      <c r="F60" s="1480"/>
    </row>
    <row r="61" spans="1:6">
      <c r="A61" s="67"/>
      <c r="B61" s="30"/>
      <c r="C61" s="31"/>
      <c r="D61" s="32"/>
      <c r="E61" s="1483"/>
      <c r="F61" s="1483"/>
    </row>
    <row r="62" spans="1:6">
      <c r="A62" s="74"/>
      <c r="B62" s="24"/>
      <c r="C62" s="24"/>
      <c r="D62" s="24"/>
      <c r="E62" s="1477"/>
      <c r="F62" s="1489"/>
    </row>
    <row r="63" spans="1:6" ht="15">
      <c r="A63" s="68" t="s">
        <v>11</v>
      </c>
      <c r="C63" s="36"/>
      <c r="D63" s="37"/>
      <c r="E63" s="1484"/>
      <c r="F63" s="1490">
        <f>+SUM(F11:F60)</f>
        <v>0</v>
      </c>
    </row>
    <row r="64" spans="1:6">
      <c r="A64" s="39"/>
      <c r="B64" s="75"/>
      <c r="C64" s="40"/>
      <c r="D64" s="40"/>
      <c r="E64" s="1485"/>
      <c r="F64" s="1483"/>
    </row>
    <row r="65" spans="2:6">
      <c r="B65" s="40"/>
    </row>
    <row r="69" spans="2:6">
      <c r="F69" s="1505"/>
    </row>
  </sheetData>
  <mergeCells count="3">
    <mergeCell ref="D7:D9"/>
    <mergeCell ref="E7:E9"/>
    <mergeCell ref="F7:F9"/>
  </mergeCells>
  <pageMargins left="0.19685039370078741" right="0.19685039370078741" top="0.19685039370078741" bottom="0.19685039370078741" header="0.31496062992125984" footer="0.31496062992125984"/>
  <pageSetup paperSize="9" scale="61" orientation="portrait" r:id="rId1"/>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8EA83-5FB2-41F0-B35B-7E198D4BE27F}">
  <dimension ref="A1:K58"/>
  <sheetViews>
    <sheetView view="pageBreakPreview" zoomScaleNormal="100" zoomScaleSheetLayoutView="100" workbookViewId="0">
      <selection activeCell="B13" sqref="B13:B35"/>
    </sheetView>
  </sheetViews>
  <sheetFormatPr defaultColWidth="8.7109375" defaultRowHeight="14.25"/>
  <cols>
    <col min="1" max="1" width="8.7109375" style="2"/>
    <col min="2" max="2" width="60.140625" style="2" bestFit="1" customWidth="1"/>
    <col min="3" max="3" width="8.7109375" style="2"/>
    <col min="4" max="4" width="8.85546875" style="2" bestFit="1" customWidth="1"/>
    <col min="5" max="5" width="15" style="1476" customWidth="1"/>
    <col min="6" max="6" width="15.140625" style="1476" customWidth="1"/>
    <col min="7" max="10" width="8.7109375" style="2"/>
    <col min="11" max="11" width="13.7109375" style="2" bestFit="1" customWidth="1"/>
    <col min="12" max="16384" width="8.7109375" style="2"/>
  </cols>
  <sheetData>
    <row r="1" spans="1:10" ht="15">
      <c r="A1" s="7" t="str">
        <f>+'Designing &amp; Fees'!A1</f>
        <v>Engineer, Procure, Construct and Commission a 50 to 100 kW thermal Waste-to-Energy Test Facility at Eskom Research, Testing and Innovation Centre</v>
      </c>
    </row>
    <row r="2" spans="1:10" ht="15">
      <c r="A2" s="7" t="str">
        <f>+'Designing &amp; Fees'!A2</f>
        <v>Revision  Rev 0</v>
      </c>
    </row>
    <row r="3" spans="1:10" ht="15">
      <c r="A3" s="7" t="s">
        <v>70</v>
      </c>
    </row>
    <row r="5" spans="1:10">
      <c r="A5" s="24"/>
      <c r="B5" s="24"/>
      <c r="C5" s="24"/>
      <c r="D5" s="24"/>
      <c r="E5" s="1477"/>
      <c r="F5" s="1477"/>
      <c r="G5" s="24"/>
      <c r="H5" s="24"/>
      <c r="I5" s="24"/>
      <c r="J5" s="24"/>
    </row>
    <row r="7" spans="1:10" ht="15">
      <c r="A7" s="8"/>
      <c r="B7" s="48"/>
      <c r="C7" s="9"/>
      <c r="D7" s="1520" t="s">
        <v>1</v>
      </c>
      <c r="E7" s="1526" t="s">
        <v>2</v>
      </c>
      <c r="F7" s="1526" t="s">
        <v>3</v>
      </c>
    </row>
    <row r="8" spans="1:10" ht="15">
      <c r="A8" s="49" t="s">
        <v>4</v>
      </c>
      <c r="B8" s="49" t="s">
        <v>5</v>
      </c>
      <c r="C8" s="50" t="s">
        <v>6</v>
      </c>
      <c r="D8" s="1521"/>
      <c r="E8" s="1527"/>
      <c r="F8" s="1527"/>
    </row>
    <row r="9" spans="1:10" ht="15">
      <c r="A9" s="51"/>
      <c r="B9" s="52"/>
      <c r="C9" s="53"/>
      <c r="D9" s="1522"/>
      <c r="E9" s="1528"/>
      <c r="F9" s="1528"/>
    </row>
    <row r="10" spans="1:10">
      <c r="A10" s="8"/>
      <c r="B10" s="10"/>
      <c r="C10" s="8"/>
      <c r="D10" s="11"/>
      <c r="E10" s="1478"/>
      <c r="F10" s="1486"/>
    </row>
    <row r="11" spans="1:10" ht="15">
      <c r="A11" s="49">
        <v>6</v>
      </c>
      <c r="B11" s="54" t="s">
        <v>604</v>
      </c>
      <c r="C11" s="14"/>
      <c r="D11" s="15"/>
      <c r="E11" s="1479"/>
      <c r="F11" s="1487"/>
    </row>
    <row r="12" spans="1:10">
      <c r="A12" s="14"/>
      <c r="B12" s="35"/>
      <c r="C12" s="17"/>
      <c r="D12" s="17"/>
      <c r="E12" s="1480"/>
      <c r="F12" s="1480"/>
    </row>
    <row r="13" spans="1:10" ht="15">
      <c r="A13" s="43">
        <v>6.1</v>
      </c>
      <c r="B13" s="78"/>
      <c r="C13" s="17"/>
      <c r="D13" s="17"/>
      <c r="E13" s="1480"/>
      <c r="F13" s="1480"/>
    </row>
    <row r="14" spans="1:10">
      <c r="A14" s="14"/>
      <c r="B14" s="35"/>
      <c r="C14" s="17"/>
      <c r="D14" s="17"/>
      <c r="E14" s="1480"/>
      <c r="F14" s="1480"/>
    </row>
    <row r="15" spans="1:10">
      <c r="A15" s="14" t="s">
        <v>72</v>
      </c>
      <c r="B15" s="1514"/>
      <c r="C15" s="17" t="s">
        <v>32</v>
      </c>
      <c r="D15" s="18"/>
      <c r="E15" s="1481"/>
      <c r="F15" s="1481">
        <f>+D15*E15</f>
        <v>0</v>
      </c>
    </row>
    <row r="16" spans="1:10">
      <c r="A16" s="14"/>
      <c r="B16" s="1514"/>
      <c r="C16" s="17"/>
      <c r="D16" s="18"/>
      <c r="E16" s="1481"/>
      <c r="F16" s="1481"/>
    </row>
    <row r="17" spans="1:6">
      <c r="A17" s="14" t="s">
        <v>73</v>
      </c>
      <c r="B17" s="1514"/>
      <c r="C17" s="17" t="s">
        <v>32</v>
      </c>
      <c r="D17" s="18"/>
      <c r="E17" s="1481"/>
      <c r="F17" s="1481">
        <f>+D17*E17</f>
        <v>0</v>
      </c>
    </row>
    <row r="18" spans="1:6" ht="15">
      <c r="A18" s="55"/>
      <c r="B18" s="1513"/>
      <c r="C18" s="17"/>
      <c r="D18" s="18"/>
      <c r="E18" s="1481"/>
      <c r="F18" s="1481"/>
    </row>
    <row r="19" spans="1:6">
      <c r="A19" s="57" t="s">
        <v>74</v>
      </c>
      <c r="B19" s="1513"/>
      <c r="C19" s="17" t="s">
        <v>8</v>
      </c>
      <c r="D19" s="18"/>
      <c r="E19" s="1481"/>
      <c r="F19" s="1481">
        <f>+D19*E19</f>
        <v>0</v>
      </c>
    </row>
    <row r="20" spans="1:6" ht="15">
      <c r="A20" s="55"/>
      <c r="B20" s="58"/>
      <c r="C20" s="17"/>
      <c r="D20" s="18"/>
      <c r="E20" s="1481"/>
      <c r="F20" s="1481"/>
    </row>
    <row r="21" spans="1:6" ht="15">
      <c r="A21" s="49">
        <v>6.2</v>
      </c>
      <c r="B21" s="27"/>
      <c r="C21" s="17"/>
      <c r="D21" s="18"/>
      <c r="E21" s="1481"/>
      <c r="F21" s="1481"/>
    </row>
    <row r="22" spans="1:6" ht="15">
      <c r="A22" s="49"/>
      <c r="B22" s="42"/>
      <c r="C22" s="17"/>
      <c r="D22" s="18"/>
      <c r="E22" s="1481"/>
      <c r="F22" s="1481"/>
    </row>
    <row r="23" spans="1:6">
      <c r="A23" s="62" t="s">
        <v>75</v>
      </c>
      <c r="B23" s="1513"/>
      <c r="C23" s="17" t="s">
        <v>8</v>
      </c>
      <c r="D23" s="18"/>
      <c r="E23" s="1481"/>
      <c r="F23" s="1481">
        <f>+D23*E23</f>
        <v>0</v>
      </c>
    </row>
    <row r="24" spans="1:6">
      <c r="A24" s="41"/>
      <c r="B24" s="1513"/>
      <c r="C24" s="17"/>
      <c r="D24" s="18"/>
      <c r="E24" s="1481"/>
      <c r="F24" s="1481"/>
    </row>
    <row r="25" spans="1:6">
      <c r="A25" s="41" t="s">
        <v>76</v>
      </c>
      <c r="B25" s="1517"/>
      <c r="C25" s="17" t="s">
        <v>32</v>
      </c>
      <c r="D25" s="18"/>
      <c r="E25" s="1481"/>
      <c r="F25" s="1481">
        <f>+D25*E25</f>
        <v>0</v>
      </c>
    </row>
    <row r="26" spans="1:6">
      <c r="A26" s="41"/>
      <c r="B26" s="42"/>
      <c r="C26" s="17"/>
      <c r="D26" s="18"/>
      <c r="E26" s="1481"/>
      <c r="F26" s="1481"/>
    </row>
    <row r="27" spans="1:6" ht="15">
      <c r="A27" s="43">
        <v>6.3</v>
      </c>
      <c r="B27" s="1516"/>
      <c r="C27" s="64"/>
      <c r="D27" s="21"/>
      <c r="E27" s="1482"/>
      <c r="F27" s="1488"/>
    </row>
    <row r="28" spans="1:6" ht="15">
      <c r="A28" s="43"/>
      <c r="B28" s="1516"/>
      <c r="C28" s="64"/>
      <c r="D28" s="21"/>
      <c r="E28" s="1482"/>
      <c r="F28" s="1488"/>
    </row>
    <row r="29" spans="1:6">
      <c r="A29" s="14" t="s">
        <v>77</v>
      </c>
      <c r="B29" s="1515"/>
      <c r="C29" s="28" t="s">
        <v>8</v>
      </c>
      <c r="D29" s="21"/>
      <c r="E29" s="1481"/>
      <c r="F29" s="1488">
        <f>E29</f>
        <v>0</v>
      </c>
    </row>
    <row r="30" spans="1:6">
      <c r="A30" s="57"/>
      <c r="B30" s="61"/>
      <c r="C30" s="14"/>
      <c r="D30" s="44"/>
      <c r="E30" s="1481"/>
      <c r="F30" s="1481"/>
    </row>
    <row r="31" spans="1:6">
      <c r="A31" s="14"/>
      <c r="B31" s="61"/>
      <c r="C31" s="14"/>
      <c r="D31" s="44"/>
      <c r="E31" s="1481"/>
      <c r="F31" s="1481"/>
    </row>
    <row r="32" spans="1:6" ht="15">
      <c r="A32" s="55"/>
      <c r="B32" s="61"/>
      <c r="C32" s="14"/>
      <c r="D32" s="44"/>
      <c r="E32" s="1481"/>
      <c r="F32" s="1481"/>
    </row>
    <row r="33" spans="1:11" ht="15">
      <c r="A33" s="49"/>
      <c r="B33" s="61"/>
      <c r="C33" s="14"/>
      <c r="D33" s="44"/>
      <c r="E33" s="1481"/>
      <c r="F33" s="1481"/>
    </row>
    <row r="34" spans="1:11" ht="15">
      <c r="A34" s="49"/>
      <c r="B34" s="66"/>
      <c r="C34" s="28"/>
      <c r="D34" s="44"/>
      <c r="E34" s="1481"/>
      <c r="F34" s="1481"/>
    </row>
    <row r="35" spans="1:11" ht="15">
      <c r="A35" s="49"/>
      <c r="B35" s="28"/>
      <c r="C35" s="14"/>
      <c r="D35" s="44"/>
      <c r="E35" s="1481"/>
      <c r="F35" s="1481"/>
    </row>
    <row r="36" spans="1:11">
      <c r="A36" s="57"/>
      <c r="B36" s="28"/>
      <c r="C36" s="14"/>
      <c r="D36" s="44"/>
      <c r="E36" s="1481"/>
      <c r="F36" s="1481"/>
    </row>
    <row r="37" spans="1:11">
      <c r="A37" s="14"/>
      <c r="B37" s="28"/>
      <c r="C37" s="14"/>
      <c r="D37" s="44"/>
      <c r="E37" s="1481"/>
      <c r="F37" s="1481"/>
    </row>
    <row r="38" spans="1:11" ht="15">
      <c r="A38" s="14"/>
      <c r="B38" s="27"/>
      <c r="C38" s="14"/>
      <c r="D38" s="44"/>
      <c r="E38" s="1481"/>
      <c r="F38" s="1481"/>
    </row>
    <row r="39" spans="1:11">
      <c r="A39" s="14"/>
      <c r="B39" s="64"/>
      <c r="C39" s="14"/>
      <c r="D39" s="44"/>
      <c r="E39" s="1481"/>
      <c r="F39" s="1481"/>
    </row>
    <row r="40" spans="1:11">
      <c r="A40" s="14"/>
      <c r="B40" s="28"/>
      <c r="C40" s="14"/>
      <c r="D40" s="44"/>
      <c r="E40" s="1481"/>
      <c r="F40" s="1481"/>
      <c r="K40" s="76"/>
    </row>
    <row r="41" spans="1:11">
      <c r="A41" s="14"/>
      <c r="B41" s="64"/>
      <c r="C41" s="14"/>
      <c r="D41" s="44"/>
      <c r="E41" s="1481"/>
      <c r="F41" s="1481"/>
    </row>
    <row r="42" spans="1:11">
      <c r="A42" s="14"/>
      <c r="B42" s="28"/>
      <c r="C42" s="14"/>
      <c r="D42" s="44"/>
      <c r="E42" s="1481"/>
      <c r="F42" s="1481"/>
    </row>
    <row r="43" spans="1:11">
      <c r="A43" s="62"/>
      <c r="B43" s="28"/>
      <c r="C43" s="14"/>
      <c r="D43" s="44"/>
      <c r="E43" s="1481"/>
      <c r="F43" s="1481"/>
    </row>
    <row r="44" spans="1:11" ht="15">
      <c r="A44" s="62"/>
      <c r="B44" s="27"/>
      <c r="C44" s="14"/>
      <c r="D44" s="44"/>
      <c r="E44" s="1481"/>
      <c r="F44" s="1481"/>
    </row>
    <row r="45" spans="1:11">
      <c r="A45" s="62"/>
      <c r="B45" s="28"/>
      <c r="C45" s="14"/>
      <c r="D45" s="44"/>
      <c r="E45" s="1481"/>
      <c r="F45" s="1481"/>
    </row>
    <row r="46" spans="1:11" ht="15">
      <c r="A46" s="62"/>
      <c r="B46" s="27"/>
      <c r="C46" s="14"/>
      <c r="D46" s="44"/>
      <c r="E46" s="1481"/>
      <c r="F46" s="1481"/>
    </row>
    <row r="47" spans="1:11">
      <c r="A47" s="62"/>
      <c r="B47" s="28"/>
      <c r="C47" s="14"/>
      <c r="D47" s="44"/>
      <c r="E47" s="1481"/>
      <c r="F47" s="1481"/>
    </row>
    <row r="48" spans="1:11">
      <c r="A48" s="62"/>
      <c r="B48" s="28"/>
      <c r="C48" s="14"/>
      <c r="D48" s="44"/>
      <c r="E48" s="1481"/>
      <c r="F48" s="1481"/>
    </row>
    <row r="49" spans="1:6">
      <c r="A49" s="62"/>
      <c r="B49" s="28"/>
      <c r="C49" s="14"/>
      <c r="D49" s="44"/>
      <c r="E49" s="1481"/>
      <c r="F49" s="1481"/>
    </row>
    <row r="50" spans="1:6">
      <c r="A50" s="62"/>
      <c r="B50" s="28"/>
      <c r="C50" s="14"/>
      <c r="D50" s="44"/>
      <c r="E50" s="1481"/>
      <c r="F50" s="1481"/>
    </row>
    <row r="51" spans="1:6">
      <c r="A51" s="62"/>
      <c r="B51" s="64"/>
      <c r="C51" s="14"/>
      <c r="D51" s="44"/>
      <c r="E51" s="1481"/>
      <c r="F51" s="1481"/>
    </row>
    <row r="52" spans="1:6">
      <c r="A52" s="62"/>
      <c r="B52" s="28"/>
      <c r="C52" s="14"/>
      <c r="D52" s="44"/>
      <c r="E52" s="1481"/>
      <c r="F52" s="1481"/>
    </row>
    <row r="53" spans="1:6">
      <c r="A53" s="14"/>
      <c r="B53" s="30"/>
      <c r="C53" s="31"/>
      <c r="D53" s="45"/>
      <c r="E53" s="1506"/>
      <c r="F53" s="1506"/>
    </row>
    <row r="54" spans="1:6">
      <c r="A54" s="1169"/>
      <c r="B54" s="24"/>
      <c r="D54" s="93"/>
      <c r="E54" s="1507"/>
      <c r="F54" s="1509"/>
    </row>
    <row r="55" spans="1:6" ht="15">
      <c r="A55" s="68" t="s">
        <v>11</v>
      </c>
      <c r="B55" s="35"/>
      <c r="C55" s="36"/>
      <c r="D55" s="94"/>
      <c r="E55" s="1484"/>
      <c r="F55" s="1510">
        <f>+SUM(F11:F52)</f>
        <v>0</v>
      </c>
    </row>
    <row r="56" spans="1:6">
      <c r="A56" s="39"/>
      <c r="B56" s="40"/>
      <c r="C56" s="40"/>
      <c r="D56" s="95"/>
      <c r="E56" s="1508"/>
      <c r="F56" s="1506"/>
    </row>
    <row r="58" spans="1:6">
      <c r="A58" s="39"/>
    </row>
  </sheetData>
  <mergeCells count="3">
    <mergeCell ref="D7:D9"/>
    <mergeCell ref="E7:E9"/>
    <mergeCell ref="F7:F9"/>
  </mergeCells>
  <pageMargins left="0.19685039370078741" right="0.19685039370078741" top="0.19685039370078741" bottom="0.19685039370078741" header="0.31496062992125984" footer="0.31496062992125984"/>
  <pageSetup paperSize="9" scale="5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6F73E-5265-4981-83C2-79EF20588CED}">
  <dimension ref="A1:J51"/>
  <sheetViews>
    <sheetView view="pageBreakPreview" zoomScaleNormal="100" zoomScaleSheetLayoutView="100" workbookViewId="0">
      <selection activeCell="E19" sqref="E19"/>
    </sheetView>
  </sheetViews>
  <sheetFormatPr defaultColWidth="8.7109375" defaultRowHeight="14.25"/>
  <cols>
    <col min="1" max="1" width="8.7109375" style="2"/>
    <col min="2" max="2" width="60.140625" style="2" bestFit="1" customWidth="1"/>
    <col min="3" max="3" width="8.7109375" style="2"/>
    <col min="4" max="4" width="10.5703125" style="2" customWidth="1"/>
    <col min="5" max="5" width="14.7109375" style="1476" customWidth="1"/>
    <col min="6" max="6" width="16.140625" style="1476" customWidth="1"/>
    <col min="7" max="16384" width="8.7109375" style="2"/>
  </cols>
  <sheetData>
    <row r="1" spans="1:10" ht="15">
      <c r="A1" s="7" t="str">
        <f>+'Designing &amp; Fees'!A1</f>
        <v>Engineer, Procure, Construct and Commission a 50 to 100 kW thermal Waste-to-Energy Test Facility at Eskom Research, Testing and Innovation Centre</v>
      </c>
    </row>
    <row r="2" spans="1:10" ht="15">
      <c r="A2" s="7" t="str">
        <f>+'Designing &amp; Fees'!A2</f>
        <v>Revision  Rev 0</v>
      </c>
    </row>
    <row r="3" spans="1:10" ht="15">
      <c r="A3" s="7" t="s">
        <v>608</v>
      </c>
    </row>
    <row r="5" spans="1:10">
      <c r="A5" s="24"/>
      <c r="B5" s="24"/>
      <c r="C5" s="24"/>
      <c r="D5" s="24"/>
      <c r="E5" s="1477"/>
      <c r="F5" s="1477"/>
      <c r="G5" s="24"/>
      <c r="H5" s="24"/>
      <c r="I5" s="24"/>
      <c r="J5" s="24"/>
    </row>
    <row r="7" spans="1:10" ht="15">
      <c r="A7" s="8"/>
      <c r="B7" s="48"/>
      <c r="C7" s="9"/>
      <c r="D7" s="1520" t="s">
        <v>1</v>
      </c>
      <c r="E7" s="1526" t="s">
        <v>2</v>
      </c>
      <c r="F7" s="1526" t="s">
        <v>3</v>
      </c>
    </row>
    <row r="8" spans="1:10" ht="15">
      <c r="A8" s="49" t="s">
        <v>4</v>
      </c>
      <c r="B8" s="49" t="s">
        <v>5</v>
      </c>
      <c r="C8" s="50" t="s">
        <v>6</v>
      </c>
      <c r="D8" s="1521"/>
      <c r="E8" s="1527"/>
      <c r="F8" s="1527"/>
    </row>
    <row r="9" spans="1:10" ht="15">
      <c r="A9" s="51"/>
      <c r="B9" s="52"/>
      <c r="C9" s="53"/>
      <c r="D9" s="1522"/>
      <c r="E9" s="1528"/>
      <c r="F9" s="1528"/>
    </row>
    <row r="10" spans="1:10">
      <c r="A10" s="8"/>
      <c r="B10" s="10"/>
      <c r="C10" s="8"/>
      <c r="D10" s="11"/>
      <c r="E10" s="1478"/>
      <c r="F10" s="1486"/>
    </row>
    <row r="11" spans="1:10" ht="15">
      <c r="A11" s="49">
        <v>6</v>
      </c>
      <c r="B11" s="54" t="s">
        <v>78</v>
      </c>
      <c r="C11" s="14"/>
      <c r="D11" s="15"/>
      <c r="E11" s="1479"/>
      <c r="F11" s="1487"/>
    </row>
    <row r="12" spans="1:10">
      <c r="A12" s="14"/>
      <c r="B12" s="35"/>
      <c r="C12" s="17"/>
      <c r="D12" s="18"/>
      <c r="E12" s="1481"/>
      <c r="F12" s="1481"/>
    </row>
    <row r="13" spans="1:10" ht="15">
      <c r="A13" s="55"/>
      <c r="B13" s="61" t="s">
        <v>79</v>
      </c>
      <c r="C13" s="17" t="s">
        <v>8</v>
      </c>
      <c r="D13" s="18"/>
      <c r="E13" s="1481"/>
      <c r="F13" s="1481">
        <f>+D13*E13</f>
        <v>0</v>
      </c>
    </row>
    <row r="14" spans="1:10" ht="15">
      <c r="A14" s="49"/>
      <c r="B14" s="61"/>
      <c r="C14" s="17"/>
      <c r="D14" s="18"/>
      <c r="E14" s="1481"/>
      <c r="F14" s="1481"/>
    </row>
    <row r="15" spans="1:10" ht="15">
      <c r="A15" s="49"/>
      <c r="B15" s="58" t="s">
        <v>80</v>
      </c>
      <c r="C15" s="17" t="s">
        <v>8</v>
      </c>
      <c r="D15" s="18"/>
      <c r="E15" s="1481"/>
      <c r="F15" s="1481">
        <f>+D15*E15</f>
        <v>0</v>
      </c>
    </row>
    <row r="16" spans="1:10" ht="15">
      <c r="A16" s="49"/>
      <c r="B16" s="61"/>
      <c r="C16" s="17"/>
      <c r="D16" s="18"/>
      <c r="E16" s="1481"/>
      <c r="F16" s="1481"/>
    </row>
    <row r="17" spans="1:6" ht="28.5">
      <c r="A17" s="41"/>
      <c r="B17" s="42" t="s">
        <v>606</v>
      </c>
      <c r="C17" s="17" t="s">
        <v>605</v>
      </c>
      <c r="D17" s="18">
        <v>120</v>
      </c>
      <c r="E17" s="1481"/>
      <c r="F17" s="1481">
        <f>+D17*E17</f>
        <v>0</v>
      </c>
    </row>
    <row r="18" spans="1:6" ht="28.5">
      <c r="A18" s="41"/>
      <c r="B18" s="42" t="s">
        <v>607</v>
      </c>
      <c r="C18" s="17" t="s">
        <v>605</v>
      </c>
      <c r="D18" s="18">
        <v>120</v>
      </c>
      <c r="E18" s="1481"/>
      <c r="F18" s="1481">
        <f>+D18*E18</f>
        <v>0</v>
      </c>
    </row>
    <row r="19" spans="1:6">
      <c r="A19" s="41"/>
      <c r="B19" s="42"/>
      <c r="C19" s="17"/>
      <c r="D19" s="18"/>
      <c r="E19" s="1481"/>
      <c r="F19" s="1481"/>
    </row>
    <row r="20" spans="1:6">
      <c r="A20" s="25"/>
      <c r="B20" s="17"/>
      <c r="C20" s="17"/>
      <c r="D20" s="18"/>
      <c r="E20" s="1481"/>
      <c r="F20" s="1481"/>
    </row>
    <row r="21" spans="1:6">
      <c r="A21" s="41"/>
      <c r="B21" s="42"/>
      <c r="C21" s="17"/>
      <c r="D21" s="18"/>
      <c r="E21" s="1481"/>
      <c r="F21" s="1481"/>
    </row>
    <row r="22" spans="1:6" ht="15">
      <c r="A22" s="49"/>
      <c r="B22" s="61"/>
      <c r="C22" s="17"/>
      <c r="D22" s="18"/>
      <c r="E22" s="1481"/>
      <c r="F22" s="1481"/>
    </row>
    <row r="23" spans="1:6">
      <c r="A23" s="57"/>
      <c r="B23" s="58"/>
      <c r="C23" s="14"/>
      <c r="D23" s="44"/>
      <c r="E23" s="1481"/>
      <c r="F23" s="1481"/>
    </row>
    <row r="24" spans="1:6">
      <c r="A24" s="14"/>
      <c r="B24" s="64"/>
      <c r="C24" s="14"/>
      <c r="D24" s="44"/>
      <c r="E24" s="1481"/>
      <c r="F24" s="1481"/>
    </row>
    <row r="25" spans="1:6" ht="15">
      <c r="A25" s="55"/>
      <c r="B25" s="61"/>
      <c r="C25" s="14"/>
      <c r="D25" s="44"/>
      <c r="E25" s="1481"/>
      <c r="F25" s="1481"/>
    </row>
    <row r="26" spans="1:6" ht="15">
      <c r="A26" s="49"/>
      <c r="B26" s="61"/>
      <c r="C26" s="14"/>
      <c r="D26" s="44"/>
      <c r="E26" s="1481"/>
      <c r="F26" s="1481"/>
    </row>
    <row r="27" spans="1:6" ht="15">
      <c r="A27" s="49"/>
      <c r="B27" s="61"/>
      <c r="C27" s="14"/>
      <c r="D27" s="44"/>
      <c r="E27" s="1481"/>
      <c r="F27" s="1481"/>
    </row>
    <row r="28" spans="1:6" ht="15">
      <c r="A28" s="49"/>
      <c r="B28" s="61"/>
      <c r="C28" s="14"/>
      <c r="D28" s="44"/>
      <c r="E28" s="1481"/>
      <c r="F28" s="1481"/>
    </row>
    <row r="29" spans="1:6" ht="15">
      <c r="A29" s="57"/>
      <c r="B29" s="66"/>
      <c r="C29" s="28"/>
      <c r="D29" s="44"/>
      <c r="E29" s="1481"/>
      <c r="F29" s="1481"/>
    </row>
    <row r="30" spans="1:6">
      <c r="A30" s="14"/>
      <c r="B30" s="28"/>
      <c r="C30" s="14"/>
      <c r="D30" s="44"/>
      <c r="E30" s="1481"/>
      <c r="F30" s="1481"/>
    </row>
    <row r="31" spans="1:6">
      <c r="A31" s="14"/>
      <c r="B31" s="28"/>
      <c r="C31" s="14"/>
      <c r="D31" s="44"/>
      <c r="E31" s="1481"/>
      <c r="F31" s="1481"/>
    </row>
    <row r="32" spans="1:6">
      <c r="A32" s="14"/>
      <c r="B32" s="28"/>
      <c r="C32" s="14"/>
      <c r="D32" s="44"/>
      <c r="E32" s="1481"/>
      <c r="F32" s="1481"/>
    </row>
    <row r="33" spans="1:6" ht="15">
      <c r="A33" s="14"/>
      <c r="B33" s="27"/>
      <c r="C33" s="14"/>
      <c r="D33" s="44"/>
      <c r="E33" s="1481"/>
      <c r="F33" s="1481"/>
    </row>
    <row r="34" spans="1:6">
      <c r="A34" s="14"/>
      <c r="B34" s="64"/>
      <c r="C34" s="14"/>
      <c r="D34" s="44"/>
      <c r="E34" s="1481"/>
      <c r="F34" s="1481"/>
    </row>
    <row r="35" spans="1:6">
      <c r="A35" s="14"/>
      <c r="B35" s="28"/>
      <c r="C35" s="14"/>
      <c r="D35" s="44"/>
      <c r="E35" s="1481"/>
      <c r="F35" s="1481"/>
    </row>
    <row r="36" spans="1:6">
      <c r="A36" s="62"/>
      <c r="B36" s="64"/>
      <c r="C36" s="14"/>
      <c r="D36" s="44"/>
      <c r="E36" s="1481"/>
      <c r="F36" s="1481"/>
    </row>
    <row r="37" spans="1:6">
      <c r="A37" s="62"/>
      <c r="B37" s="28"/>
      <c r="C37" s="14"/>
      <c r="D37" s="44"/>
      <c r="E37" s="1481"/>
      <c r="F37" s="1481"/>
    </row>
    <row r="38" spans="1:6">
      <c r="A38" s="62"/>
      <c r="B38" s="28"/>
      <c r="C38" s="14"/>
      <c r="D38" s="44"/>
      <c r="E38" s="1481"/>
      <c r="F38" s="1481"/>
    </row>
    <row r="39" spans="1:6" ht="15">
      <c r="A39" s="62"/>
      <c r="B39" s="27"/>
      <c r="C39" s="14"/>
      <c r="D39" s="44"/>
      <c r="E39" s="1481"/>
      <c r="F39" s="1481"/>
    </row>
    <row r="40" spans="1:6">
      <c r="A40" s="62"/>
      <c r="B40" s="28"/>
      <c r="C40" s="14"/>
      <c r="D40" s="44"/>
      <c r="E40" s="1481"/>
      <c r="F40" s="1481"/>
    </row>
    <row r="41" spans="1:6">
      <c r="A41" s="62"/>
      <c r="B41" s="28"/>
      <c r="C41" s="14"/>
      <c r="D41" s="44"/>
      <c r="E41" s="1481"/>
      <c r="F41" s="1481"/>
    </row>
    <row r="42" spans="1:6">
      <c r="A42" s="62"/>
      <c r="B42" s="28"/>
      <c r="C42" s="14"/>
      <c r="D42" s="44"/>
      <c r="E42" s="1481"/>
      <c r="F42" s="1481"/>
    </row>
    <row r="43" spans="1:6">
      <c r="A43" s="62"/>
      <c r="B43" s="28"/>
      <c r="C43" s="14"/>
      <c r="D43" s="44"/>
      <c r="E43" s="1481"/>
      <c r="F43" s="1481"/>
    </row>
    <row r="44" spans="1:6">
      <c r="A44" s="62"/>
      <c r="B44" s="28"/>
      <c r="C44" s="14"/>
      <c r="D44" s="44"/>
      <c r="E44" s="1481"/>
      <c r="F44" s="1481"/>
    </row>
    <row r="45" spans="1:6">
      <c r="A45" s="62"/>
      <c r="B45" s="28"/>
      <c r="C45" s="14"/>
      <c r="D45" s="44"/>
      <c r="E45" s="1481"/>
      <c r="F45" s="1481"/>
    </row>
    <row r="46" spans="1:6">
      <c r="A46" s="14"/>
      <c r="B46" s="64"/>
      <c r="C46" s="14"/>
      <c r="D46" s="44"/>
      <c r="E46" s="1481"/>
      <c r="F46" s="1481"/>
    </row>
    <row r="47" spans="1:6">
      <c r="A47" s="14"/>
      <c r="B47" s="28"/>
      <c r="C47" s="14"/>
      <c r="D47" s="21"/>
      <c r="E47" s="1480"/>
      <c r="F47" s="1480"/>
    </row>
    <row r="48" spans="1:6">
      <c r="A48" s="67"/>
      <c r="B48" s="30"/>
      <c r="C48" s="31"/>
      <c r="D48" s="32"/>
      <c r="E48" s="1483"/>
      <c r="F48" s="1483"/>
    </row>
    <row r="49" spans="1:6">
      <c r="A49" s="34"/>
      <c r="F49" s="1489"/>
    </row>
    <row r="50" spans="1:6" ht="15">
      <c r="A50" s="68" t="s">
        <v>11</v>
      </c>
      <c r="B50" s="35"/>
      <c r="C50" s="36"/>
      <c r="D50" s="37"/>
      <c r="E50" s="1484"/>
      <c r="F50" s="1490">
        <f>+SUM(F10:F47)</f>
        <v>0</v>
      </c>
    </row>
    <row r="51" spans="1:6">
      <c r="A51" s="39"/>
      <c r="B51" s="40"/>
      <c r="C51" s="40"/>
      <c r="D51" s="40"/>
      <c r="E51" s="1485"/>
      <c r="F51" s="1483"/>
    </row>
  </sheetData>
  <mergeCells count="3">
    <mergeCell ref="D7:D9"/>
    <mergeCell ref="E7:E9"/>
    <mergeCell ref="F7:F9"/>
  </mergeCells>
  <pageMargins left="0.19685039370078741" right="0.19685039370078741" top="0.19685039370078741" bottom="0.19685039370078741" header="0.31496062992125984" footer="0.31496062992125984"/>
  <pageSetup paperSize="9" scale="56"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20AC9-4339-457A-9082-F6DBF5759523}">
  <sheetPr>
    <tabColor rgb="FFFF33CC"/>
    <pageSetUpPr fitToPage="1"/>
  </sheetPr>
  <dimension ref="A1:AY57"/>
  <sheetViews>
    <sheetView view="pageBreakPreview" zoomScaleNormal="100" zoomScaleSheetLayoutView="100" workbookViewId="0">
      <selection activeCell="J41" sqref="J41"/>
    </sheetView>
  </sheetViews>
  <sheetFormatPr defaultColWidth="8.7109375" defaultRowHeight="12.75" outlineLevelRow="1" outlineLevelCol="1"/>
  <cols>
    <col min="1" max="1" width="4.7109375" style="216" customWidth="1"/>
    <col min="2" max="2" width="13.85546875" style="216" customWidth="1"/>
    <col min="3" max="3" width="8.28515625" style="216" customWidth="1"/>
    <col min="4" max="4" width="8.7109375" style="216" customWidth="1"/>
    <col min="5" max="5" width="19.28515625" style="216" customWidth="1"/>
    <col min="6" max="6" width="22.5703125" style="240" customWidth="1"/>
    <col min="7" max="7" width="1.7109375" style="223" customWidth="1"/>
    <col min="8" max="8" width="18.7109375" style="1" customWidth="1"/>
    <col min="9" max="9" width="0.7109375" style="1" customWidth="1"/>
    <col min="10" max="10" width="18.7109375" style="1" customWidth="1"/>
    <col min="11" max="11" width="0.7109375" style="1" customWidth="1"/>
    <col min="12" max="12" width="19.5703125" style="1" customWidth="1"/>
    <col min="13" max="13" width="0.7109375" style="1" customWidth="1"/>
    <col min="14" max="14" width="17.85546875" style="1" customWidth="1"/>
    <col min="15" max="15" width="0.7109375" style="1" customWidth="1"/>
    <col min="16" max="16" width="18.7109375" style="1" customWidth="1"/>
    <col min="17" max="17" width="0.7109375" style="1" customWidth="1"/>
    <col min="18" max="18" width="19.42578125" style="1" customWidth="1"/>
    <col min="19" max="19" width="0.7109375" style="1" customWidth="1"/>
    <col min="20" max="20" width="19" style="1" customWidth="1"/>
    <col min="21" max="21" width="0.7109375" style="1" customWidth="1"/>
    <col min="22" max="22" width="17.5703125" style="1" customWidth="1"/>
    <col min="23" max="23" width="0.7109375" style="1" customWidth="1"/>
    <col min="24" max="24" width="18.140625" style="1" hidden="1" customWidth="1"/>
    <col min="25" max="25" width="0.7109375" style="1" hidden="1" customWidth="1"/>
    <col min="26" max="26" width="14.85546875" style="1" hidden="1" customWidth="1" outlineLevel="1"/>
    <col min="27" max="27" width="0.7109375" style="223" hidden="1" customWidth="1" outlineLevel="1"/>
    <col min="28" max="28" width="17.85546875" style="1" hidden="1" customWidth="1" collapsed="1"/>
    <col min="29" max="29" width="0.7109375" style="1" hidden="1" customWidth="1"/>
    <col min="30" max="30" width="18" style="1" hidden="1" customWidth="1"/>
    <col min="31" max="31" width="0.7109375" style="1" hidden="1" customWidth="1"/>
    <col min="32" max="32" width="18" style="113" hidden="1" customWidth="1"/>
    <col min="33" max="33" width="0.7109375" style="1" hidden="1" customWidth="1"/>
    <col min="34" max="34" width="17.28515625" style="113" hidden="1" customWidth="1" outlineLevel="1"/>
    <col min="35" max="35" width="0.7109375" style="1" hidden="1" customWidth="1" outlineLevel="1"/>
    <col min="36" max="36" width="14.7109375" style="113" hidden="1" customWidth="1" outlineLevel="1"/>
    <col min="37" max="37" width="0.7109375" style="1" hidden="1" customWidth="1" outlineLevel="1"/>
    <col min="38" max="38" width="15.140625" style="113" hidden="1" customWidth="1" outlineLevel="1"/>
    <col min="39" max="39" width="0.7109375" style="1" hidden="1" customWidth="1" outlineLevel="1"/>
    <col min="40" max="40" width="14.7109375" style="113" hidden="1" customWidth="1" outlineLevel="1"/>
    <col min="41" max="41" width="0.7109375" style="1" hidden="1" customWidth="1" outlineLevel="1"/>
    <col min="42" max="42" width="13.7109375" style="113" hidden="1" customWidth="1" outlineLevel="1"/>
    <col min="43" max="43" width="0.7109375" style="1" hidden="1" customWidth="1" outlineLevel="1"/>
    <col min="44" max="44" width="16.5703125" style="113" hidden="1" customWidth="1" outlineLevel="1"/>
    <col min="45" max="45" width="8.85546875" style="113" customWidth="1" collapsed="1"/>
    <col min="46" max="46" width="16.5703125" style="1" bestFit="1" customWidth="1"/>
    <col min="47" max="47" width="10.7109375" style="1" customWidth="1"/>
    <col min="48" max="48" width="19" style="1" customWidth="1"/>
    <col min="49" max="16384" width="8.7109375" style="1"/>
  </cols>
  <sheetData>
    <row r="1" spans="1:51">
      <c r="A1" s="107" t="str">
        <f>+'TESTING, COMMISIONING MAINTENAN'!A1</f>
        <v>Engineer, Procure, Construct and Commission a 50 to 100 kW thermal Waste-to-Energy Test Facility at Eskom Research, Testing and Innovation Centre</v>
      </c>
      <c r="B1" s="107"/>
      <c r="C1" s="108"/>
      <c r="D1" s="108"/>
      <c r="E1" s="108"/>
      <c r="F1" s="109"/>
      <c r="G1" s="110"/>
      <c r="H1" s="111"/>
      <c r="J1" s="111"/>
      <c r="K1" s="111"/>
      <c r="L1" s="111"/>
      <c r="M1" s="111"/>
      <c r="N1" s="111"/>
      <c r="O1" s="111"/>
      <c r="Q1" s="111"/>
      <c r="R1" s="112"/>
      <c r="S1" s="111"/>
      <c r="T1" s="111"/>
      <c r="U1" s="111"/>
      <c r="V1" s="111"/>
      <c r="W1" s="111"/>
      <c r="X1" s="111"/>
      <c r="Y1" s="111"/>
      <c r="Z1" s="111"/>
      <c r="AA1" s="110"/>
      <c r="AB1" s="111"/>
      <c r="AC1" s="111"/>
      <c r="AD1" s="111"/>
      <c r="AE1" s="111"/>
      <c r="AF1" s="112"/>
      <c r="AG1" s="111"/>
      <c r="AH1" s="112"/>
      <c r="AI1" s="111"/>
      <c r="AJ1" s="112"/>
      <c r="AK1" s="111"/>
      <c r="AL1" s="112"/>
      <c r="AM1" s="111"/>
      <c r="AN1" s="112"/>
      <c r="AO1" s="111"/>
      <c r="AP1" s="112"/>
      <c r="AQ1" s="111"/>
      <c r="AR1" s="112"/>
    </row>
    <row r="2" spans="1:51">
      <c r="A2" s="107" t="str">
        <f>+'TESTING, COMMISIONING MAINTENAN'!A2</f>
        <v>Revision  Rev 0</v>
      </c>
      <c r="B2" s="107"/>
      <c r="C2" s="108"/>
      <c r="D2" s="108"/>
      <c r="E2" s="108"/>
      <c r="F2" s="109"/>
      <c r="G2" s="110"/>
      <c r="H2" s="111"/>
      <c r="J2" s="111"/>
      <c r="K2" s="111"/>
      <c r="L2" s="111"/>
      <c r="M2" s="111"/>
      <c r="N2" s="111"/>
      <c r="O2" s="111"/>
      <c r="P2" s="111"/>
      <c r="Q2" s="111"/>
      <c r="R2" s="112"/>
      <c r="S2" s="111"/>
      <c r="T2" s="111"/>
      <c r="U2" s="111"/>
      <c r="V2" s="111"/>
      <c r="W2" s="111"/>
      <c r="X2" s="111"/>
      <c r="Y2" s="111"/>
      <c r="Z2" s="111"/>
      <c r="AA2" s="110"/>
      <c r="AB2" s="111"/>
      <c r="AC2" s="111"/>
      <c r="AD2" s="111"/>
      <c r="AE2" s="111"/>
      <c r="AF2" s="112"/>
      <c r="AG2" s="111"/>
      <c r="AH2" s="112"/>
      <c r="AI2" s="111"/>
      <c r="AJ2" s="112"/>
      <c r="AK2" s="111"/>
      <c r="AL2" s="112"/>
      <c r="AM2" s="111"/>
      <c r="AN2" s="112"/>
      <c r="AO2" s="111"/>
      <c r="AP2" s="112"/>
      <c r="AQ2" s="111"/>
      <c r="AR2" s="112"/>
    </row>
    <row r="3" spans="1:51">
      <c r="A3" s="114"/>
      <c r="B3" s="107"/>
      <c r="C3" s="108"/>
      <c r="D3" s="108"/>
      <c r="E3" s="108"/>
      <c r="F3" s="109"/>
      <c r="G3" s="110"/>
      <c r="H3" s="111"/>
      <c r="J3" s="111"/>
      <c r="K3" s="111"/>
      <c r="L3" s="111"/>
      <c r="M3" s="111"/>
      <c r="N3" s="111"/>
      <c r="O3" s="111"/>
      <c r="P3" s="111"/>
      <c r="Q3" s="111"/>
      <c r="R3" s="111"/>
      <c r="S3" s="111"/>
      <c r="T3" s="111"/>
      <c r="U3" s="111"/>
      <c r="V3" s="111"/>
      <c r="W3" s="111"/>
      <c r="X3" s="111"/>
      <c r="Y3" s="111"/>
      <c r="Z3" s="111"/>
      <c r="AA3" s="110"/>
      <c r="AB3" s="111"/>
      <c r="AC3" s="111"/>
      <c r="AD3" s="111"/>
      <c r="AE3" s="111"/>
      <c r="AF3" s="112"/>
      <c r="AG3" s="111"/>
      <c r="AH3" s="112"/>
      <c r="AI3" s="111"/>
      <c r="AJ3" s="112"/>
      <c r="AK3" s="111"/>
      <c r="AL3" s="112"/>
      <c r="AM3" s="111"/>
      <c r="AN3" s="112"/>
      <c r="AO3" s="111"/>
      <c r="AP3" s="112"/>
      <c r="AQ3" s="111"/>
      <c r="AR3" s="112"/>
    </row>
    <row r="4" spans="1:51">
      <c r="A4" s="1537"/>
      <c r="B4" s="1537"/>
      <c r="C4" s="1537"/>
      <c r="D4" s="1537"/>
      <c r="E4" s="115"/>
      <c r="F4" s="109"/>
      <c r="G4" s="110"/>
      <c r="H4" s="111"/>
      <c r="J4" s="111"/>
      <c r="K4" s="111"/>
      <c r="L4" s="111"/>
      <c r="M4" s="111"/>
      <c r="N4" s="111"/>
      <c r="O4" s="111"/>
      <c r="P4" s="111"/>
      <c r="Q4" s="111"/>
      <c r="R4" s="111"/>
      <c r="S4" s="111"/>
      <c r="T4" s="111"/>
      <c r="U4" s="111"/>
      <c r="V4" s="111"/>
      <c r="W4" s="111"/>
      <c r="X4" s="111"/>
      <c r="Y4" s="111"/>
      <c r="Z4" s="111"/>
      <c r="AA4" s="110"/>
      <c r="AB4" s="111"/>
      <c r="AC4" s="111"/>
      <c r="AD4" s="111"/>
      <c r="AE4" s="111"/>
      <c r="AF4" s="112"/>
      <c r="AG4" s="111"/>
      <c r="AH4" s="112"/>
      <c r="AI4" s="111"/>
      <c r="AJ4" s="112"/>
      <c r="AK4" s="111"/>
      <c r="AL4" s="112"/>
      <c r="AM4" s="111"/>
      <c r="AN4" s="112"/>
      <c r="AO4" s="111"/>
      <c r="AP4" s="112"/>
      <c r="AQ4" s="111"/>
      <c r="AR4" s="112"/>
    </row>
    <row r="5" spans="1:51" ht="13.5" thickBot="1">
      <c r="A5" s="116"/>
      <c r="B5" s="117"/>
      <c r="C5" s="118"/>
      <c r="D5" s="118"/>
      <c r="E5" s="118"/>
      <c r="F5" s="119"/>
      <c r="G5" s="120"/>
      <c r="H5" s="118"/>
      <c r="I5" s="121"/>
      <c r="J5" s="118"/>
      <c r="K5" s="118"/>
      <c r="L5" s="118"/>
      <c r="M5" s="118"/>
      <c r="N5" s="118"/>
      <c r="O5" s="118"/>
      <c r="P5" s="118"/>
      <c r="Q5" s="118"/>
      <c r="R5" s="118"/>
      <c r="S5" s="118"/>
      <c r="T5" s="118"/>
      <c r="U5" s="118"/>
      <c r="V5" s="118"/>
      <c r="W5" s="118"/>
      <c r="X5" s="118"/>
      <c r="Y5" s="118"/>
      <c r="Z5" s="118"/>
      <c r="AA5" s="120"/>
      <c r="AB5" s="118"/>
      <c r="AC5" s="118"/>
      <c r="AD5" s="118"/>
      <c r="AE5" s="118"/>
      <c r="AF5" s="118"/>
      <c r="AG5" s="118"/>
      <c r="AH5" s="118"/>
      <c r="AI5" s="118"/>
      <c r="AJ5" s="118"/>
      <c r="AK5" s="118"/>
      <c r="AL5" s="118"/>
      <c r="AM5" s="118"/>
      <c r="AN5" s="118"/>
      <c r="AO5" s="118"/>
      <c r="AP5" s="118"/>
      <c r="AQ5" s="118"/>
      <c r="AR5" s="118"/>
    </row>
    <row r="6" spans="1:51" s="113" customFormat="1" ht="6.6" customHeight="1">
      <c r="A6" s="122"/>
      <c r="B6" s="115"/>
      <c r="C6" s="115"/>
      <c r="D6" s="115"/>
      <c r="E6" s="115"/>
      <c r="F6" s="109"/>
      <c r="G6" s="123"/>
      <c r="H6" s="115"/>
      <c r="I6" s="124"/>
      <c r="J6" s="115"/>
      <c r="K6" s="115"/>
      <c r="L6" s="115"/>
      <c r="M6" s="115"/>
      <c r="N6" s="115"/>
      <c r="O6" s="115"/>
      <c r="P6" s="115"/>
      <c r="Q6" s="115"/>
      <c r="R6" s="115"/>
      <c r="S6" s="115"/>
      <c r="T6" s="115"/>
      <c r="U6" s="115"/>
      <c r="V6" s="115"/>
      <c r="W6" s="115"/>
      <c r="X6" s="115"/>
      <c r="Y6" s="115"/>
      <c r="Z6" s="115"/>
      <c r="AA6" s="123"/>
      <c r="AB6" s="115"/>
      <c r="AC6" s="115"/>
      <c r="AD6" s="115"/>
      <c r="AE6" s="115"/>
      <c r="AF6" s="115"/>
      <c r="AG6" s="115"/>
      <c r="AH6" s="115"/>
      <c r="AI6" s="115"/>
      <c r="AJ6" s="115"/>
      <c r="AK6" s="115"/>
      <c r="AL6" s="115"/>
      <c r="AM6" s="115"/>
      <c r="AN6" s="115"/>
      <c r="AO6" s="115"/>
      <c r="AP6" s="115"/>
      <c r="AQ6" s="115"/>
      <c r="AR6" s="115"/>
      <c r="AT6" s="1"/>
      <c r="AU6" s="1"/>
      <c r="AV6" s="1"/>
      <c r="AW6" s="1"/>
      <c r="AX6" s="1"/>
      <c r="AY6" s="1"/>
    </row>
    <row r="7" spans="1:51" s="113" customFormat="1" ht="6.6" customHeight="1">
      <c r="A7" s="122"/>
      <c r="B7" s="115"/>
      <c r="C7" s="115"/>
      <c r="D7" s="115"/>
      <c r="E7" s="115"/>
      <c r="F7" s="109"/>
      <c r="G7" s="123"/>
      <c r="H7" s="115"/>
      <c r="I7" s="124"/>
      <c r="J7" s="115"/>
      <c r="K7" s="115"/>
      <c r="L7" s="115"/>
      <c r="M7" s="115"/>
      <c r="N7" s="115"/>
      <c r="O7" s="115"/>
      <c r="P7" s="115"/>
      <c r="Q7" s="115"/>
      <c r="R7" s="115"/>
      <c r="S7" s="115"/>
      <c r="T7" s="115"/>
      <c r="U7" s="115"/>
      <c r="V7" s="115"/>
      <c r="W7" s="115"/>
      <c r="X7" s="115"/>
      <c r="Y7" s="115"/>
      <c r="Z7" s="115"/>
      <c r="AA7" s="123"/>
      <c r="AB7" s="115"/>
      <c r="AC7" s="115"/>
      <c r="AD7" s="115"/>
      <c r="AE7" s="115"/>
      <c r="AF7" s="115"/>
      <c r="AG7" s="115"/>
      <c r="AH7" s="115"/>
      <c r="AI7" s="115"/>
      <c r="AJ7" s="115"/>
      <c r="AK7" s="115"/>
      <c r="AL7" s="115"/>
      <c r="AM7" s="115"/>
      <c r="AN7" s="115"/>
      <c r="AO7" s="115"/>
      <c r="AP7" s="115"/>
      <c r="AQ7" s="115"/>
      <c r="AR7" s="115"/>
      <c r="AT7" s="1"/>
      <c r="AU7" s="1"/>
      <c r="AV7" s="1"/>
      <c r="AW7" s="1"/>
      <c r="AX7" s="1"/>
      <c r="AY7" s="1"/>
    </row>
    <row r="8" spans="1:51" s="113" customFormat="1" ht="16.5" customHeight="1">
      <c r="A8" s="122"/>
      <c r="B8" s="115"/>
      <c r="C8" s="115"/>
      <c r="D8" s="115"/>
      <c r="E8" s="115"/>
      <c r="F8" s="109"/>
      <c r="G8" s="123"/>
      <c r="H8" s="1538" t="s">
        <v>82</v>
      </c>
      <c r="I8" s="1538"/>
      <c r="J8" s="1538"/>
      <c r="K8" s="1538"/>
      <c r="L8" s="1538"/>
      <c r="M8" s="1538"/>
      <c r="N8" s="1538"/>
      <c r="O8" s="1538"/>
      <c r="P8" s="1538"/>
      <c r="Q8" s="1538"/>
      <c r="R8" s="1538"/>
      <c r="S8" s="1538"/>
      <c r="T8" s="1538"/>
      <c r="U8" s="1538"/>
      <c r="V8" s="1538"/>
      <c r="W8" s="1538"/>
      <c r="X8" s="1539"/>
      <c r="Y8" s="125"/>
      <c r="Z8" s="1540" t="s">
        <v>83</v>
      </c>
      <c r="AA8" s="1541"/>
      <c r="AB8" s="1541"/>
      <c r="AC8" s="1541"/>
      <c r="AD8" s="1541"/>
      <c r="AE8" s="1541"/>
      <c r="AF8" s="1541"/>
      <c r="AG8" s="1541"/>
      <c r="AH8" s="1541"/>
      <c r="AI8" s="1541"/>
      <c r="AJ8" s="1541"/>
      <c r="AK8" s="1541"/>
      <c r="AL8" s="1541"/>
      <c r="AM8" s="1541"/>
      <c r="AN8" s="1541"/>
      <c r="AO8" s="1541"/>
      <c r="AP8" s="1541"/>
      <c r="AQ8" s="1541"/>
      <c r="AR8" s="1542"/>
      <c r="AS8" s="126"/>
      <c r="AT8" s="126"/>
      <c r="AU8" s="126"/>
      <c r="AV8" s="127"/>
      <c r="AW8" s="1"/>
      <c r="AX8" s="1"/>
      <c r="AY8" s="1"/>
    </row>
    <row r="9" spans="1:51" s="113" customFormat="1" ht="6.6" customHeight="1">
      <c r="A9" s="122"/>
      <c r="B9" s="115"/>
      <c r="C9" s="115"/>
      <c r="D9" s="115"/>
      <c r="E9" s="115"/>
      <c r="F9" s="109"/>
      <c r="G9" s="123"/>
      <c r="H9" s="115"/>
      <c r="I9" s="124"/>
      <c r="J9" s="115"/>
      <c r="K9" s="115"/>
      <c r="L9" s="115"/>
      <c r="M9" s="115"/>
      <c r="N9" s="115"/>
      <c r="O9" s="115"/>
      <c r="P9" s="115"/>
      <c r="Q9" s="115"/>
      <c r="R9" s="115"/>
      <c r="S9" s="115"/>
      <c r="T9" s="115"/>
      <c r="U9" s="115"/>
      <c r="V9" s="115"/>
      <c r="W9" s="115"/>
      <c r="X9" s="115"/>
      <c r="Y9" s="115"/>
      <c r="Z9" s="115"/>
      <c r="AA9" s="123"/>
      <c r="AB9" s="115"/>
      <c r="AC9" s="115"/>
      <c r="AD9" s="115"/>
      <c r="AE9" s="115"/>
      <c r="AF9" s="115"/>
      <c r="AG9" s="115"/>
      <c r="AH9" s="115"/>
      <c r="AI9" s="115"/>
      <c r="AJ9" s="115"/>
      <c r="AK9" s="115"/>
      <c r="AL9" s="115"/>
      <c r="AM9" s="115"/>
      <c r="AN9" s="115"/>
      <c r="AO9" s="115"/>
      <c r="AP9" s="115"/>
      <c r="AQ9" s="115"/>
      <c r="AR9" s="115"/>
      <c r="AT9" s="1"/>
      <c r="AU9" s="1"/>
      <c r="AV9" s="1"/>
      <c r="AW9" s="1"/>
      <c r="AX9" s="1"/>
      <c r="AY9" s="1"/>
    </row>
    <row r="10" spans="1:51" s="113" customFormat="1" ht="6.6" customHeight="1">
      <c r="A10" s="122"/>
      <c r="B10" s="115"/>
      <c r="C10" s="115"/>
      <c r="D10" s="115"/>
      <c r="E10" s="115"/>
      <c r="F10" s="109"/>
      <c r="G10" s="123"/>
      <c r="H10" s="1530" t="s">
        <v>26</v>
      </c>
      <c r="I10" s="124"/>
      <c r="J10" s="1530" t="str">
        <f>BREAKDOWN!J19</f>
        <v>Architect</v>
      </c>
      <c r="K10" s="115"/>
      <c r="L10" s="1530" t="str">
        <f>BREAKDOWN!M19</f>
        <v>Quantity Surveyor</v>
      </c>
      <c r="M10" s="115"/>
      <c r="N10" s="1530" t="str">
        <f>BREAKDOWN!P19</f>
        <v>Structural Engineer</v>
      </c>
      <c r="O10" s="115"/>
      <c r="P10" s="1530" t="str">
        <f>BREAKDOWN!S19</f>
        <v>Civil Engineer</v>
      </c>
      <c r="Q10" s="115"/>
      <c r="R10" s="1530" t="str">
        <f>BREAKDOWN!V19</f>
        <v>Mechanical Engineer</v>
      </c>
      <c r="S10" s="115"/>
      <c r="T10" s="1530" t="str">
        <f>BREAKDOWN!Y19</f>
        <v>Electrical Engineer</v>
      </c>
      <c r="U10" s="115"/>
      <c r="V10" s="1530" t="str">
        <f>BREAKDOWN!AE19</f>
        <v>Fire Engineer</v>
      </c>
      <c r="W10" s="115"/>
      <c r="X10" s="1530" t="str">
        <f>BREAKDOWN!AH19</f>
        <v>Wet Services</v>
      </c>
      <c r="Y10" s="115"/>
      <c r="Z10" s="1530" t="s">
        <v>26</v>
      </c>
      <c r="AA10" s="123"/>
      <c r="AB10" s="1530" t="str">
        <f>BREAKDOWN!AB19</f>
        <v>Rational Fire Engineer</v>
      </c>
      <c r="AC10" s="115"/>
      <c r="AD10" s="1530" t="str">
        <f>BREAKDOWN!AK19</f>
        <v>Landscape Architect</v>
      </c>
      <c r="AE10" s="115"/>
      <c r="AF10" s="1530" t="s">
        <v>84</v>
      </c>
      <c r="AG10" s="115"/>
      <c r="AH10" s="1530" t="s">
        <v>85</v>
      </c>
      <c r="AI10" s="115"/>
      <c r="AJ10" s="1530" t="s">
        <v>86</v>
      </c>
      <c r="AK10" s="115"/>
      <c r="AL10" s="1530" t="s">
        <v>87</v>
      </c>
      <c r="AM10" s="115"/>
      <c r="AN10" s="1530" t="s">
        <v>88</v>
      </c>
      <c r="AO10" s="115"/>
      <c r="AP10" s="1530" t="s">
        <v>89</v>
      </c>
      <c r="AQ10" s="115"/>
      <c r="AR10" s="1530" t="s">
        <v>90</v>
      </c>
      <c r="AT10" s="1"/>
      <c r="AU10" s="1"/>
      <c r="AV10" s="1"/>
      <c r="AW10" s="1"/>
      <c r="AX10" s="1"/>
      <c r="AY10" s="1"/>
    </row>
    <row r="11" spans="1:51" s="113" customFormat="1" ht="6.6" customHeight="1">
      <c r="A11" s="122"/>
      <c r="B11" s="115"/>
      <c r="C11" s="115"/>
      <c r="D11" s="115"/>
      <c r="E11" s="115"/>
      <c r="F11" s="109"/>
      <c r="G11" s="123"/>
      <c r="H11" s="1531"/>
      <c r="I11" s="124"/>
      <c r="J11" s="1531"/>
      <c r="K11" s="115"/>
      <c r="L11" s="1531"/>
      <c r="M11" s="115"/>
      <c r="N11" s="1531"/>
      <c r="O11" s="115"/>
      <c r="P11" s="1531"/>
      <c r="Q11" s="115"/>
      <c r="R11" s="1531"/>
      <c r="S11" s="115"/>
      <c r="T11" s="1531"/>
      <c r="U11" s="115"/>
      <c r="V11" s="1531"/>
      <c r="W11" s="115"/>
      <c r="X11" s="1531"/>
      <c r="Y11" s="115"/>
      <c r="Z11" s="1531"/>
      <c r="AA11" s="123"/>
      <c r="AB11" s="1531"/>
      <c r="AC11" s="115"/>
      <c r="AD11" s="1531"/>
      <c r="AE11" s="115"/>
      <c r="AF11" s="1531"/>
      <c r="AG11" s="115"/>
      <c r="AH11" s="1531"/>
      <c r="AI11" s="115"/>
      <c r="AJ11" s="1531"/>
      <c r="AK11" s="115"/>
      <c r="AL11" s="1531"/>
      <c r="AM11" s="115"/>
      <c r="AN11" s="1531"/>
      <c r="AO11" s="115"/>
      <c r="AP11" s="1531"/>
      <c r="AQ11" s="115"/>
      <c r="AR11" s="1531"/>
      <c r="AT11" s="1"/>
      <c r="AU11" s="1"/>
      <c r="AV11" s="1"/>
      <c r="AW11" s="1"/>
      <c r="AX11" s="1"/>
      <c r="AY11" s="1"/>
    </row>
    <row r="12" spans="1:51">
      <c r="A12" s="122"/>
      <c r="B12" s="115"/>
      <c r="C12" s="115"/>
      <c r="D12" s="115"/>
      <c r="E12" s="115"/>
      <c r="F12" s="109"/>
      <c r="G12" s="123"/>
      <c r="H12" s="1532"/>
      <c r="I12" s="128"/>
      <c r="J12" s="1532"/>
      <c r="K12" s="129"/>
      <c r="L12" s="1532"/>
      <c r="M12" s="115"/>
      <c r="N12" s="1532"/>
      <c r="O12" s="115"/>
      <c r="P12" s="1532"/>
      <c r="Q12" s="115"/>
      <c r="R12" s="1532"/>
      <c r="S12" s="115"/>
      <c r="T12" s="1532"/>
      <c r="U12" s="115"/>
      <c r="V12" s="1532"/>
      <c r="W12" s="115"/>
      <c r="X12" s="1532"/>
      <c r="Y12" s="115"/>
      <c r="Z12" s="1532"/>
      <c r="AA12" s="130"/>
      <c r="AB12" s="1532"/>
      <c r="AC12" s="115"/>
      <c r="AD12" s="1532"/>
      <c r="AE12" s="115"/>
      <c r="AF12" s="1532"/>
      <c r="AG12" s="115"/>
      <c r="AH12" s="1532"/>
      <c r="AI12" s="115"/>
      <c r="AJ12" s="1532"/>
      <c r="AK12" s="115"/>
      <c r="AL12" s="1532"/>
      <c r="AM12" s="115"/>
      <c r="AN12" s="1532"/>
      <c r="AO12" s="115"/>
      <c r="AP12" s="1532"/>
      <c r="AQ12" s="115"/>
      <c r="AR12" s="1532"/>
    </row>
    <row r="13" spans="1:51">
      <c r="A13" s="131"/>
      <c r="B13" s="132"/>
      <c r="C13" s="132"/>
      <c r="D13" s="132"/>
      <c r="E13" s="133"/>
      <c r="F13" s="134"/>
      <c r="G13" s="135"/>
      <c r="H13" s="136"/>
      <c r="I13" s="137"/>
      <c r="J13" s="136"/>
      <c r="K13" s="138"/>
      <c r="L13" s="136"/>
      <c r="M13" s="138"/>
      <c r="N13" s="136"/>
      <c r="O13" s="138"/>
      <c r="P13" s="136"/>
      <c r="Q13" s="138"/>
      <c r="R13" s="136"/>
      <c r="S13" s="138"/>
      <c r="T13" s="136"/>
      <c r="U13" s="138"/>
      <c r="V13" s="136"/>
      <c r="W13" s="138"/>
      <c r="X13" s="136"/>
      <c r="Y13" s="138"/>
      <c r="Z13" s="136"/>
      <c r="AA13" s="135"/>
      <c r="AB13" s="136"/>
      <c r="AC13" s="138"/>
      <c r="AD13" s="136"/>
      <c r="AE13" s="138"/>
      <c r="AF13" s="136"/>
      <c r="AG13" s="138"/>
      <c r="AH13" s="136"/>
      <c r="AI13" s="138"/>
      <c r="AJ13" s="136"/>
      <c r="AK13" s="138"/>
      <c r="AL13" s="136"/>
      <c r="AM13" s="138"/>
      <c r="AN13" s="136"/>
      <c r="AO13" s="138"/>
      <c r="AP13" s="136"/>
      <c r="AQ13" s="138"/>
      <c r="AR13" s="136"/>
    </row>
    <row r="14" spans="1:51" ht="15">
      <c r="A14" s="139"/>
      <c r="B14" s="140" t="s">
        <v>91</v>
      </c>
      <c r="C14" s="141"/>
      <c r="D14" s="140"/>
      <c r="E14" s="142" t="e">
        <f>F14/D28</f>
        <v>#DIV/0!</v>
      </c>
      <c r="F14" s="143" t="e">
        <f>SUM(H14:AR14)</f>
        <v>#DIV/0!</v>
      </c>
      <c r="G14" s="110"/>
      <c r="H14" s="144" t="e">
        <f>PM!D36</f>
        <v>#DIV/0!</v>
      </c>
      <c r="I14" s="145"/>
      <c r="J14" s="144" t="e">
        <f>ARCH!D49</f>
        <v>#DIV/0!</v>
      </c>
      <c r="K14" s="146"/>
      <c r="L14" s="144" t="e">
        <f>QS!D114</f>
        <v>#DIV/0!</v>
      </c>
      <c r="M14" s="146"/>
      <c r="N14" s="144" t="e">
        <f>STRUC!D97</f>
        <v>#DIV/0!</v>
      </c>
      <c r="O14" s="146"/>
      <c r="P14" s="144" t="e">
        <f>CIVIL!D97</f>
        <v>#DIV/0!</v>
      </c>
      <c r="Q14" s="146"/>
      <c r="R14" s="144" t="e">
        <f>MECH!D70</f>
        <v>#DIV/0!</v>
      </c>
      <c r="S14" s="146"/>
      <c r="T14" s="144" t="e">
        <f>ELEC!D68</f>
        <v>#DIV/0!</v>
      </c>
      <c r="U14" s="146"/>
      <c r="V14" s="144" t="e">
        <f>+FIRE!D68</f>
        <v>#DIV/0!</v>
      </c>
      <c r="W14" s="146"/>
      <c r="X14" s="144">
        <v>0</v>
      </c>
      <c r="Y14" s="146"/>
      <c r="Z14" s="147">
        <v>0</v>
      </c>
      <c r="AA14" s="148"/>
      <c r="AB14" s="144">
        <v>0</v>
      </c>
      <c r="AC14" s="146"/>
      <c r="AD14" s="144">
        <v>0</v>
      </c>
      <c r="AE14" s="146"/>
      <c r="AF14" s="144">
        <v>0</v>
      </c>
      <c r="AG14" s="146"/>
      <c r="AH14" s="147">
        <v>0</v>
      </c>
      <c r="AI14" s="146"/>
      <c r="AJ14" s="147">
        <v>0</v>
      </c>
      <c r="AK14" s="146"/>
      <c r="AL14" s="147">
        <v>0</v>
      </c>
      <c r="AM14" s="146"/>
      <c r="AN14" s="147">
        <v>0</v>
      </c>
      <c r="AO14" s="146"/>
      <c r="AP14" s="144">
        <v>0</v>
      </c>
      <c r="AQ14" s="146"/>
      <c r="AR14" s="147">
        <v>0</v>
      </c>
    </row>
    <row r="15" spans="1:51" ht="15">
      <c r="A15" s="139"/>
      <c r="B15" s="149"/>
      <c r="C15" s="149"/>
      <c r="D15" s="149"/>
      <c r="E15" s="150"/>
      <c r="F15" s="151"/>
      <c r="G15" s="110"/>
      <c r="H15" s="144"/>
      <c r="I15" s="145"/>
      <c r="J15" s="144"/>
      <c r="K15" s="146"/>
      <c r="L15" s="144"/>
      <c r="M15" s="146"/>
      <c r="N15" s="144"/>
      <c r="O15" s="146"/>
      <c r="P15" s="144"/>
      <c r="Q15" s="146"/>
      <c r="R15" s="144"/>
      <c r="S15" s="146"/>
      <c r="T15" s="144"/>
      <c r="U15" s="146"/>
      <c r="V15" s="144"/>
      <c r="W15" s="146"/>
      <c r="X15" s="144"/>
      <c r="Y15" s="146"/>
      <c r="Z15" s="144"/>
      <c r="AA15" s="148"/>
      <c r="AB15" s="144"/>
      <c r="AC15" s="146"/>
      <c r="AD15" s="144"/>
      <c r="AE15" s="146"/>
      <c r="AF15" s="144"/>
      <c r="AG15" s="146"/>
      <c r="AH15" s="144"/>
      <c r="AI15" s="146"/>
      <c r="AJ15" s="144"/>
      <c r="AK15" s="146"/>
      <c r="AL15" s="144"/>
      <c r="AM15" s="146"/>
      <c r="AN15" s="144"/>
      <c r="AO15" s="146"/>
      <c r="AP15" s="144"/>
      <c r="AQ15" s="146"/>
      <c r="AR15" s="144"/>
    </row>
    <row r="16" spans="1:51" ht="15">
      <c r="A16" s="139"/>
      <c r="B16" s="140" t="s">
        <v>92</v>
      </c>
      <c r="C16" s="152"/>
      <c r="D16" s="153"/>
      <c r="E16" s="154" t="e">
        <f>+F16/F14*-1</f>
        <v>#DIV/0!</v>
      </c>
      <c r="F16" s="155" t="e">
        <f>SUM(H16:AR16)</f>
        <v>#DIV/0!</v>
      </c>
      <c r="G16" s="156"/>
      <c r="H16" s="157" t="e">
        <f>PM!D38</f>
        <v>#DIV/0!</v>
      </c>
      <c r="I16" s="158"/>
      <c r="J16" s="157" t="e">
        <f>ARCH!D51</f>
        <v>#DIV/0!</v>
      </c>
      <c r="K16" s="159"/>
      <c r="L16" s="157" t="e">
        <f>QS!D116</f>
        <v>#DIV/0!</v>
      </c>
      <c r="M16" s="159"/>
      <c r="N16" s="157" t="e">
        <f>STRUC!D98</f>
        <v>#DIV/0!</v>
      </c>
      <c r="O16" s="159"/>
      <c r="P16" s="157" t="e">
        <f>CIVIL!D98</f>
        <v>#DIV/0!</v>
      </c>
      <c r="Q16" s="159"/>
      <c r="R16" s="157" t="e">
        <f>MECH!D71</f>
        <v>#DIV/0!</v>
      </c>
      <c r="S16" s="159"/>
      <c r="T16" s="157" t="e">
        <f>ELEC!D69</f>
        <v>#DIV/0!</v>
      </c>
      <c r="U16" s="159"/>
      <c r="V16" s="157" t="e">
        <f>+FIRE!D69</f>
        <v>#DIV/0!</v>
      </c>
      <c r="W16" s="159"/>
      <c r="X16" s="157">
        <v>0</v>
      </c>
      <c r="Y16" s="159"/>
      <c r="Z16" s="157">
        <v>0</v>
      </c>
      <c r="AA16" s="160"/>
      <c r="AB16" s="157">
        <v>0</v>
      </c>
      <c r="AC16" s="159"/>
      <c r="AD16" s="157">
        <v>0</v>
      </c>
      <c r="AE16" s="159"/>
      <c r="AF16" s="157">
        <v>0</v>
      </c>
      <c r="AG16" s="159"/>
      <c r="AH16" s="157">
        <v>0</v>
      </c>
      <c r="AI16" s="159"/>
      <c r="AJ16" s="157">
        <v>0</v>
      </c>
      <c r="AK16" s="159"/>
      <c r="AL16" s="157">
        <v>0</v>
      </c>
      <c r="AM16" s="159"/>
      <c r="AN16" s="157">
        <v>0</v>
      </c>
      <c r="AO16" s="159"/>
      <c r="AP16" s="157">
        <v>0</v>
      </c>
      <c r="AQ16" s="159"/>
      <c r="AR16" s="157">
        <v>0</v>
      </c>
      <c r="AT16" s="161">
        <f>+AB20+AD20+AF20+AJ20</f>
        <v>0</v>
      </c>
    </row>
    <row r="17" spans="1:51" ht="6.6" customHeight="1">
      <c r="A17" s="139"/>
      <c r="B17" s="140"/>
      <c r="C17" s="162"/>
      <c r="D17" s="153"/>
      <c r="E17" s="142"/>
      <c r="F17" s="151"/>
      <c r="G17" s="110"/>
      <c r="H17" s="144"/>
      <c r="I17" s="145"/>
      <c r="J17" s="144"/>
      <c r="K17" s="146"/>
      <c r="L17" s="144"/>
      <c r="M17" s="146"/>
      <c r="N17" s="144"/>
      <c r="O17" s="146"/>
      <c r="P17" s="144"/>
      <c r="Q17" s="146"/>
      <c r="R17" s="144"/>
      <c r="S17" s="146"/>
      <c r="T17" s="144"/>
      <c r="U17" s="146"/>
      <c r="V17" s="144"/>
      <c r="W17" s="146"/>
      <c r="X17" s="144"/>
      <c r="Y17" s="146"/>
      <c r="Z17" s="144"/>
      <c r="AA17" s="148"/>
      <c r="AB17" s="144"/>
      <c r="AC17" s="146"/>
      <c r="AD17" s="144"/>
      <c r="AE17" s="146"/>
      <c r="AF17" s="144"/>
      <c r="AG17" s="146"/>
      <c r="AH17" s="144"/>
      <c r="AI17" s="146"/>
      <c r="AJ17" s="144"/>
      <c r="AK17" s="146"/>
      <c r="AL17" s="144"/>
      <c r="AM17" s="146"/>
      <c r="AN17" s="144"/>
      <c r="AO17" s="146"/>
      <c r="AP17" s="144"/>
      <c r="AQ17" s="146"/>
      <c r="AR17" s="144"/>
    </row>
    <row r="18" spans="1:51" ht="15" hidden="1" outlineLevel="1">
      <c r="A18" s="139"/>
      <c r="B18" s="140" t="s">
        <v>93</v>
      </c>
      <c r="C18" s="152"/>
      <c r="D18" s="153"/>
      <c r="E18" s="163">
        <v>0</v>
      </c>
      <c r="F18" s="143" t="e">
        <f>SUM(H18:AJ18)</f>
        <v>#DIV/0!</v>
      </c>
      <c r="G18" s="110"/>
      <c r="H18" s="144" t="e">
        <f>+SUM(H14:H16)*$E$18</f>
        <v>#DIV/0!</v>
      </c>
      <c r="I18" s="145"/>
      <c r="J18" s="144" t="e">
        <f>+SUM(J14:J16)*$E$18</f>
        <v>#DIV/0!</v>
      </c>
      <c r="K18" s="146"/>
      <c r="L18" s="144" t="e">
        <f>+SUM(L14:L16)*$E$18</f>
        <v>#DIV/0!</v>
      </c>
      <c r="M18" s="146"/>
      <c r="N18" s="144" t="e">
        <f>+SUM(N14:N16)*$E$18</f>
        <v>#DIV/0!</v>
      </c>
      <c r="O18" s="146"/>
      <c r="P18" s="144" t="e">
        <f>+SUM(P14:P16)*$E$18</f>
        <v>#DIV/0!</v>
      </c>
      <c r="Q18" s="146"/>
      <c r="R18" s="144" t="e">
        <f>+SUM(R14:R16)*$E$18</f>
        <v>#DIV/0!</v>
      </c>
      <c r="S18" s="146"/>
      <c r="T18" s="144" t="e">
        <f>+SUM(T14:T16)*$E$18</f>
        <v>#DIV/0!</v>
      </c>
      <c r="U18" s="146"/>
      <c r="V18" s="144" t="e">
        <f>+SUM(V14:V16)*$E$18</f>
        <v>#DIV/0!</v>
      </c>
      <c r="W18" s="146"/>
      <c r="X18" s="144">
        <f>+SUM(X14:X16)*$E$18</f>
        <v>0</v>
      </c>
      <c r="Y18" s="146"/>
      <c r="Z18" s="144">
        <f>+SUM(Z14:Z16)*$E$18</f>
        <v>0</v>
      </c>
      <c r="AA18" s="148"/>
      <c r="AB18" s="144">
        <f>+SUM(AB14:AB16)*$E$18</f>
        <v>0</v>
      </c>
      <c r="AC18" s="146"/>
      <c r="AD18" s="144">
        <f>+SUM(AD14:AD16)*$E$18</f>
        <v>0</v>
      </c>
      <c r="AE18" s="146"/>
      <c r="AF18" s="144">
        <f>+SUM(AF14:AF16)*$E$18</f>
        <v>0</v>
      </c>
      <c r="AG18" s="146"/>
      <c r="AH18" s="144">
        <f>+SUM(AH14:AH16)*$E$18</f>
        <v>0</v>
      </c>
      <c r="AI18" s="146"/>
      <c r="AJ18" s="144">
        <f>+SUM(AJ14:AJ16)*$E$18</f>
        <v>0</v>
      </c>
      <c r="AK18" s="146"/>
      <c r="AL18" s="144">
        <f>+SUM(AL14:AL16)*$E$18</f>
        <v>0</v>
      </c>
      <c r="AM18" s="146"/>
      <c r="AN18" s="144">
        <f>+SUM(AN14:AN16)*$E$18</f>
        <v>0</v>
      </c>
      <c r="AO18" s="146"/>
      <c r="AP18" s="144">
        <f>+SUM(AP14:AP16)*$E$18</f>
        <v>0</v>
      </c>
      <c r="AQ18" s="146"/>
      <c r="AR18" s="144">
        <f>+SUM(AR14:AR16)*$E$18</f>
        <v>0</v>
      </c>
    </row>
    <row r="19" spans="1:51" ht="15" collapsed="1">
      <c r="A19" s="139"/>
      <c r="B19" s="149"/>
      <c r="C19" s="149"/>
      <c r="D19" s="149"/>
      <c r="E19" s="150"/>
      <c r="F19" s="151"/>
      <c r="G19" s="110"/>
      <c r="H19" s="144"/>
      <c r="I19" s="145"/>
      <c r="J19" s="144"/>
      <c r="K19" s="146"/>
      <c r="L19" s="144"/>
      <c r="M19" s="146"/>
      <c r="N19" s="144"/>
      <c r="O19" s="146"/>
      <c r="P19" s="144"/>
      <c r="Q19" s="146"/>
      <c r="R19" s="144"/>
      <c r="S19" s="146"/>
      <c r="T19" s="144"/>
      <c r="U19" s="146"/>
      <c r="V19" s="144"/>
      <c r="W19" s="146"/>
      <c r="X19" s="144"/>
      <c r="Y19" s="146"/>
      <c r="Z19" s="144"/>
      <c r="AA19" s="148"/>
      <c r="AB19" s="144"/>
      <c r="AC19" s="146"/>
      <c r="AD19" s="144"/>
      <c r="AE19" s="146"/>
      <c r="AF19" s="144"/>
      <c r="AG19" s="146"/>
      <c r="AH19" s="144"/>
      <c r="AI19" s="146"/>
      <c r="AJ19" s="144"/>
      <c r="AK19" s="146"/>
      <c r="AL19" s="144"/>
      <c r="AM19" s="146"/>
      <c r="AN19" s="144"/>
      <c r="AO19" s="146"/>
      <c r="AP19" s="144"/>
      <c r="AQ19" s="146"/>
      <c r="AR19" s="144"/>
    </row>
    <row r="20" spans="1:51" s="173" customFormat="1" ht="15.75" thickBot="1">
      <c r="A20" s="164"/>
      <c r="B20" s="165" t="s">
        <v>94</v>
      </c>
      <c r="C20" s="166"/>
      <c r="D20" s="166"/>
      <c r="E20" s="167"/>
      <c r="F20" s="143" t="e">
        <f>SUM(H20:AR20)</f>
        <v>#DIV/0!</v>
      </c>
      <c r="G20" s="168"/>
      <c r="H20" s="169" t="e">
        <f>(SUM(H14:H19))</f>
        <v>#DIV/0!</v>
      </c>
      <c r="I20" s="170"/>
      <c r="J20" s="169" t="e">
        <f>SUM(J14:J19)</f>
        <v>#DIV/0!</v>
      </c>
      <c r="K20" s="171"/>
      <c r="L20" s="169" t="e">
        <f>SUM(L14:L19)</f>
        <v>#DIV/0!</v>
      </c>
      <c r="M20" s="171"/>
      <c r="N20" s="169" t="e">
        <f>SUM(N14:N19)</f>
        <v>#DIV/0!</v>
      </c>
      <c r="O20" s="171"/>
      <c r="P20" s="169" t="e">
        <f>SUM(P14:P19)</f>
        <v>#DIV/0!</v>
      </c>
      <c r="Q20" s="171"/>
      <c r="R20" s="169" t="e">
        <f>SUM(R14:R19)</f>
        <v>#DIV/0!</v>
      </c>
      <c r="S20" s="171"/>
      <c r="T20" s="169" t="e">
        <f>SUM(T14:T19)</f>
        <v>#DIV/0!</v>
      </c>
      <c r="U20" s="171"/>
      <c r="V20" s="169" t="e">
        <f>SUM(V14:V19)</f>
        <v>#DIV/0!</v>
      </c>
      <c r="W20" s="171"/>
      <c r="X20" s="169">
        <f>SUM(X14:X19)</f>
        <v>0</v>
      </c>
      <c r="Y20" s="171"/>
      <c r="Z20" s="169">
        <f>SUM(Z14:Z19)</f>
        <v>0</v>
      </c>
      <c r="AA20" s="172"/>
      <c r="AB20" s="169">
        <f>SUM(AB14:AB19)</f>
        <v>0</v>
      </c>
      <c r="AC20" s="171"/>
      <c r="AD20" s="169">
        <f>SUM(AD14:AD19)</f>
        <v>0</v>
      </c>
      <c r="AE20" s="171"/>
      <c r="AF20" s="169">
        <f>SUM(AF14:AF19)</f>
        <v>0</v>
      </c>
      <c r="AG20" s="171"/>
      <c r="AH20" s="169">
        <f>SUM(AH14:AH19)</f>
        <v>0</v>
      </c>
      <c r="AI20" s="171"/>
      <c r="AJ20" s="169">
        <f>SUM(AJ14:AJ19)</f>
        <v>0</v>
      </c>
      <c r="AK20" s="171"/>
      <c r="AL20" s="169">
        <f>SUM(AL14:AL19)</f>
        <v>0</v>
      </c>
      <c r="AM20" s="171"/>
      <c r="AN20" s="169">
        <f>SUM(AN14:AN19)</f>
        <v>0</v>
      </c>
      <c r="AO20" s="171"/>
      <c r="AP20" s="169">
        <f>SUM(AP14:AP19)</f>
        <v>0</v>
      </c>
      <c r="AQ20" s="171"/>
      <c r="AR20" s="169">
        <f>SUM(AR14:AR19)</f>
        <v>0</v>
      </c>
      <c r="AS20" s="113"/>
    </row>
    <row r="21" spans="1:51" s="173" customFormat="1" ht="15.75" thickTop="1">
      <c r="A21" s="164"/>
      <c r="B21" s="165"/>
      <c r="C21" s="166"/>
      <c r="D21" s="166"/>
      <c r="E21" s="174"/>
      <c r="F21" s="175"/>
      <c r="G21" s="168"/>
      <c r="H21" s="176"/>
      <c r="I21" s="170"/>
      <c r="J21" s="176"/>
      <c r="K21" s="171"/>
      <c r="L21" s="176"/>
      <c r="M21" s="171"/>
      <c r="N21" s="176"/>
      <c r="O21" s="171"/>
      <c r="P21" s="176"/>
      <c r="Q21" s="171"/>
      <c r="R21" s="176"/>
      <c r="S21" s="171"/>
      <c r="T21" s="176"/>
      <c r="U21" s="171"/>
      <c r="V21" s="176"/>
      <c r="W21" s="171"/>
      <c r="X21" s="176"/>
      <c r="Y21" s="171"/>
      <c r="Z21" s="176"/>
      <c r="AA21" s="172"/>
      <c r="AB21" s="176"/>
      <c r="AC21" s="171"/>
      <c r="AD21" s="176"/>
      <c r="AE21" s="171"/>
      <c r="AF21" s="176"/>
      <c r="AG21" s="171"/>
      <c r="AH21" s="176"/>
      <c r="AI21" s="171"/>
      <c r="AJ21" s="176"/>
      <c r="AK21" s="171"/>
      <c r="AL21" s="176"/>
      <c r="AM21" s="171"/>
      <c r="AN21" s="176"/>
      <c r="AO21" s="171"/>
      <c r="AP21" s="176"/>
      <c r="AQ21" s="171"/>
      <c r="AR21" s="176"/>
      <c r="AS21" s="113"/>
    </row>
    <row r="22" spans="1:51" ht="15" outlineLevel="1">
      <c r="A22" s="139"/>
      <c r="B22" s="140" t="s">
        <v>93</v>
      </c>
      <c r="C22" s="152"/>
      <c r="D22" s="153"/>
      <c r="E22" s="163">
        <v>0.02</v>
      </c>
      <c r="F22" s="143" t="e">
        <f>SUM(H22:AJ22)</f>
        <v>#DIV/0!</v>
      </c>
      <c r="G22" s="110"/>
      <c r="H22" s="144" t="e">
        <f>+H20*E22</f>
        <v>#DIV/0!</v>
      </c>
      <c r="I22" s="145"/>
      <c r="J22" s="144" t="e">
        <f>+SUM(J20)*$E$22</f>
        <v>#DIV/0!</v>
      </c>
      <c r="K22" s="146"/>
      <c r="L22" s="144" t="e">
        <f>+SUM(L20)*$E$22</f>
        <v>#DIV/0!</v>
      </c>
      <c r="M22" s="146"/>
      <c r="N22" s="144" t="e">
        <f>+SUM(N20)*$E$22</f>
        <v>#DIV/0!</v>
      </c>
      <c r="O22" s="146"/>
      <c r="P22" s="144" t="e">
        <f>+SUM(P20)*$E$22</f>
        <v>#DIV/0!</v>
      </c>
      <c r="Q22" s="146"/>
      <c r="R22" s="144" t="e">
        <f>+SUM(R20)*$E$22</f>
        <v>#DIV/0!</v>
      </c>
      <c r="S22" s="146"/>
      <c r="T22" s="144" t="e">
        <f>+SUM(T20)*$E$22</f>
        <v>#DIV/0!</v>
      </c>
      <c r="U22" s="146"/>
      <c r="V22" s="144" t="e">
        <f>+SUM(V20)*$E$22</f>
        <v>#DIV/0!</v>
      </c>
      <c r="W22" s="146"/>
      <c r="X22" s="144">
        <f>+SUM(X20)*$E$22</f>
        <v>0</v>
      </c>
      <c r="Y22" s="146"/>
      <c r="Z22" s="144">
        <f>+SUM(Z18:Z20)*$E$18</f>
        <v>0</v>
      </c>
      <c r="AA22" s="148"/>
      <c r="AB22" s="144">
        <f>+SUM(AB20)*$E$22</f>
        <v>0</v>
      </c>
      <c r="AC22" s="146"/>
      <c r="AD22" s="144">
        <f>+SUM(AD20)*$E$22</f>
        <v>0</v>
      </c>
      <c r="AE22" s="146"/>
      <c r="AF22" s="144">
        <f>+SUM(AF20)*$E$22</f>
        <v>0</v>
      </c>
      <c r="AG22" s="146"/>
      <c r="AH22" s="144">
        <f>+SUM(AH20)*$E$22</f>
        <v>0</v>
      </c>
      <c r="AI22" s="146"/>
      <c r="AJ22" s="144">
        <f>+SUM(AJ20)*$E$22</f>
        <v>0</v>
      </c>
      <c r="AK22" s="146"/>
      <c r="AL22" s="144">
        <f>+SUM(AL20)*$E$22</f>
        <v>0</v>
      </c>
      <c r="AM22" s="146"/>
      <c r="AN22" s="144">
        <f>+SUM(AN20)*$E$22</f>
        <v>0</v>
      </c>
      <c r="AO22" s="146"/>
      <c r="AP22" s="144">
        <f>+SUM(AP20)*$E$22</f>
        <v>0</v>
      </c>
      <c r="AQ22" s="146"/>
      <c r="AR22" s="144">
        <f>+SUM(AR20)*$E$22</f>
        <v>0</v>
      </c>
    </row>
    <row r="23" spans="1:51" ht="15">
      <c r="A23" s="139"/>
      <c r="B23" s="149"/>
      <c r="C23" s="149"/>
      <c r="D23" s="149"/>
      <c r="E23" s="150"/>
      <c r="F23" s="177"/>
      <c r="G23" s="110"/>
      <c r="H23" s="178"/>
      <c r="I23" s="179"/>
      <c r="J23" s="178"/>
      <c r="K23" s="180"/>
      <c r="L23" s="178"/>
      <c r="M23" s="180"/>
      <c r="N23" s="178"/>
      <c r="O23" s="180"/>
      <c r="P23" s="178"/>
      <c r="Q23" s="180"/>
      <c r="R23" s="178"/>
      <c r="S23" s="180"/>
      <c r="T23" s="178"/>
      <c r="U23" s="181"/>
      <c r="V23" s="182"/>
      <c r="W23" s="181"/>
      <c r="X23" s="182"/>
      <c r="Y23" s="181"/>
      <c r="Z23" s="178"/>
      <c r="AA23" s="183"/>
      <c r="AB23" s="182"/>
      <c r="AC23" s="181"/>
      <c r="AD23" s="182"/>
      <c r="AE23" s="181"/>
      <c r="AF23" s="182"/>
      <c r="AG23" s="181"/>
      <c r="AH23" s="182"/>
      <c r="AI23" s="181"/>
      <c r="AJ23" s="182"/>
      <c r="AK23" s="181"/>
      <c r="AL23" s="182"/>
      <c r="AM23" s="181"/>
      <c r="AN23" s="182"/>
      <c r="AO23" s="181"/>
      <c r="AP23" s="182"/>
      <c r="AQ23" s="181"/>
      <c r="AR23" s="182"/>
    </row>
    <row r="24" spans="1:51" s="173" customFormat="1" ht="15.75" thickBot="1">
      <c r="A24" s="164"/>
      <c r="B24" s="165" t="s">
        <v>95</v>
      </c>
      <c r="C24" s="166"/>
      <c r="D24" s="166"/>
      <c r="E24" s="174"/>
      <c r="F24" s="143" t="e">
        <f>SUM(H24:AR24)</f>
        <v>#DIV/0!</v>
      </c>
      <c r="G24" s="168"/>
      <c r="H24" s="169" t="e">
        <f>(SUM(H20:H23))</f>
        <v>#DIV/0!</v>
      </c>
      <c r="I24" s="170"/>
      <c r="J24" s="169" t="e">
        <f>(SUM(J20:J23))</f>
        <v>#DIV/0!</v>
      </c>
      <c r="K24" s="171"/>
      <c r="L24" s="169" t="e">
        <f>(SUM(L20:L23))</f>
        <v>#DIV/0!</v>
      </c>
      <c r="M24" s="171"/>
      <c r="N24" s="169" t="e">
        <f>(SUM(N20:N23))</f>
        <v>#DIV/0!</v>
      </c>
      <c r="O24" s="171"/>
      <c r="P24" s="169" t="e">
        <f>(SUM(P20:P23))</f>
        <v>#DIV/0!</v>
      </c>
      <c r="Q24" s="171"/>
      <c r="R24" s="169" t="e">
        <f>(SUM(R20:R23))</f>
        <v>#DIV/0!</v>
      </c>
      <c r="S24" s="171"/>
      <c r="T24" s="169" t="e">
        <f>(SUM(T20:T23))</f>
        <v>#DIV/0!</v>
      </c>
      <c r="U24" s="171"/>
      <c r="V24" s="169" t="e">
        <f>(SUM(V20:V23))</f>
        <v>#DIV/0!</v>
      </c>
      <c r="W24" s="171"/>
      <c r="X24" s="169">
        <f>(SUM(X20:X23))</f>
        <v>0</v>
      </c>
      <c r="Y24" s="171"/>
      <c r="Z24" s="169">
        <f>SUM(Z18:Z23)</f>
        <v>0</v>
      </c>
      <c r="AA24" s="172"/>
      <c r="AB24" s="169">
        <f>(SUM(AB20:AB23))</f>
        <v>0</v>
      </c>
      <c r="AC24" s="171"/>
      <c r="AD24" s="169">
        <f>(SUM(AD20:AD23))</f>
        <v>0</v>
      </c>
      <c r="AE24" s="171"/>
      <c r="AF24" s="169">
        <f>(SUM(AF20:AF23))</f>
        <v>0</v>
      </c>
      <c r="AG24" s="171"/>
      <c r="AH24" s="169">
        <f>(SUM(AH20:AH23))</f>
        <v>0</v>
      </c>
      <c r="AI24" s="171"/>
      <c r="AJ24" s="169">
        <f>(SUM(AJ20:AJ23))</f>
        <v>0</v>
      </c>
      <c r="AK24" s="171"/>
      <c r="AL24" s="169">
        <f>(SUM(AL20:AL23))</f>
        <v>0</v>
      </c>
      <c r="AM24" s="171"/>
      <c r="AN24" s="169">
        <f>(SUM(AN20:AN23))</f>
        <v>0</v>
      </c>
      <c r="AO24" s="171"/>
      <c r="AP24" s="169">
        <f>(SUM(AP20:AP23))</f>
        <v>0</v>
      </c>
      <c r="AQ24" s="171"/>
      <c r="AR24" s="169">
        <f>(SUM(AR20:AR23))</f>
        <v>0</v>
      </c>
      <c r="AS24" s="113"/>
    </row>
    <row r="25" spans="1:51" s="173" customFormat="1" ht="15.75" thickTop="1">
      <c r="A25" s="164"/>
      <c r="B25" s="165"/>
      <c r="C25" s="166"/>
      <c r="D25" s="166"/>
      <c r="E25" s="174"/>
      <c r="F25" s="184"/>
      <c r="G25" s="168"/>
      <c r="H25" s="176"/>
      <c r="I25" s="170"/>
      <c r="J25" s="176"/>
      <c r="K25" s="171"/>
      <c r="L25" s="176"/>
      <c r="M25" s="171"/>
      <c r="N25" s="176"/>
      <c r="O25" s="171"/>
      <c r="P25" s="176"/>
      <c r="Q25" s="171"/>
      <c r="R25" s="176"/>
      <c r="S25" s="171"/>
      <c r="T25" s="176"/>
      <c r="U25" s="171"/>
      <c r="V25" s="176"/>
      <c r="W25" s="171"/>
      <c r="X25" s="176"/>
      <c r="Y25" s="171"/>
      <c r="Z25" s="176"/>
      <c r="AA25" s="172"/>
      <c r="AB25" s="176"/>
      <c r="AC25" s="171"/>
      <c r="AD25" s="176"/>
      <c r="AE25" s="171"/>
      <c r="AF25" s="176"/>
      <c r="AG25" s="171"/>
      <c r="AH25" s="176"/>
      <c r="AI25" s="171"/>
      <c r="AJ25" s="176"/>
      <c r="AK25" s="171"/>
      <c r="AL25" s="176"/>
      <c r="AM25" s="171"/>
      <c r="AN25" s="176"/>
      <c r="AO25" s="171"/>
      <c r="AP25" s="176"/>
      <c r="AQ25" s="171"/>
      <c r="AR25" s="176"/>
      <c r="AS25" s="113"/>
    </row>
    <row r="26" spans="1:51" ht="15">
      <c r="A26" s="139"/>
      <c r="B26" s="149" t="s">
        <v>96</v>
      </c>
      <c r="C26" s="185"/>
      <c r="D26" s="186"/>
      <c r="E26" s="150"/>
      <c r="F26" s="187" t="e">
        <f>SUM(H26:AJ26)</f>
        <v>#DIV/0!</v>
      </c>
      <c r="G26" s="110"/>
      <c r="H26" s="188" t="e">
        <f>H20/$F$20</f>
        <v>#DIV/0!</v>
      </c>
      <c r="I26" s="189"/>
      <c r="J26" s="188" t="e">
        <f>J20/$F$20</f>
        <v>#DIV/0!</v>
      </c>
      <c r="K26" s="190"/>
      <c r="L26" s="188" t="e">
        <f>L20/$F$20</f>
        <v>#DIV/0!</v>
      </c>
      <c r="M26" s="190"/>
      <c r="N26" s="188" t="e">
        <f>N20/$F$20</f>
        <v>#DIV/0!</v>
      </c>
      <c r="O26" s="190"/>
      <c r="P26" s="188" t="e">
        <f>P20/$F$20</f>
        <v>#DIV/0!</v>
      </c>
      <c r="Q26" s="190"/>
      <c r="R26" s="188" t="e">
        <f>R20/$F$20</f>
        <v>#DIV/0!</v>
      </c>
      <c r="S26" s="190"/>
      <c r="T26" s="188" t="e">
        <f>T20/$F$20</f>
        <v>#DIV/0!</v>
      </c>
      <c r="U26" s="190"/>
      <c r="V26" s="188" t="e">
        <f>V20/$F$20</f>
        <v>#DIV/0!</v>
      </c>
      <c r="W26" s="190"/>
      <c r="X26" s="188" t="e">
        <f>X20/$F$20</f>
        <v>#DIV/0!</v>
      </c>
      <c r="Y26" s="190"/>
      <c r="Z26" s="188" t="e">
        <f>Z20/$F$20</f>
        <v>#DIV/0!</v>
      </c>
      <c r="AA26" s="191"/>
      <c r="AB26" s="188" t="e">
        <f>AB20/$F$20</f>
        <v>#DIV/0!</v>
      </c>
      <c r="AC26" s="190"/>
      <c r="AD26" s="188" t="e">
        <f>AD20/$F$20</f>
        <v>#DIV/0!</v>
      </c>
      <c r="AE26" s="190"/>
      <c r="AF26" s="188" t="e">
        <f>AF20/$F$20</f>
        <v>#DIV/0!</v>
      </c>
      <c r="AG26" s="190"/>
      <c r="AH26" s="188" t="e">
        <f>AH20/$F$20</f>
        <v>#DIV/0!</v>
      </c>
      <c r="AI26" s="190"/>
      <c r="AJ26" s="188" t="e">
        <f>AJ20/$F$20</f>
        <v>#DIV/0!</v>
      </c>
      <c r="AK26" s="190"/>
      <c r="AL26" s="188" t="e">
        <f>AL20/$F$20</f>
        <v>#DIV/0!</v>
      </c>
      <c r="AM26" s="190"/>
      <c r="AN26" s="188" t="e">
        <f>AN20/$F$20</f>
        <v>#DIV/0!</v>
      </c>
      <c r="AO26" s="190"/>
      <c r="AP26" s="188" t="e">
        <f>AP20/$F$20</f>
        <v>#DIV/0!</v>
      </c>
      <c r="AQ26" s="190"/>
      <c r="AR26" s="188" t="e">
        <f>AR20/$F$20</f>
        <v>#DIV/0!</v>
      </c>
      <c r="AT26" s="173"/>
    </row>
    <row r="27" spans="1:51" ht="15">
      <c r="A27" s="139"/>
      <c r="B27" s="149"/>
      <c r="C27" s="185"/>
      <c r="D27" s="186"/>
      <c r="E27" s="150"/>
      <c r="F27" s="192"/>
      <c r="G27" s="110"/>
      <c r="H27" s="193"/>
      <c r="I27" s="194"/>
      <c r="J27" s="193"/>
      <c r="K27" s="195"/>
      <c r="L27" s="193"/>
      <c r="M27" s="195"/>
      <c r="N27" s="193"/>
      <c r="O27" s="195"/>
      <c r="P27" s="193"/>
      <c r="Q27" s="195"/>
      <c r="R27" s="193"/>
      <c r="S27" s="195"/>
      <c r="T27" s="193"/>
      <c r="U27" s="195"/>
      <c r="V27" s="193"/>
      <c r="W27" s="195"/>
      <c r="X27" s="193"/>
      <c r="Y27" s="195"/>
      <c r="Z27" s="193"/>
      <c r="AA27" s="110"/>
      <c r="AB27" s="193"/>
      <c r="AC27" s="195"/>
      <c r="AD27" s="193"/>
      <c r="AE27" s="195"/>
      <c r="AF27" s="193"/>
      <c r="AG27" s="195"/>
      <c r="AH27" s="193"/>
      <c r="AI27" s="195"/>
      <c r="AJ27" s="193"/>
      <c r="AK27" s="195"/>
      <c r="AL27" s="193"/>
      <c r="AM27" s="195"/>
      <c r="AN27" s="193"/>
      <c r="AO27" s="195"/>
      <c r="AP27" s="193"/>
      <c r="AQ27" s="195"/>
      <c r="AR27" s="193"/>
    </row>
    <row r="28" spans="1:51" ht="40.5" customHeight="1">
      <c r="A28" s="139"/>
      <c r="B28" s="1533" t="s">
        <v>97</v>
      </c>
      <c r="C28" s="1534"/>
      <c r="D28" s="1535">
        <f>BREAKDOWN!F71</f>
        <v>1888189.4375</v>
      </c>
      <c r="E28" s="1536"/>
      <c r="F28" s="196" t="e">
        <f>SUM(H28:Y28)</f>
        <v>#DIV/0!</v>
      </c>
      <c r="G28" s="110"/>
      <c r="H28" s="197" t="e">
        <f>H20/$D$28</f>
        <v>#DIV/0!</v>
      </c>
      <c r="I28" s="198"/>
      <c r="J28" s="197" t="e">
        <f>J20/$D$28</f>
        <v>#DIV/0!</v>
      </c>
      <c r="K28" s="199"/>
      <c r="L28" s="197" t="e">
        <f>L20/$D$28</f>
        <v>#DIV/0!</v>
      </c>
      <c r="M28" s="199"/>
      <c r="N28" s="197" t="e">
        <f>N20/$D$28</f>
        <v>#DIV/0!</v>
      </c>
      <c r="O28" s="199"/>
      <c r="P28" s="197" t="e">
        <f>P20/$D$28</f>
        <v>#DIV/0!</v>
      </c>
      <c r="Q28" s="199"/>
      <c r="R28" s="197" t="e">
        <f>R20/$D$28</f>
        <v>#DIV/0!</v>
      </c>
      <c r="S28" s="199"/>
      <c r="T28" s="197" t="e">
        <f>T20/$D$28</f>
        <v>#DIV/0!</v>
      </c>
      <c r="U28" s="199"/>
      <c r="V28" s="197" t="e">
        <f>V20/$D$28</f>
        <v>#DIV/0!</v>
      </c>
      <c r="W28" s="199"/>
      <c r="X28" s="197">
        <f>X20/$D$28</f>
        <v>0</v>
      </c>
      <c r="Y28" s="199"/>
      <c r="Z28" s="197">
        <f>Z20/$D$28</f>
        <v>0</v>
      </c>
      <c r="AA28" s="200"/>
      <c r="AB28" s="197">
        <f>AB20/$D$28</f>
        <v>0</v>
      </c>
      <c r="AC28" s="199"/>
      <c r="AD28" s="197">
        <f>AD20/$D$28</f>
        <v>0</v>
      </c>
      <c r="AE28" s="199"/>
      <c r="AF28" s="197">
        <f>AF20/$D$28</f>
        <v>0</v>
      </c>
      <c r="AG28" s="199"/>
      <c r="AH28" s="197">
        <f>AH20/$D$28</f>
        <v>0</v>
      </c>
      <c r="AI28" s="199"/>
      <c r="AJ28" s="197">
        <f>AJ20/$D$28</f>
        <v>0</v>
      </c>
      <c r="AK28" s="199"/>
      <c r="AL28" s="197">
        <f>AL20/$D$28</f>
        <v>0</v>
      </c>
      <c r="AM28" s="199"/>
      <c r="AN28" s="197">
        <f>AN20/$D$28</f>
        <v>0</v>
      </c>
      <c r="AO28" s="199"/>
      <c r="AP28" s="197">
        <f>AP20/$D$28</f>
        <v>0</v>
      </c>
      <c r="AQ28" s="199"/>
      <c r="AR28" s="197">
        <f>AR20/$D$28</f>
        <v>0</v>
      </c>
      <c r="AS28" s="201"/>
      <c r="AT28" s="202"/>
      <c r="AU28" s="202"/>
      <c r="AV28" s="202"/>
    </row>
    <row r="29" spans="1:51">
      <c r="A29" s="203"/>
      <c r="B29" s="204"/>
      <c r="C29" s="204"/>
      <c r="D29" s="204"/>
      <c r="E29" s="205"/>
      <c r="F29" s="206"/>
      <c r="G29" s="207"/>
      <c r="H29" s="208"/>
      <c r="I29" s="209"/>
      <c r="J29" s="208"/>
      <c r="K29" s="210"/>
      <c r="L29" s="208"/>
      <c r="M29" s="210"/>
      <c r="N29" s="208"/>
      <c r="O29" s="210"/>
      <c r="P29" s="208"/>
      <c r="Q29" s="210"/>
      <c r="R29" s="208"/>
      <c r="S29" s="210"/>
      <c r="T29" s="208"/>
      <c r="U29" s="210"/>
      <c r="V29" s="208"/>
      <c r="W29" s="210"/>
      <c r="X29" s="208"/>
      <c r="Y29" s="210"/>
      <c r="Z29" s="208"/>
      <c r="AA29" s="207"/>
      <c r="AB29" s="208"/>
      <c r="AC29" s="210"/>
      <c r="AD29" s="208"/>
      <c r="AE29" s="210"/>
      <c r="AF29" s="208"/>
      <c r="AG29" s="210"/>
      <c r="AH29" s="208"/>
      <c r="AI29" s="210"/>
      <c r="AJ29" s="208"/>
      <c r="AK29" s="210"/>
      <c r="AL29" s="208"/>
      <c r="AM29" s="210"/>
      <c r="AN29" s="208"/>
      <c r="AO29" s="210"/>
      <c r="AP29" s="208"/>
      <c r="AQ29" s="210"/>
      <c r="AR29" s="208"/>
    </row>
    <row r="30" spans="1:51">
      <c r="A30" s="211"/>
      <c r="B30" s="212"/>
      <c r="C30" s="212"/>
      <c r="D30" s="212"/>
      <c r="E30" s="211"/>
      <c r="F30" s="213"/>
      <c r="G30" s="110"/>
      <c r="H30" s="111"/>
      <c r="J30" s="111"/>
      <c r="K30" s="111"/>
      <c r="L30" s="111"/>
      <c r="M30" s="111"/>
      <c r="N30" s="111"/>
      <c r="O30" s="111"/>
      <c r="P30" s="111"/>
      <c r="Q30" s="111"/>
      <c r="R30" s="111"/>
      <c r="S30" s="111"/>
      <c r="T30" s="111"/>
      <c r="U30" s="111"/>
      <c r="V30" s="111"/>
      <c r="W30" s="111"/>
      <c r="X30" s="111"/>
      <c r="Y30" s="111"/>
      <c r="Z30" s="111"/>
      <c r="AA30" s="110"/>
      <c r="AB30" s="111"/>
      <c r="AC30" s="111"/>
      <c r="AD30" s="111"/>
      <c r="AE30" s="111"/>
      <c r="AF30" s="111"/>
      <c r="AG30" s="111"/>
      <c r="AH30" s="111"/>
      <c r="AI30" s="111"/>
      <c r="AJ30" s="111"/>
      <c r="AK30" s="111"/>
      <c r="AL30" s="111"/>
      <c r="AM30" s="111"/>
      <c r="AN30" s="111"/>
      <c r="AO30" s="111"/>
      <c r="AP30" s="111"/>
      <c r="AQ30" s="111"/>
      <c r="AR30" s="111"/>
    </row>
    <row r="31" spans="1:51">
      <c r="A31" s="211"/>
      <c r="B31" s="212"/>
      <c r="C31" s="212"/>
      <c r="D31" s="212"/>
      <c r="E31" s="211"/>
      <c r="F31" s="213"/>
      <c r="G31" s="110"/>
      <c r="H31" s="111"/>
      <c r="J31" s="111"/>
      <c r="K31" s="111"/>
      <c r="L31" s="111"/>
      <c r="M31" s="111"/>
      <c r="N31" s="111"/>
      <c r="O31" s="111"/>
      <c r="P31" s="111"/>
      <c r="Q31" s="111"/>
      <c r="R31" s="111"/>
      <c r="S31" s="111"/>
      <c r="T31" s="111"/>
      <c r="U31" s="111"/>
      <c r="V31" s="111"/>
      <c r="W31" s="111"/>
      <c r="X31" s="111"/>
      <c r="Y31" s="111"/>
      <c r="Z31" s="111"/>
      <c r="AA31" s="110"/>
      <c r="AB31" s="111"/>
      <c r="AC31" s="111"/>
      <c r="AD31" s="111"/>
      <c r="AE31" s="111"/>
      <c r="AF31" s="111"/>
      <c r="AG31" s="111"/>
      <c r="AH31" s="111"/>
      <c r="AI31" s="111"/>
      <c r="AJ31" s="111"/>
      <c r="AK31" s="111"/>
      <c r="AL31" s="111"/>
      <c r="AM31" s="111"/>
      <c r="AN31" s="111"/>
      <c r="AO31" s="111"/>
      <c r="AP31" s="111"/>
      <c r="AQ31" s="111"/>
      <c r="AR31" s="111"/>
    </row>
    <row r="32" spans="1:51" s="113" customFormat="1">
      <c r="A32" s="211"/>
      <c r="B32" s="212"/>
      <c r="C32" s="212"/>
      <c r="D32" s="212"/>
      <c r="E32" s="211"/>
      <c r="F32" s="214" t="s">
        <v>98</v>
      </c>
      <c r="G32" s="110"/>
      <c r="H32" s="111"/>
      <c r="I32" s="1"/>
      <c r="J32" s="111"/>
      <c r="K32" s="111"/>
      <c r="L32" s="111"/>
      <c r="M32" s="111"/>
      <c r="N32" s="111"/>
      <c r="O32" s="111"/>
      <c r="P32" s="111"/>
      <c r="Q32" s="111"/>
      <c r="R32" s="111"/>
      <c r="S32" s="111"/>
      <c r="T32" s="111"/>
      <c r="U32" s="111"/>
      <c r="V32" s="111"/>
      <c r="W32" s="111"/>
      <c r="X32" s="111"/>
      <c r="Y32" s="111"/>
      <c r="Z32" s="111"/>
      <c r="AA32" s="110"/>
      <c r="AB32" s="111"/>
      <c r="AC32" s="111"/>
      <c r="AD32" s="215"/>
      <c r="AE32" s="111"/>
      <c r="AF32" s="215"/>
      <c r="AG32" s="111"/>
      <c r="AH32" s="215"/>
      <c r="AI32" s="111"/>
      <c r="AJ32" s="215"/>
      <c r="AK32" s="111"/>
      <c r="AL32" s="215"/>
      <c r="AM32" s="111"/>
      <c r="AN32" s="215"/>
      <c r="AO32" s="111"/>
      <c r="AP32" s="215"/>
      <c r="AQ32" s="111"/>
      <c r="AR32" s="215"/>
      <c r="AT32" s="1"/>
      <c r="AU32" s="1"/>
      <c r="AV32" s="1"/>
      <c r="AW32" s="1"/>
      <c r="AX32" s="1"/>
      <c r="AY32" s="1"/>
    </row>
    <row r="33" spans="1:51" s="113" customFormat="1">
      <c r="A33" s="216"/>
      <c r="B33" s="216"/>
      <c r="C33" s="217"/>
      <c r="D33" s="1529"/>
      <c r="E33" s="1529"/>
      <c r="F33" s="215" t="e">
        <f>SUM(F14:F18)</f>
        <v>#DIV/0!</v>
      </c>
      <c r="G33" s="218"/>
      <c r="H33" s="215" t="e">
        <f>'STAGE BREAKDOWN'!H23</f>
        <v>#DIV/0!</v>
      </c>
      <c r="I33" s="219"/>
      <c r="J33" s="215" t="e">
        <f>ARCH!D56</f>
        <v>#DIV/0!</v>
      </c>
      <c r="K33" s="219"/>
      <c r="L33" s="215" t="e">
        <f>QS!D121</f>
        <v>#DIV/0!</v>
      </c>
      <c r="M33" s="1"/>
      <c r="N33" s="215" t="e">
        <f>'STAGE BREAKDOWN'!N23</f>
        <v>#DIV/0!</v>
      </c>
      <c r="O33" s="220"/>
      <c r="P33" s="215" t="e">
        <f>CIVIL!D103</f>
        <v>#DIV/0!</v>
      </c>
      <c r="Q33" s="220"/>
      <c r="R33" s="215" t="e">
        <f>MECH!D76</f>
        <v>#DIV/0!</v>
      </c>
      <c r="S33" s="220"/>
      <c r="T33" s="215" t="e">
        <f>ELEC!D74</f>
        <v>#DIV/0!</v>
      </c>
      <c r="U33" s="220"/>
      <c r="V33" s="215" t="e">
        <f>+FIRE!E86</f>
        <v>#DIV/0!</v>
      </c>
      <c r="W33" s="215">
        <v>0</v>
      </c>
      <c r="X33" s="215">
        <v>0</v>
      </c>
      <c r="Y33" s="215" t="s">
        <v>99</v>
      </c>
      <c r="Z33" s="220" t="e">
        <f>PM!D43</f>
        <v>#DIV/0!</v>
      </c>
      <c r="AA33" s="221"/>
      <c r="AB33" s="215">
        <f>'SUMMARY (2)'!AB24</f>
        <v>0</v>
      </c>
      <c r="AC33" s="215">
        <v>0</v>
      </c>
      <c r="AD33" s="215">
        <f>'STAGE BREAKDOWN'!AD23</f>
        <v>0</v>
      </c>
      <c r="AE33" s="215">
        <v>0</v>
      </c>
      <c r="AF33" s="215">
        <f>AF24</f>
        <v>0</v>
      </c>
      <c r="AG33" s="215">
        <v>0</v>
      </c>
      <c r="AH33" s="215">
        <f>AH20</f>
        <v>0</v>
      </c>
      <c r="AI33" s="215">
        <v>0</v>
      </c>
      <c r="AJ33" s="215">
        <f>AJ20</f>
        <v>0</v>
      </c>
      <c r="AK33" s="215">
        <v>0</v>
      </c>
      <c r="AL33" s="215">
        <f>AL20</f>
        <v>0</v>
      </c>
      <c r="AM33" s="215">
        <v>0</v>
      </c>
      <c r="AN33" s="215">
        <f>AN20</f>
        <v>0</v>
      </c>
      <c r="AO33" s="215">
        <v>0</v>
      </c>
      <c r="AP33" s="215">
        <f>AP20</f>
        <v>0</v>
      </c>
      <c r="AQ33" s="215">
        <v>0</v>
      </c>
      <c r="AR33" s="215">
        <f>AR20</f>
        <v>0</v>
      </c>
      <c r="AT33" s="1"/>
      <c r="AU33" s="1"/>
      <c r="AV33" s="1"/>
      <c r="AW33" s="1"/>
      <c r="AX33" s="1"/>
      <c r="AY33" s="1"/>
    </row>
    <row r="34" spans="1:51" s="113" customFormat="1">
      <c r="A34" s="216"/>
      <c r="B34" s="216"/>
      <c r="C34" s="217"/>
      <c r="D34" s="222"/>
      <c r="E34" s="222"/>
      <c r="F34" s="215" t="e">
        <f>F20-F33</f>
        <v>#DIV/0!</v>
      </c>
      <c r="G34" s="223"/>
      <c r="H34" s="220" t="e">
        <f>H33-SUM(H20:H22)</f>
        <v>#DIV/0!</v>
      </c>
      <c r="I34" s="220">
        <f t="shared" ref="I34:AR34" si="0">I33-SUM(I20:I22)</f>
        <v>0</v>
      </c>
      <c r="J34" s="220" t="e">
        <f t="shared" si="0"/>
        <v>#DIV/0!</v>
      </c>
      <c r="K34" s="220">
        <f t="shared" si="0"/>
        <v>0</v>
      </c>
      <c r="L34" s="220" t="e">
        <f t="shared" si="0"/>
        <v>#DIV/0!</v>
      </c>
      <c r="M34" s="220">
        <f t="shared" si="0"/>
        <v>0</v>
      </c>
      <c r="N34" s="220" t="e">
        <f t="shared" si="0"/>
        <v>#DIV/0!</v>
      </c>
      <c r="O34" s="220">
        <f t="shared" si="0"/>
        <v>0</v>
      </c>
      <c r="P34" s="220" t="e">
        <f t="shared" si="0"/>
        <v>#DIV/0!</v>
      </c>
      <c r="Q34" s="220">
        <f t="shared" si="0"/>
        <v>0</v>
      </c>
      <c r="R34" s="220" t="e">
        <f t="shared" si="0"/>
        <v>#DIV/0!</v>
      </c>
      <c r="S34" s="220">
        <f t="shared" si="0"/>
        <v>0</v>
      </c>
      <c r="T34" s="220" t="e">
        <f t="shared" si="0"/>
        <v>#DIV/0!</v>
      </c>
      <c r="U34" s="220">
        <f t="shared" si="0"/>
        <v>0</v>
      </c>
      <c r="V34" s="220" t="e">
        <f t="shared" si="0"/>
        <v>#DIV/0!</v>
      </c>
      <c r="W34" s="220">
        <f t="shared" si="0"/>
        <v>0</v>
      </c>
      <c r="X34" s="220">
        <f t="shared" si="0"/>
        <v>0</v>
      </c>
      <c r="Y34" s="220" t="e">
        <f t="shared" si="0"/>
        <v>#VALUE!</v>
      </c>
      <c r="Z34" s="220" t="e">
        <f t="shared" si="0"/>
        <v>#DIV/0!</v>
      </c>
      <c r="AA34" s="220">
        <f t="shared" si="0"/>
        <v>0</v>
      </c>
      <c r="AB34" s="220">
        <f t="shared" si="0"/>
        <v>0</v>
      </c>
      <c r="AC34" s="220">
        <f t="shared" si="0"/>
        <v>0</v>
      </c>
      <c r="AD34" s="220">
        <f t="shared" si="0"/>
        <v>0</v>
      </c>
      <c r="AE34" s="220">
        <f t="shared" si="0"/>
        <v>0</v>
      </c>
      <c r="AF34" s="220">
        <f t="shared" si="0"/>
        <v>0</v>
      </c>
      <c r="AG34" s="220">
        <f t="shared" si="0"/>
        <v>0</v>
      </c>
      <c r="AH34" s="220">
        <f t="shared" si="0"/>
        <v>0</v>
      </c>
      <c r="AI34" s="220">
        <f t="shared" si="0"/>
        <v>0</v>
      </c>
      <c r="AJ34" s="220">
        <f t="shared" si="0"/>
        <v>0</v>
      </c>
      <c r="AK34" s="220">
        <f t="shared" si="0"/>
        <v>0</v>
      </c>
      <c r="AL34" s="220">
        <f t="shared" si="0"/>
        <v>0</v>
      </c>
      <c r="AM34" s="220">
        <f t="shared" si="0"/>
        <v>0</v>
      </c>
      <c r="AN34" s="220">
        <f t="shared" si="0"/>
        <v>0</v>
      </c>
      <c r="AO34" s="220">
        <f t="shared" si="0"/>
        <v>0</v>
      </c>
      <c r="AP34" s="220">
        <f t="shared" si="0"/>
        <v>0</v>
      </c>
      <c r="AQ34" s="220">
        <f t="shared" si="0"/>
        <v>0</v>
      </c>
      <c r="AR34" s="220">
        <f t="shared" si="0"/>
        <v>0</v>
      </c>
      <c r="AT34" s="1"/>
      <c r="AU34" s="1"/>
      <c r="AV34" s="1"/>
      <c r="AW34" s="1"/>
      <c r="AX34" s="1"/>
      <c r="AY34" s="1"/>
    </row>
    <row r="35" spans="1:51" s="113" customFormat="1">
      <c r="A35" s="216"/>
      <c r="B35" s="216"/>
      <c r="C35" s="217"/>
      <c r="D35" s="222"/>
      <c r="E35" s="222"/>
      <c r="F35" s="224" t="s">
        <v>100</v>
      </c>
      <c r="G35" s="223"/>
      <c r="H35" s="224" t="s">
        <v>100</v>
      </c>
      <c r="I35" s="1"/>
      <c r="J35" s="224" t="s">
        <v>100</v>
      </c>
      <c r="K35" s="1"/>
      <c r="L35" s="225" t="s">
        <v>100</v>
      </c>
      <c r="M35" s="1"/>
      <c r="N35" s="215" t="s">
        <v>100</v>
      </c>
      <c r="O35" s="215"/>
      <c r="P35" s="215" t="s">
        <v>100</v>
      </c>
      <c r="Q35" s="215"/>
      <c r="R35" s="215" t="s">
        <v>100</v>
      </c>
      <c r="S35" s="215"/>
      <c r="T35" s="215" t="s">
        <v>100</v>
      </c>
      <c r="U35" s="215"/>
      <c r="V35" s="215" t="s">
        <v>100</v>
      </c>
      <c r="W35" s="215" t="s">
        <v>100</v>
      </c>
      <c r="X35" s="215" t="s">
        <v>100</v>
      </c>
      <c r="Y35" s="215" t="s">
        <v>100</v>
      </c>
      <c r="Z35" s="224" t="s">
        <v>100</v>
      </c>
      <c r="AA35" s="223"/>
      <c r="AB35" s="215" t="s">
        <v>100</v>
      </c>
      <c r="AC35" s="215" t="s">
        <v>100</v>
      </c>
      <c r="AD35" s="215" t="s">
        <v>100</v>
      </c>
      <c r="AE35" s="1"/>
      <c r="AF35" s="215"/>
      <c r="AG35" s="1"/>
      <c r="AH35" s="215"/>
      <c r="AI35" s="1"/>
      <c r="AJ35" s="215"/>
      <c r="AK35" s="1"/>
      <c r="AL35" s="215"/>
      <c r="AM35" s="1"/>
      <c r="AN35" s="215"/>
      <c r="AO35" s="1"/>
      <c r="AP35" s="215"/>
      <c r="AQ35" s="1"/>
      <c r="AR35" s="215"/>
      <c r="AT35" s="1"/>
      <c r="AU35" s="1"/>
      <c r="AV35" s="1"/>
      <c r="AW35" s="1"/>
      <c r="AX35" s="1"/>
      <c r="AY35" s="1"/>
    </row>
    <row r="36" spans="1:51" s="113" customFormat="1">
      <c r="A36" s="216"/>
      <c r="B36" s="216"/>
      <c r="C36" s="217"/>
      <c r="D36" s="226"/>
      <c r="E36" s="226"/>
      <c r="F36" s="227"/>
      <c r="G36" s="223"/>
      <c r="H36" s="1"/>
      <c r="I36" s="1"/>
      <c r="J36" s="1"/>
      <c r="K36" s="1"/>
      <c r="L36" s="1"/>
      <c r="M36" s="1"/>
      <c r="N36" s="1"/>
      <c r="O36" s="1"/>
      <c r="P36" s="1"/>
      <c r="Q36" s="1"/>
      <c r="R36" s="1"/>
      <c r="S36" s="1"/>
      <c r="T36" s="1"/>
      <c r="U36" s="1"/>
      <c r="V36" s="1"/>
      <c r="W36" s="1"/>
      <c r="X36" s="1"/>
      <c r="Y36" s="1"/>
      <c r="Z36" s="1"/>
      <c r="AA36" s="223"/>
      <c r="AB36" s="1"/>
      <c r="AC36" s="1"/>
      <c r="AD36" s="1"/>
      <c r="AE36" s="1"/>
      <c r="AG36" s="1"/>
      <c r="AI36" s="1"/>
      <c r="AK36" s="1"/>
      <c r="AM36" s="1"/>
      <c r="AO36" s="1"/>
      <c r="AQ36" s="1"/>
      <c r="AT36" s="1"/>
      <c r="AU36" s="1"/>
      <c r="AV36" s="1"/>
      <c r="AW36" s="1"/>
      <c r="AX36" s="1"/>
      <c r="AY36" s="1"/>
    </row>
    <row r="37" spans="1:51" s="223" customFormat="1">
      <c r="A37" s="216"/>
      <c r="B37" s="216"/>
      <c r="C37" s="228"/>
      <c r="D37" s="226"/>
      <c r="E37" s="226"/>
      <c r="F37" s="229" t="e">
        <f>+F24-'STAGE BREAKDOWN'!D23</f>
        <v>#DIV/0!</v>
      </c>
      <c r="H37" s="1"/>
      <c r="I37" s="1"/>
      <c r="J37" s="1"/>
      <c r="K37" s="1"/>
      <c r="L37" s="1"/>
      <c r="M37" s="1"/>
      <c r="N37" s="1"/>
      <c r="O37" s="1"/>
      <c r="P37" s="112" t="e">
        <f>IF(AND(Z34=0,J34=0,L34=0,N34=0,P34=0,R34=0,T34=0,AB34=0),"","ERROR ON SHEET")</f>
        <v>#DIV/0!</v>
      </c>
      <c r="Q37" s="1"/>
      <c r="R37" s="1"/>
      <c r="S37" s="1"/>
      <c r="T37" s="1"/>
      <c r="U37" s="1"/>
      <c r="V37" s="1"/>
      <c r="W37" s="1"/>
      <c r="X37" s="1"/>
      <c r="Y37" s="1"/>
      <c r="Z37" s="1"/>
      <c r="AB37" s="1"/>
      <c r="AC37" s="1"/>
      <c r="AD37" s="1"/>
      <c r="AE37" s="1"/>
      <c r="AF37" s="113"/>
      <c r="AG37" s="1"/>
      <c r="AH37" s="113"/>
      <c r="AI37" s="1"/>
      <c r="AJ37" s="113"/>
      <c r="AK37" s="1"/>
      <c r="AL37" s="113"/>
      <c r="AM37" s="1"/>
      <c r="AN37" s="113"/>
      <c r="AO37" s="1"/>
      <c r="AP37" s="113"/>
      <c r="AQ37" s="1"/>
      <c r="AR37" s="113"/>
      <c r="AS37" s="113"/>
      <c r="AT37" s="1"/>
      <c r="AU37" s="1"/>
      <c r="AV37" s="1"/>
      <c r="AW37" s="1"/>
      <c r="AX37" s="1"/>
      <c r="AY37" s="1"/>
    </row>
    <row r="38" spans="1:51" s="223" customFormat="1" ht="15">
      <c r="A38" s="216"/>
      <c r="B38" s="216"/>
      <c r="C38" s="217"/>
      <c r="D38" s="230"/>
      <c r="E38" s="230"/>
      <c r="F38" s="231"/>
      <c r="H38" s="232"/>
      <c r="I38" s="1"/>
      <c r="J38" s="1"/>
      <c r="K38" s="1"/>
      <c r="L38" s="1"/>
      <c r="M38" s="1"/>
      <c r="N38" s="1"/>
      <c r="O38" s="1"/>
      <c r="P38" s="1"/>
      <c r="Q38" s="1"/>
      <c r="R38" s="1"/>
      <c r="S38" s="1"/>
      <c r="T38" s="1"/>
      <c r="U38" s="1"/>
      <c r="V38" s="1"/>
      <c r="W38" s="1"/>
      <c r="X38" s="1"/>
      <c r="Y38" s="1"/>
      <c r="Z38" s="1"/>
      <c r="AB38" s="1"/>
      <c r="AC38" s="1"/>
      <c r="AD38" s="1"/>
      <c r="AE38" s="1"/>
      <c r="AF38" s="113"/>
      <c r="AG38" s="1"/>
      <c r="AH38" s="113"/>
      <c r="AI38" s="1"/>
      <c r="AJ38" s="113"/>
      <c r="AK38" s="1"/>
      <c r="AL38" s="113"/>
      <c r="AM38" s="1"/>
      <c r="AN38" s="113"/>
      <c r="AO38" s="1"/>
      <c r="AP38" s="113"/>
      <c r="AQ38" s="1"/>
      <c r="AR38" s="113"/>
      <c r="AS38" s="113"/>
      <c r="AT38" s="1"/>
      <c r="AU38" s="1"/>
      <c r="AV38" s="1"/>
      <c r="AW38" s="1"/>
      <c r="AX38" s="1"/>
      <c r="AY38" s="1"/>
    </row>
    <row r="39" spans="1:51" s="223" customFormat="1">
      <c r="A39" s="216"/>
      <c r="B39" s="216"/>
      <c r="C39" s="217"/>
      <c r="D39" s="226"/>
      <c r="E39" s="226"/>
      <c r="F39" s="233"/>
      <c r="H39" s="1"/>
      <c r="I39" s="1"/>
      <c r="J39" s="1"/>
      <c r="K39" s="1"/>
      <c r="L39" s="1"/>
      <c r="M39" s="1"/>
      <c r="N39" s="1"/>
      <c r="O39" s="1"/>
      <c r="P39" s="1"/>
      <c r="Q39" s="1"/>
      <c r="R39" s="1"/>
      <c r="S39" s="1"/>
      <c r="T39" s="1"/>
      <c r="U39" s="1"/>
      <c r="V39" s="1"/>
      <c r="W39" s="1"/>
      <c r="X39" s="1"/>
      <c r="Y39" s="1"/>
      <c r="Z39" s="1"/>
      <c r="AB39" s="1"/>
      <c r="AC39" s="1"/>
      <c r="AD39" s="1"/>
      <c r="AE39" s="1"/>
      <c r="AF39" s="113"/>
      <c r="AG39" s="1"/>
      <c r="AH39" s="113"/>
      <c r="AI39" s="1"/>
      <c r="AJ39" s="113"/>
      <c r="AK39" s="1"/>
      <c r="AL39" s="113"/>
      <c r="AM39" s="1"/>
      <c r="AN39" s="113"/>
      <c r="AO39" s="1"/>
      <c r="AP39" s="113"/>
      <c r="AQ39" s="1"/>
      <c r="AR39" s="113"/>
      <c r="AS39" s="113"/>
      <c r="AT39" s="1"/>
      <c r="AU39" s="1"/>
      <c r="AV39" s="1"/>
      <c r="AW39" s="1"/>
      <c r="AX39" s="1"/>
      <c r="AY39" s="1"/>
    </row>
    <row r="40" spans="1:51" s="223" customFormat="1">
      <c r="A40" s="216"/>
      <c r="B40" s="216"/>
      <c r="C40" s="217"/>
      <c r="E40" s="217"/>
      <c r="F40" s="234"/>
      <c r="N40" s="1"/>
      <c r="O40" s="1"/>
      <c r="P40" s="1"/>
      <c r="Q40" s="1"/>
      <c r="R40" s="1"/>
      <c r="S40" s="1"/>
      <c r="T40" s="1"/>
      <c r="U40" s="1"/>
      <c r="V40" s="1"/>
      <c r="W40" s="1"/>
      <c r="X40" s="1"/>
      <c r="Y40" s="1"/>
      <c r="Z40" s="1"/>
      <c r="AB40" s="1"/>
      <c r="AC40" s="1"/>
      <c r="AD40" s="1"/>
      <c r="AE40" s="1"/>
      <c r="AF40" s="113"/>
      <c r="AG40" s="1"/>
      <c r="AH40" s="113"/>
      <c r="AI40" s="1"/>
      <c r="AJ40" s="113"/>
      <c r="AK40" s="1"/>
      <c r="AL40" s="113"/>
      <c r="AM40" s="1"/>
      <c r="AN40" s="113"/>
      <c r="AO40" s="1"/>
      <c r="AP40" s="113"/>
      <c r="AQ40" s="1"/>
      <c r="AR40" s="113"/>
      <c r="AS40" s="113"/>
      <c r="AT40" s="1"/>
      <c r="AU40" s="1"/>
      <c r="AV40" s="1"/>
      <c r="AW40" s="1"/>
      <c r="AX40" s="1"/>
      <c r="AY40" s="1"/>
    </row>
    <row r="41" spans="1:51" s="223" customFormat="1" ht="15">
      <c r="A41" s="216"/>
      <c r="B41" s="216"/>
      <c r="C41" s="217"/>
      <c r="E41" s="217"/>
      <c r="F41" s="235"/>
      <c r="G41" s="236"/>
      <c r="H41" s="1"/>
      <c r="I41" s="1"/>
      <c r="J41" s="1"/>
      <c r="K41" s="1"/>
      <c r="L41" s="237"/>
      <c r="M41" s="1"/>
      <c r="N41" s="1"/>
      <c r="O41" s="1"/>
      <c r="P41" s="173"/>
      <c r="Q41" s="1"/>
      <c r="R41" s="1"/>
      <c r="S41" s="1"/>
      <c r="T41" s="238"/>
      <c r="U41" s="1"/>
      <c r="V41" s="239"/>
      <c r="W41" s="1"/>
      <c r="X41" s="1" t="s">
        <v>101</v>
      </c>
      <c r="Y41" s="1"/>
      <c r="Z41" s="1"/>
      <c r="AB41" s="1"/>
      <c r="AC41" s="1"/>
      <c r="AD41" s="1"/>
      <c r="AE41" s="1"/>
      <c r="AF41" s="113"/>
      <c r="AG41" s="1"/>
      <c r="AH41" s="113"/>
      <c r="AI41" s="1"/>
      <c r="AJ41" s="113"/>
      <c r="AK41" s="1"/>
      <c r="AL41" s="113"/>
      <c r="AM41" s="1"/>
      <c r="AN41" s="113"/>
      <c r="AO41" s="1"/>
      <c r="AP41" s="113"/>
      <c r="AQ41" s="1"/>
      <c r="AR41" s="113"/>
      <c r="AS41" s="113"/>
      <c r="AT41" s="1"/>
      <c r="AU41" s="1"/>
      <c r="AV41" s="1"/>
      <c r="AW41" s="1"/>
      <c r="AX41" s="1"/>
      <c r="AY41" s="1"/>
    </row>
    <row r="42" spans="1:51" s="223" customFormat="1" ht="15">
      <c r="A42" s="216"/>
      <c r="B42" s="216"/>
      <c r="C42" s="217"/>
      <c r="E42" s="217"/>
      <c r="F42" s="240"/>
      <c r="H42" s="1"/>
      <c r="I42" s="1"/>
      <c r="J42" s="1"/>
      <c r="K42" s="1"/>
      <c r="L42" s="241"/>
      <c r="M42" s="1"/>
      <c r="N42" s="1"/>
      <c r="O42" s="1"/>
      <c r="P42" s="1"/>
      <c r="Q42" s="1"/>
      <c r="R42" s="1"/>
      <c r="S42" s="1"/>
      <c r="T42" s="1"/>
      <c r="U42" s="1"/>
      <c r="V42" s="1"/>
      <c r="W42" s="1"/>
      <c r="X42" s="1"/>
      <c r="Y42" s="1"/>
      <c r="Z42" s="1"/>
      <c r="AB42" s="1"/>
      <c r="AC42" s="1"/>
      <c r="AD42" s="1"/>
      <c r="AE42" s="1"/>
      <c r="AF42" s="113"/>
      <c r="AG42" s="1"/>
      <c r="AH42" s="113"/>
      <c r="AI42" s="1"/>
      <c r="AJ42" s="113"/>
      <c r="AK42" s="1"/>
      <c r="AL42" s="113"/>
      <c r="AM42" s="1"/>
      <c r="AN42" s="113"/>
      <c r="AO42" s="1"/>
      <c r="AP42" s="113"/>
      <c r="AQ42" s="1"/>
      <c r="AR42" s="113"/>
      <c r="AS42" s="113"/>
      <c r="AT42" s="1"/>
      <c r="AU42" s="1"/>
      <c r="AV42" s="1"/>
      <c r="AW42" s="1"/>
      <c r="AX42" s="1"/>
      <c r="AY42" s="1"/>
    </row>
    <row r="43" spans="1:51" s="223" customFormat="1">
      <c r="A43" s="216"/>
      <c r="B43" s="216"/>
      <c r="C43" s="217"/>
      <c r="E43" s="217"/>
      <c r="F43" s="240"/>
      <c r="H43" s="1"/>
      <c r="I43" s="1"/>
      <c r="J43" s="1"/>
      <c r="K43" s="1"/>
      <c r="L43" s="242"/>
      <c r="M43" s="1"/>
      <c r="N43" s="1"/>
      <c r="O43" s="1"/>
      <c r="P43" s="1"/>
      <c r="Q43" s="1"/>
      <c r="R43" s="1"/>
      <c r="S43" s="1"/>
      <c r="T43" s="1"/>
      <c r="U43" s="1"/>
      <c r="V43" s="1"/>
      <c r="W43" s="1"/>
      <c r="X43" s="1"/>
      <c r="Y43" s="1"/>
      <c r="Z43" s="1"/>
      <c r="AB43" s="1"/>
      <c r="AC43" s="1"/>
      <c r="AD43" s="1"/>
      <c r="AE43" s="1"/>
      <c r="AF43" s="113"/>
      <c r="AG43" s="1"/>
      <c r="AH43" s="113"/>
      <c r="AI43" s="1"/>
      <c r="AJ43" s="113"/>
      <c r="AK43" s="1"/>
      <c r="AL43" s="113"/>
      <c r="AM43" s="1"/>
      <c r="AN43" s="113"/>
      <c r="AO43" s="1"/>
      <c r="AP43" s="113"/>
      <c r="AQ43" s="1"/>
      <c r="AR43" s="113"/>
      <c r="AS43" s="113"/>
      <c r="AT43" s="1"/>
      <c r="AU43" s="1"/>
      <c r="AV43" s="1"/>
      <c r="AW43" s="1"/>
      <c r="AX43" s="1"/>
      <c r="AY43" s="1"/>
    </row>
    <row r="44" spans="1:51" s="223" customFormat="1">
      <c r="A44" s="216"/>
      <c r="B44" s="216"/>
      <c r="C44" s="243"/>
      <c r="E44" s="243"/>
      <c r="F44" s="240"/>
      <c r="H44" s="1"/>
      <c r="I44" s="1"/>
      <c r="J44" s="1"/>
      <c r="K44" s="1"/>
      <c r="L44" s="242"/>
      <c r="M44" s="1"/>
      <c r="N44" s="1"/>
      <c r="O44" s="1"/>
      <c r="P44" s="1"/>
      <c r="Q44" s="1"/>
      <c r="R44" s="1"/>
      <c r="S44" s="1"/>
      <c r="T44" s="1"/>
      <c r="U44" s="1"/>
      <c r="V44" s="1"/>
      <c r="W44" s="1"/>
      <c r="X44" s="1"/>
      <c r="Y44" s="1"/>
      <c r="AB44" s="1"/>
      <c r="AC44" s="1"/>
      <c r="AD44" s="1"/>
      <c r="AE44" s="1"/>
      <c r="AF44" s="113"/>
      <c r="AG44" s="1"/>
      <c r="AH44" s="113"/>
      <c r="AI44" s="1"/>
      <c r="AJ44" s="113"/>
      <c r="AK44" s="1"/>
      <c r="AL44" s="113"/>
      <c r="AM44" s="1"/>
      <c r="AN44" s="113"/>
      <c r="AO44" s="1"/>
      <c r="AP44" s="113"/>
      <c r="AQ44" s="1"/>
      <c r="AR44" s="113"/>
      <c r="AS44" s="113"/>
      <c r="AT44" s="1"/>
      <c r="AU44" s="1"/>
      <c r="AV44" s="1"/>
      <c r="AW44" s="1"/>
      <c r="AX44" s="1"/>
      <c r="AY44" s="1"/>
    </row>
    <row r="45" spans="1:51">
      <c r="J45" s="161"/>
      <c r="L45" s="161"/>
    </row>
    <row r="46" spans="1:51">
      <c r="L46" s="242"/>
    </row>
    <row r="47" spans="1:51">
      <c r="L47" s="242"/>
    </row>
    <row r="48" spans="1:51">
      <c r="T48" s="161"/>
    </row>
    <row r="49" spans="12:24" ht="15">
      <c r="L49" s="161"/>
      <c r="N49" s="244"/>
      <c r="T49" s="245"/>
    </row>
    <row r="57" spans="12:24">
      <c r="X57" s="161"/>
    </row>
  </sheetData>
  <mergeCells count="25">
    <mergeCell ref="B28:C28"/>
    <mergeCell ref="D28:E28"/>
    <mergeCell ref="A4:D4"/>
    <mergeCell ref="H8:X8"/>
    <mergeCell ref="Z8:AR8"/>
    <mergeCell ref="H10:H12"/>
    <mergeCell ref="J10:J12"/>
    <mergeCell ref="L10:L12"/>
    <mergeCell ref="N10:N12"/>
    <mergeCell ref="P10:P12"/>
    <mergeCell ref="R10:R12"/>
    <mergeCell ref="T10:T12"/>
    <mergeCell ref="AL10:AL12"/>
    <mergeCell ref="AN10:AN12"/>
    <mergeCell ref="AP10:AP12"/>
    <mergeCell ref="AR10:AR12"/>
    <mergeCell ref="D33:E33"/>
    <mergeCell ref="AH10:AH12"/>
    <mergeCell ref="AJ10:AJ12"/>
    <mergeCell ref="Z10:Z12"/>
    <mergeCell ref="AB10:AB12"/>
    <mergeCell ref="AD10:AD12"/>
    <mergeCell ref="AF10:AF12"/>
    <mergeCell ref="V10:V12"/>
    <mergeCell ref="X10:X12"/>
  </mergeCells>
  <printOptions horizontalCentered="1"/>
  <pageMargins left="0" right="0" top="0" bottom="0" header="0" footer="0"/>
  <pageSetup paperSize="9" scale="61" fitToHeight="0" orientation="landscape" r:id="rId1"/>
  <rowBreaks count="1" manualBreakCount="1">
    <brk id="30" max="40"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01b6a0-dc5b-49f9-9707-64b9c6954241" xsi:nil="true"/>
    <lcf76f155ced4ddcb4097134ff3c332f xmlns="89c97cca-34c4-40f0-a439-6d676a77d08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CBB256B5B47A49B0CA14935AAA6F68" ma:contentTypeVersion="15" ma:contentTypeDescription="Create a new document." ma:contentTypeScope="" ma:versionID="4687ab2cad194ce72a376cfaf2c0b7cc">
  <xsd:schema xmlns:xsd="http://www.w3.org/2001/XMLSchema" xmlns:xs="http://www.w3.org/2001/XMLSchema" xmlns:p="http://schemas.microsoft.com/office/2006/metadata/properties" xmlns:ns2="89c97cca-34c4-40f0-a439-6d676a77d081" xmlns:ns3="dd01b6a0-dc5b-49f9-9707-64b9c6954241" targetNamespace="http://schemas.microsoft.com/office/2006/metadata/properties" ma:root="true" ma:fieldsID="fcaa98936da81f9027f5544e8efa96f9" ns2:_="" ns3:_="">
    <xsd:import namespace="89c97cca-34c4-40f0-a439-6d676a77d081"/>
    <xsd:import namespace="dd01b6a0-dc5b-49f9-9707-64b9c695424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c97cca-34c4-40f0-a439-6d676a77d0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ec2980e-bd75-4197-aa49-a699edb02c6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01b6a0-dc5b-49f9-9707-64b9c695424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e91c1ff-6ca9-4e7a-af77-771c0d831820}" ma:internalName="TaxCatchAll" ma:showField="CatchAllData" ma:web="dd01b6a0-dc5b-49f9-9707-64b9c69542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91E0B9-4C47-437E-AA91-80084F26FE47}">
  <ds:schemaRefs>
    <ds:schemaRef ds:uri="http://schemas.microsoft.com/sharepoint/v3/contenttype/forms"/>
  </ds:schemaRefs>
</ds:datastoreItem>
</file>

<file path=customXml/itemProps2.xml><?xml version="1.0" encoding="utf-8"?>
<ds:datastoreItem xmlns:ds="http://schemas.openxmlformats.org/officeDocument/2006/customXml" ds:itemID="{AF2C3AAE-14F2-4426-84EA-8C5BA00BA1BA}">
  <ds:schemaRefs>
    <ds:schemaRef ds:uri="http://schemas.microsoft.com/office/infopath/2007/PartnerControls"/>
    <ds:schemaRef ds:uri="http://schemas.microsoft.com/office/2006/metadata/properties"/>
    <ds:schemaRef ds:uri="http://purl.org/dc/terms/"/>
    <ds:schemaRef ds:uri="http://schemas.microsoft.com/office/2006/documentManagement/types"/>
    <ds:schemaRef ds:uri="http://purl.org/dc/elements/1.1/"/>
    <ds:schemaRef ds:uri="89c97cca-34c4-40f0-a439-6d676a77d081"/>
    <ds:schemaRef ds:uri="http://purl.org/dc/dcmitype/"/>
    <ds:schemaRef ds:uri="http://schemas.openxmlformats.org/package/2006/metadata/core-properties"/>
    <ds:schemaRef ds:uri="dd01b6a0-dc5b-49f9-9707-64b9c6954241"/>
    <ds:schemaRef ds:uri="http://www.w3.org/XML/1998/namespace"/>
  </ds:schemaRefs>
</ds:datastoreItem>
</file>

<file path=customXml/itemProps3.xml><?xml version="1.0" encoding="utf-8"?>
<ds:datastoreItem xmlns:ds="http://schemas.openxmlformats.org/officeDocument/2006/customXml" ds:itemID="{7E31F41D-5BC6-4CE9-91ED-1BAE334D4C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c97cca-34c4-40f0-a439-6d676a77d081"/>
    <ds:schemaRef ds:uri="dd01b6a0-dc5b-49f9-9707-64b9c6954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22</vt:i4>
      </vt:variant>
    </vt:vector>
  </HeadingPairs>
  <TitlesOfParts>
    <vt:vector size="44" baseType="lpstr">
      <vt:lpstr>Summary</vt:lpstr>
      <vt:lpstr>Prelims</vt:lpstr>
      <vt:lpstr>Designing &amp; Fees</vt:lpstr>
      <vt:lpstr>Civils</vt:lpstr>
      <vt:lpstr>Structures</vt:lpstr>
      <vt:lpstr>Mechanical</vt:lpstr>
      <vt:lpstr>Electrical</vt:lpstr>
      <vt:lpstr>TESTING, COMMISIONING MAINTENAN</vt:lpstr>
      <vt:lpstr>SUMMARY (2)</vt:lpstr>
      <vt:lpstr>Exchange Rate&amp; Inflation</vt:lpstr>
      <vt:lpstr>STAGE BREAKDOWN</vt:lpstr>
      <vt:lpstr>Monthly Cashflow-Summary</vt:lpstr>
      <vt:lpstr>CASHFLOW-CONSTRUCTION CONS</vt:lpstr>
      <vt:lpstr>BREAKDOWN</vt:lpstr>
      <vt:lpstr>PM</vt:lpstr>
      <vt:lpstr>ARCH</vt:lpstr>
      <vt:lpstr>QS</vt:lpstr>
      <vt:lpstr>STRUC</vt:lpstr>
      <vt:lpstr>CIVIL</vt:lpstr>
      <vt:lpstr>MECH</vt:lpstr>
      <vt:lpstr>ELEC</vt:lpstr>
      <vt:lpstr>FIRE</vt:lpstr>
      <vt:lpstr>ARCH!Print_Area</vt:lpstr>
      <vt:lpstr>BREAKDOWN!Print_Area</vt:lpstr>
      <vt:lpstr>'CASHFLOW-CONSTRUCTION CONS'!Print_Area</vt:lpstr>
      <vt:lpstr>CIVIL!Print_Area</vt:lpstr>
      <vt:lpstr>Civils!Print_Area</vt:lpstr>
      <vt:lpstr>'Designing &amp; Fees'!Print_Area</vt:lpstr>
      <vt:lpstr>ELEC!Print_Area</vt:lpstr>
      <vt:lpstr>Electrical!Print_Area</vt:lpstr>
      <vt:lpstr>'Exchange Rate&amp; Inflation'!Print_Area</vt:lpstr>
      <vt:lpstr>FIRE!Print_Area</vt:lpstr>
      <vt:lpstr>MECH!Print_Area</vt:lpstr>
      <vt:lpstr>Mechanical!Print_Area</vt:lpstr>
      <vt:lpstr>'Monthly Cashflow-Summary'!Print_Area</vt:lpstr>
      <vt:lpstr>PM!Print_Area</vt:lpstr>
      <vt:lpstr>QS!Print_Area</vt:lpstr>
      <vt:lpstr>'STAGE BREAKDOWN'!Print_Area</vt:lpstr>
      <vt:lpstr>STRUC!Print_Area</vt:lpstr>
      <vt:lpstr>Structures!Print_Area</vt:lpstr>
      <vt:lpstr>Summary!Print_Area</vt:lpstr>
      <vt:lpstr>'SUMMARY (2)'!Print_Area</vt:lpstr>
      <vt:lpstr>'TESTING, COMMISIONING MAINTENAN'!Print_Area</vt:lpstr>
      <vt:lpstr>stage1and3to6</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 Govender</dc:creator>
  <cp:keywords/>
  <dc:description/>
  <cp:lastModifiedBy>Jeanette Makume</cp:lastModifiedBy>
  <cp:revision/>
  <cp:lastPrinted>2026-02-11T12:34:24Z</cp:lastPrinted>
  <dcterms:created xsi:type="dcterms:W3CDTF">2024-02-08T05:02:34Z</dcterms:created>
  <dcterms:modified xsi:type="dcterms:W3CDTF">2026-08-04T12:26:22Z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0x01010089CBB256B5B47A49B0CA14935AAA6F68</vt:lpwstr>
  </property>
  <property fmtid="{D5CDD505-2E9C-101B-9397-08002B2CF9AE}" pid="3" name="MediaServiceImageTags">
    <vt:lpwstr/>
  </property>
</Properties>
</file>