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irports-my.sharepoint.com/personal/marclen_stallenberg_airports_co_za/Documents/01 Projects/01 Capex/00 2026/Energy Storage Cluster 2/RA8018_2025/"/>
    </mc:Choice>
  </mc:AlternateContent>
  <xr:revisionPtr revIDLastSave="25" documentId="8_{14046ADF-ED8A-40D1-8C2D-DE2C7B424577}" xr6:coauthVersionLast="47" xr6:coauthVersionMax="47" xr10:uidLastSave="{175DF32E-2815-4274-B3D2-A43ACA4D1907}"/>
  <bookViews>
    <workbookView xWindow="-110" yWindow="-110" windowWidth="19420" windowHeight="10300" tabRatio="903" firstSheet="1" activeTab="1" xr2:uid="{00000000-000D-0000-FFFF-FFFF00000000}"/>
  </bookViews>
  <sheets>
    <sheet name="Spares" sheetId="1" state="hidden" r:id="rId1"/>
    <sheet name="Summary Costs" sheetId="5" r:id="rId2"/>
    <sheet name="A-Overheads" sheetId="22" r:id="rId3"/>
    <sheet name="B-Preventative Maint" sheetId="20" r:id="rId4"/>
    <sheet name="C-Call Outs" sheetId="21" r:id="rId5"/>
    <sheet name="D-Airport Spares" sheetId="19" r:id="rId6"/>
    <sheet name="IBs" sheetId="17" state="hidden" r:id="rId7"/>
    <sheet name="Summary" sheetId="9" state="hidden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22" l="1"/>
  <c r="F15" i="20"/>
  <c r="G15" i="20" s="1"/>
  <c r="F16" i="20"/>
  <c r="G16" i="20" s="1"/>
  <c r="F5" i="20"/>
  <c r="G5" i="20" s="1"/>
  <c r="F6" i="20"/>
  <c r="G6" i="20" s="1"/>
  <c r="F7" i="20"/>
  <c r="G7" i="20" s="1"/>
  <c r="F8" i="20"/>
  <c r="F9" i="20"/>
  <c r="F10" i="20"/>
  <c r="G10" i="20" s="1"/>
  <c r="F11" i="20"/>
  <c r="G11" i="20" s="1"/>
  <c r="F12" i="20"/>
  <c r="G12" i="20" s="1"/>
  <c r="F13" i="20"/>
  <c r="G13" i="20" s="1"/>
  <c r="F14" i="20"/>
  <c r="G14" i="20" s="1"/>
  <c r="F4" i="20"/>
  <c r="G4" i="20" s="1"/>
  <c r="H17" i="5"/>
  <c r="F5" i="22"/>
  <c r="F6" i="22"/>
  <c r="F7" i="22"/>
  <c r="F8" i="22"/>
  <c r="F9" i="22"/>
  <c r="F10" i="22"/>
  <c r="F13" i="19"/>
  <c r="H13" i="19" s="1"/>
  <c r="I13" i="19" s="1"/>
  <c r="F4" i="19"/>
  <c r="F6" i="19"/>
  <c r="H6" i="19" s="1"/>
  <c r="I6" i="19" s="1"/>
  <c r="F7" i="19"/>
  <c r="H7" i="19" s="1"/>
  <c r="I7" i="19" s="1"/>
  <c r="F8" i="19"/>
  <c r="H8" i="19" s="1"/>
  <c r="I8" i="19" s="1"/>
  <c r="F9" i="19"/>
  <c r="H9" i="19" s="1"/>
  <c r="F10" i="19"/>
  <c r="H10" i="19" s="1"/>
  <c r="I10" i="19" s="1"/>
  <c r="F11" i="19"/>
  <c r="H11" i="19" s="1"/>
  <c r="I11" i="19" s="1"/>
  <c r="F12" i="19"/>
  <c r="H12" i="19" s="1"/>
  <c r="I12" i="19" s="1"/>
  <c r="F14" i="19"/>
  <c r="H14" i="19" s="1"/>
  <c r="I14" i="19" s="1"/>
  <c r="F15" i="19"/>
  <c r="H15" i="19" s="1"/>
  <c r="F16" i="19"/>
  <c r="H16" i="19" s="1"/>
  <c r="I16" i="19" s="1"/>
  <c r="F17" i="19"/>
  <c r="F18" i="19"/>
  <c r="H18" i="19" s="1"/>
  <c r="I18" i="19" s="1"/>
  <c r="F19" i="19"/>
  <c r="H19" i="19" s="1"/>
  <c r="I19" i="19" s="1"/>
  <c r="F20" i="19"/>
  <c r="H20" i="19" s="1"/>
  <c r="I20" i="19" s="1"/>
  <c r="F21" i="19"/>
  <c r="H21" i="19" s="1"/>
  <c r="I21" i="19" s="1"/>
  <c r="F22" i="19"/>
  <c r="H22" i="19" s="1"/>
  <c r="I22" i="19" s="1"/>
  <c r="F5" i="19"/>
  <c r="H5" i="19" s="1"/>
  <c r="I5" i="19" s="1"/>
  <c r="F4" i="22"/>
  <c r="G8" i="20"/>
  <c r="G9" i="20"/>
  <c r="I9" i="19" l="1"/>
  <c r="H17" i="19"/>
  <c r="I17" i="19" s="1"/>
  <c r="H4" i="19"/>
  <c r="I4" i="19" s="1"/>
  <c r="I15" i="19"/>
  <c r="I23" i="19" l="1"/>
  <c r="C15" i="5" s="1"/>
  <c r="G17" i="20"/>
  <c r="G19" i="20" s="1"/>
  <c r="C11" i="5" l="1"/>
  <c r="E4" i="21"/>
  <c r="K4" i="17"/>
  <c r="K5" i="17"/>
  <c r="K6" i="17"/>
  <c r="K7" i="17"/>
  <c r="K8" i="17"/>
  <c r="K9" i="17"/>
  <c r="K10" i="17"/>
  <c r="K11" i="17"/>
  <c r="K12" i="17"/>
  <c r="K13" i="17"/>
  <c r="K3" i="17"/>
  <c r="G14" i="17"/>
  <c r="H14" i="17"/>
  <c r="J14" i="17"/>
  <c r="F14" i="17"/>
  <c r="I14" i="17"/>
  <c r="B14" i="17"/>
  <c r="C14" i="17"/>
  <c r="D14" i="17"/>
  <c r="E14" i="17"/>
  <c r="E6" i="21" l="1"/>
  <c r="C13" i="5" s="1"/>
  <c r="D11" i="5"/>
  <c r="E11" i="5" s="1"/>
  <c r="F11" i="5" s="1"/>
  <c r="G11" i="5" s="1"/>
  <c r="K14" i="17"/>
  <c r="C9" i="5" l="1"/>
  <c r="C19" i="5" s="1"/>
  <c r="D15" i="5"/>
  <c r="E15" i="5" s="1"/>
  <c r="F15" i="5" s="1"/>
  <c r="G15" i="5" s="1"/>
  <c r="D13" i="5"/>
  <c r="E13" i="5" s="1"/>
  <c r="F13" i="5" s="1"/>
  <c r="G13" i="5" s="1"/>
  <c r="H11" i="5"/>
  <c r="D19" i="5" l="1"/>
  <c r="E19" i="5" s="1"/>
  <c r="F19" i="5" s="1"/>
  <c r="G19" i="5" s="1"/>
  <c r="D9" i="5"/>
  <c r="E9" i="5" s="1"/>
  <c r="F9" i="5" s="1"/>
  <c r="G9" i="5" s="1"/>
  <c r="H9" i="5" s="1"/>
  <c r="H15" i="5"/>
  <c r="H13" i="5"/>
  <c r="N3" i="9"/>
  <c r="G8" i="9"/>
  <c r="F8" i="9"/>
  <c r="G3" i="9"/>
  <c r="G4" i="9"/>
  <c r="G5" i="9"/>
  <c r="G6" i="9"/>
  <c r="G7" i="9"/>
  <c r="G2" i="9"/>
  <c r="H19" i="5" l="1"/>
  <c r="H7" i="9"/>
  <c r="I7" i="9" s="1"/>
  <c r="H5" i="9"/>
  <c r="I5" i="9" s="1"/>
  <c r="H2" i="9" l="1"/>
  <c r="I2" i="9" s="1"/>
  <c r="J2" i="9" s="1"/>
  <c r="J5" i="9"/>
  <c r="L5" i="9"/>
  <c r="L7" i="9"/>
  <c r="J7" i="9"/>
  <c r="H3" i="9"/>
  <c r="I3" i="9" s="1"/>
  <c r="L3" i="9" s="1"/>
  <c r="H6" i="9"/>
  <c r="I6" i="9" s="1"/>
  <c r="H4" i="9"/>
  <c r="I4" i="9" s="1"/>
  <c r="L2" i="9" l="1"/>
  <c r="L6" i="9"/>
  <c r="J6" i="9"/>
  <c r="J4" i="9"/>
  <c r="L4" i="9"/>
  <c r="J3" i="9"/>
  <c r="H8" i="9"/>
  <c r="I8" i="9"/>
  <c r="J8" i="9" l="1"/>
  <c r="L8" i="9"/>
  <c r="E22" i="1"/>
  <c r="E4" i="1" l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3" i="1"/>
  <c r="E3" i="1"/>
  <c r="D25" i="1" l="1"/>
</calcChain>
</file>

<file path=xl/sharedStrings.xml><?xml version="1.0" encoding="utf-8"?>
<sst xmlns="http://schemas.openxmlformats.org/spreadsheetml/2006/main" count="203" uniqueCount="142">
  <si>
    <t>Spare Part</t>
  </si>
  <si>
    <t>Qty/year</t>
  </si>
  <si>
    <t>No. of Years</t>
  </si>
  <si>
    <t>Amount for 5 years</t>
  </si>
  <si>
    <t>HiTrax</t>
  </si>
  <si>
    <t>Keyboard</t>
  </si>
  <si>
    <t>300 KV Generator</t>
  </si>
  <si>
    <t>160 KV Generator</t>
  </si>
  <si>
    <t>Monitor</t>
  </si>
  <si>
    <t>4 Pin AMD Power Supply</t>
  </si>
  <si>
    <t>3 Pin AMD Power Supply</t>
  </si>
  <si>
    <t>Drum Motor</t>
  </si>
  <si>
    <t>Indicator Lamp</t>
  </si>
  <si>
    <t>6046 Conveyor Belt</t>
  </si>
  <si>
    <t>100100 Conveyor Belt</t>
  </si>
  <si>
    <t>150150 Conveyor Belt</t>
  </si>
  <si>
    <t>PI Board</t>
  </si>
  <si>
    <t>Light Barrier</t>
  </si>
  <si>
    <t>6046 Lead Curtain</t>
  </si>
  <si>
    <t>100100 Lead Curtain</t>
  </si>
  <si>
    <t>150150 Lead Curtain</t>
  </si>
  <si>
    <t>Emergency Stop</t>
  </si>
  <si>
    <t>Amount/spare</t>
  </si>
  <si>
    <t xml:space="preserve"> 6046 XRC </t>
  </si>
  <si>
    <t>150150 XRC</t>
  </si>
  <si>
    <t>TOTAL</t>
  </si>
  <si>
    <t>5 Year List of Spares</t>
  </si>
  <si>
    <t>Year 1</t>
  </si>
  <si>
    <t>Year 2</t>
  </si>
  <si>
    <t>Year 3</t>
  </si>
  <si>
    <t>Year 4</t>
  </si>
  <si>
    <t>Year 5</t>
  </si>
  <si>
    <t>150150 Tension Roller</t>
  </si>
  <si>
    <t>PLZ</t>
  </si>
  <si>
    <t>BOQ</t>
  </si>
  <si>
    <t>Diff</t>
  </si>
  <si>
    <t>GRJ</t>
  </si>
  <si>
    <t>ELS</t>
  </si>
  <si>
    <t>BFN</t>
  </si>
  <si>
    <t>KIM</t>
  </si>
  <si>
    <t>UPN</t>
  </si>
  <si>
    <t>Restrict Bid (excl vat)</t>
  </si>
  <si>
    <t>Restrict Bid (incl vat)</t>
  </si>
  <si>
    <t>RAs</t>
  </si>
  <si>
    <t>Each</t>
  </si>
  <si>
    <t>(a)</t>
  </si>
  <si>
    <t>No. of units</t>
  </si>
  <si>
    <t>Unit Price</t>
  </si>
  <si>
    <t>Model</t>
  </si>
  <si>
    <t>BRF</t>
  </si>
  <si>
    <t xml:space="preserve"> Totals </t>
  </si>
  <si>
    <t>HS6046si</t>
  </si>
  <si>
    <t>HS 100100V</t>
  </si>
  <si>
    <t>HS 7555 Si</t>
  </si>
  <si>
    <t>HS 150150</t>
  </si>
  <si>
    <t>HS10080EDts</t>
  </si>
  <si>
    <t>CEIA-HIPE-PNZ</t>
  </si>
  <si>
    <t>IONSCAN 400B</t>
  </si>
  <si>
    <t>Other AMD</t>
  </si>
  <si>
    <t>Other X-ray</t>
  </si>
  <si>
    <t>Total Equipment</t>
  </si>
  <si>
    <t>(b)</t>
  </si>
  <si>
    <t>Unit of Measure</t>
  </si>
  <si>
    <t xml:space="preserve">(c) </t>
  </si>
  <si>
    <t>Price / Unit</t>
  </si>
  <si>
    <t>ORTIA</t>
  </si>
  <si>
    <t>CTIA</t>
  </si>
  <si>
    <t>KSIA</t>
  </si>
  <si>
    <t>Matrix Server</t>
  </si>
  <si>
    <t>TIP Server</t>
  </si>
  <si>
    <t>Service Description</t>
  </si>
  <si>
    <t>Call out Fee</t>
  </si>
  <si>
    <t>Description</t>
  </si>
  <si>
    <t xml:space="preserve">Unit of measure </t>
  </si>
  <si>
    <t>Price per year</t>
  </si>
  <si>
    <t>PART A: Contract Overheads</t>
  </si>
  <si>
    <t>Sub Total C - Callouts</t>
  </si>
  <si>
    <t>Sub Total A - Overheads</t>
  </si>
  <si>
    <t>Sub Total B - Preventative Maintenance</t>
  </si>
  <si>
    <t>Other 1 (Specify)</t>
  </si>
  <si>
    <t>Other 2 (Specify)</t>
  </si>
  <si>
    <t>Spare Part Description</t>
  </si>
  <si>
    <t>Spare Part Number</t>
  </si>
  <si>
    <t>(d) = (a) x (c)</t>
  </si>
  <si>
    <t>(e)</t>
  </si>
  <si>
    <t>(f) = (d) x (e)</t>
  </si>
  <si>
    <t xml:space="preserve">Markup Value Excl VAT </t>
  </si>
  <si>
    <t>Sub Total D - Spares</t>
  </si>
  <si>
    <t>Total Year 1 (Y1)</t>
  </si>
  <si>
    <t>PART B : Preventative Maintenance</t>
  </si>
  <si>
    <t>Total</t>
  </si>
  <si>
    <t>Summary</t>
  </si>
  <si>
    <t>Total E - Total Maintenance Cost for Five (5) Years to be Carried to the Form of Offer</t>
  </si>
  <si>
    <t>(c) = (a) x (b)</t>
  </si>
  <si>
    <t xml:space="preserve"> (a)</t>
  </si>
  <si>
    <t xml:space="preserve"> (b)</t>
  </si>
  <si>
    <t>Price Per Unit</t>
  </si>
  <si>
    <t>Price per Year  Excluding VAT</t>
  </si>
  <si>
    <t>Number of Callouts</t>
  </si>
  <si>
    <t>Total Excl VAT</t>
  </si>
  <si>
    <t>(g) = (d) + (f)</t>
  </si>
  <si>
    <t>Reccomended No. of units</t>
  </si>
  <si>
    <t>On-demand Remote Support/Hotline services for maintenance, fault troubleshooting and resolution.</t>
  </si>
  <si>
    <t>Other 3 (Specify)</t>
  </si>
  <si>
    <t xml:space="preserve">Machine/Component/System
Name &amp; Type </t>
  </si>
  <si>
    <t xml:space="preserve">Sub Total D - Spares </t>
  </si>
  <si>
    <t>Escalation Percentage at 6%</t>
  </si>
  <si>
    <t>(a) = Rate</t>
  </si>
  <si>
    <t>(b) = Number of Services Annually</t>
  </si>
  <si>
    <t xml:space="preserve">(c) = QTY </t>
  </si>
  <si>
    <t>(d) = a x b</t>
  </si>
  <si>
    <t>(e) = c x d</t>
  </si>
  <si>
    <t>Provisional Sums (Permits)</t>
  </si>
  <si>
    <t xml:space="preserve"> Battery Energy Storage Facility Callouts (Includes travelling, travelling time &amp; first hour on site)</t>
  </si>
  <si>
    <t>Price per Year Excluding VAT</t>
  </si>
  <si>
    <t xml:space="preserve"> R </t>
  </si>
  <si>
    <t xml:space="preserve">Sub Total C – Callouts </t>
  </si>
  <si>
    <t>Specify Professional (i.e Engineer, Technician or Electrician)</t>
  </si>
  <si>
    <t>Machine / Component
Model</t>
  </si>
  <si>
    <t>Mark-up %</t>
  </si>
  <si>
    <t>Item No.</t>
  </si>
  <si>
    <t>Contract Management and Administration (Including all required reporting such as monthly reports, analysis reports, audit reports, spares inventory management reports, etc.)</t>
  </si>
  <si>
    <t>Office Leasing (overheads, office utilities) - on the airport. Provisional sum. Claimed on proven cost.</t>
  </si>
  <si>
    <t>Access and Permits Requirements. Provisional sum. Claimed on proven cost.</t>
  </si>
  <si>
    <r>
      <t>1.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 xml:space="preserve">Battery Maintenance </t>
    </r>
  </si>
  <si>
    <r>
      <t>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Fire Safety Management</t>
    </r>
  </si>
  <si>
    <r>
      <t>3.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Thermal Management</t>
    </r>
  </si>
  <si>
    <r>
      <t>4.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Dynamic / Distributed Monitoring &amp; Control (DMC) or SCADA or Monitoring plant and control platform</t>
    </r>
  </si>
  <si>
    <r>
      <t>5.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Software Upgrades</t>
    </r>
  </si>
  <si>
    <r>
      <t>6.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Ingress and dust control</t>
    </r>
  </si>
  <si>
    <r>
      <t>7.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 xml:space="preserve">Sensor cleaning </t>
    </r>
  </si>
  <si>
    <r>
      <t>8.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Configuration and calibration checks</t>
    </r>
  </si>
  <si>
    <r>
      <t>9.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11"/>
        <color rgb="FF000000"/>
        <rFont val="Calibri"/>
        <family val="2"/>
      </rPr>
      <t>Solar plant Inverters</t>
    </r>
  </si>
  <si>
    <r>
      <t>10.</t>
    </r>
    <r>
      <rPr>
        <b/>
        <sz val="7"/>
        <color rgb="FF000000"/>
        <rFont val="Times New Roman"/>
        <family val="1"/>
      </rPr>
      <t xml:space="preserve">   </t>
    </r>
    <r>
      <rPr>
        <b/>
        <sz val="11"/>
        <color rgb="FF000000"/>
        <rFont val="Calibri"/>
        <family val="2"/>
      </rPr>
      <t>Solar plant Software   and controls</t>
    </r>
  </si>
  <si>
    <t>Fuse </t>
  </si>
  <si>
    <t> Temperature sensor</t>
  </si>
  <si>
    <t> Humidity sensor</t>
  </si>
  <si>
    <t> Water Immersion sensor</t>
  </si>
  <si>
    <t> Smoke detector</t>
  </si>
  <si>
    <t> Combustible gas detector</t>
  </si>
  <si>
    <t> Cooling liquid</t>
  </si>
  <si>
    <t>Hybrid Inverter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</si>
</sst>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R&quot;#,##0.00;\-&quot;R&quot;#,##0.00"/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&quot;R&quot;* #,##0_-;\-&quot;R&quot;* #,##0_-;_-&quot;R&quot;* &quot;-&quot;??_-;_-@_-"/>
    <numFmt numFmtId="165" formatCode="#,##0_ ;\-#,##0\ 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 Narrow"/>
      <family val="2"/>
    </font>
    <font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Arial"/>
      <family val="2"/>
    </font>
    <font>
      <sz val="10"/>
      <color rgb="FFFF0000"/>
      <name val="Calibri"/>
      <family val="2"/>
    </font>
    <font>
      <sz val="10"/>
      <color theme="1"/>
      <name val="Times New Roman"/>
      <family val="1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b/>
      <sz val="10"/>
      <color rgb="FF000000"/>
      <name val="Arial Narrow"/>
      <family val="2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0"/>
      <color rgb="FF008080"/>
      <name val="Arial"/>
      <family val="2"/>
    </font>
    <font>
      <b/>
      <sz val="11"/>
      <color rgb="FF000000"/>
      <name val="Calibri"/>
      <family val="2"/>
    </font>
    <font>
      <b/>
      <sz val="7"/>
      <color rgb="FF000000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2CC"/>
        <bgColor indexed="64"/>
      </patternFill>
    </fill>
  </fills>
  <borders count="6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240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2" xfId="0" applyNumberFormat="1" applyBorder="1"/>
    <xf numFmtId="44" fontId="0" fillId="0" borderId="3" xfId="0" applyNumberFormat="1" applyBorder="1"/>
    <xf numFmtId="0" fontId="0" fillId="0" borderId="4" xfId="0" applyBorder="1"/>
    <xf numFmtId="0" fontId="0" fillId="0" borderId="5" xfId="0" applyBorder="1"/>
    <xf numFmtId="44" fontId="0" fillId="0" borderId="5" xfId="0" applyNumberFormat="1" applyBorder="1"/>
    <xf numFmtId="44" fontId="0" fillId="0" borderId="6" xfId="0" applyNumberFormat="1" applyBorder="1"/>
    <xf numFmtId="0" fontId="0" fillId="0" borderId="16" xfId="0" applyBorder="1"/>
    <xf numFmtId="0" fontId="0" fillId="0" borderId="17" xfId="0" applyBorder="1"/>
    <xf numFmtId="44" fontId="0" fillId="0" borderId="17" xfId="0" applyNumberFormat="1" applyBorder="1"/>
    <xf numFmtId="44" fontId="0" fillId="0" borderId="18" xfId="0" applyNumberForma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wrapText="1"/>
    </xf>
    <xf numFmtId="44" fontId="0" fillId="0" borderId="0" xfId="0" applyNumberFormat="1"/>
    <xf numFmtId="0" fontId="0" fillId="0" borderId="0" xfId="0" applyAlignment="1">
      <alignment wrapText="1"/>
    </xf>
    <xf numFmtId="43" fontId="0" fillId="0" borderId="0" xfId="0" applyNumberFormat="1"/>
    <xf numFmtId="0" fontId="0" fillId="0" borderId="2" xfId="0" applyBorder="1" applyAlignment="1">
      <alignment wrapText="1"/>
    </xf>
    <xf numFmtId="43" fontId="0" fillId="0" borderId="2" xfId="1" applyFont="1" applyBorder="1"/>
    <xf numFmtId="43" fontId="1" fillId="0" borderId="2" xfId="0" applyNumberFormat="1" applyFont="1" applyBorder="1"/>
    <xf numFmtId="9" fontId="0" fillId="0" borderId="0" xfId="2" applyFont="1"/>
    <xf numFmtId="0" fontId="0" fillId="3" borderId="2" xfId="0" applyFill="1" applyBorder="1"/>
    <xf numFmtId="43" fontId="0" fillId="3" borderId="2" xfId="1" applyFont="1" applyFill="1" applyBorder="1"/>
    <xf numFmtId="9" fontId="0" fillId="3" borderId="0" xfId="2" applyFont="1" applyFill="1"/>
    <xf numFmtId="0" fontId="0" fillId="3" borderId="0" xfId="0" applyFill="1"/>
    <xf numFmtId="43" fontId="0" fillId="3" borderId="0" xfId="0" applyNumberFormat="1" applyFill="1"/>
    <xf numFmtId="43" fontId="0" fillId="2" borderId="0" xfId="0" applyNumberFormat="1" applyFill="1"/>
    <xf numFmtId="43" fontId="0" fillId="4" borderId="0" xfId="0" applyNumberFormat="1" applyFill="1"/>
    <xf numFmtId="0" fontId="0" fillId="4" borderId="2" xfId="0" applyFill="1" applyBorder="1"/>
    <xf numFmtId="0" fontId="4" fillId="6" borderId="0" xfId="0" applyFont="1" applyFill="1"/>
    <xf numFmtId="0" fontId="4" fillId="0" borderId="0" xfId="0" applyFont="1"/>
    <xf numFmtId="0" fontId="10" fillId="0" borderId="0" xfId="0" applyFont="1"/>
    <xf numFmtId="0" fontId="6" fillId="0" borderId="2" xfId="0" applyFont="1" applyBorder="1" applyAlignment="1">
      <alignment horizontal="justify" vertical="center"/>
    </xf>
    <xf numFmtId="0" fontId="6" fillId="7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justify" vertical="center"/>
    </xf>
    <xf numFmtId="0" fontId="8" fillId="0" borderId="2" xfId="0" applyFont="1" applyBorder="1" applyAlignment="1">
      <alignment horizontal="justify" vertical="center"/>
    </xf>
    <xf numFmtId="0" fontId="7" fillId="4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center" wrapText="1"/>
    </xf>
    <xf numFmtId="0" fontId="13" fillId="5" borderId="23" xfId="0" applyFont="1" applyFill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7" xfId="0" applyFont="1" applyBorder="1" applyAlignment="1">
      <alignment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164" fontId="15" fillId="0" borderId="3" xfId="0" applyNumberFormat="1" applyFont="1" applyBorder="1" applyAlignment="1">
      <alignment vertical="center" wrapText="1"/>
    </xf>
    <xf numFmtId="0" fontId="15" fillId="0" borderId="30" xfId="0" applyFont="1" applyBorder="1" applyAlignment="1">
      <alignment vertical="center" wrapText="1"/>
    </xf>
    <xf numFmtId="164" fontId="15" fillId="0" borderId="25" xfId="0" applyNumberFormat="1" applyFont="1" applyBorder="1" applyAlignment="1">
      <alignment vertical="center" wrapText="1"/>
    </xf>
    <xf numFmtId="0" fontId="14" fillId="5" borderId="25" xfId="0" applyFont="1" applyFill="1" applyBorder="1" applyAlignment="1">
      <alignment horizontal="center" vertical="center" wrapText="1"/>
    </xf>
    <xf numFmtId="0" fontId="17" fillId="8" borderId="24" xfId="0" applyFont="1" applyFill="1" applyBorder="1" applyAlignment="1">
      <alignment horizontal="center" vertical="center"/>
    </xf>
    <xf numFmtId="164" fontId="17" fillId="8" borderId="39" xfId="0" applyNumberFormat="1" applyFont="1" applyFill="1" applyBorder="1" applyAlignment="1">
      <alignment horizontal="center" vertical="center"/>
    </xf>
    <xf numFmtId="164" fontId="18" fillId="0" borderId="18" xfId="0" applyNumberFormat="1" applyFont="1" applyBorder="1" applyAlignment="1">
      <alignment horizontal="justify" vertical="center"/>
    </xf>
    <xf numFmtId="44" fontId="18" fillId="0" borderId="33" xfId="0" applyNumberFormat="1" applyFont="1" applyBorder="1" applyAlignment="1">
      <alignment horizontal="center" vertical="center"/>
    </xf>
    <xf numFmtId="0" fontId="13" fillId="5" borderId="31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13" fillId="5" borderId="30" xfId="0" applyFont="1" applyFill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3" fillId="5" borderId="34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164" fontId="15" fillId="0" borderId="3" xfId="3" applyNumberFormat="1" applyFont="1" applyBorder="1" applyAlignment="1">
      <alignment horizontal="justify" vertical="center"/>
    </xf>
    <xf numFmtId="44" fontId="1" fillId="0" borderId="28" xfId="0" applyNumberFormat="1" applyFont="1" applyBorder="1"/>
    <xf numFmtId="0" fontId="0" fillId="0" borderId="49" xfId="0" applyBorder="1"/>
    <xf numFmtId="0" fontId="14" fillId="5" borderId="39" xfId="0" applyFont="1" applyFill="1" applyBorder="1" applyAlignment="1">
      <alignment horizontal="center" vertical="center" wrapText="1"/>
    </xf>
    <xf numFmtId="164" fontId="15" fillId="8" borderId="2" xfId="3" applyNumberFormat="1" applyFont="1" applyFill="1" applyBorder="1" applyAlignment="1">
      <alignment vertical="center" wrapText="1"/>
    </xf>
    <xf numFmtId="165" fontId="18" fillId="9" borderId="18" xfId="3" applyNumberFormat="1" applyFont="1" applyFill="1" applyBorder="1" applyAlignment="1">
      <alignment horizontal="justify" vertical="center"/>
    </xf>
    <xf numFmtId="165" fontId="18" fillId="9" borderId="3" xfId="3" applyNumberFormat="1" applyFont="1" applyFill="1" applyBorder="1" applyAlignment="1">
      <alignment horizontal="justify" vertical="center"/>
    </xf>
    <xf numFmtId="0" fontId="17" fillId="10" borderId="18" xfId="0" applyFont="1" applyFill="1" applyBorder="1" applyAlignment="1">
      <alignment horizontal="justify" vertical="center"/>
    </xf>
    <xf numFmtId="0" fontId="17" fillId="10" borderId="3" xfId="0" applyFont="1" applyFill="1" applyBorder="1" applyAlignment="1">
      <alignment horizontal="justify" vertical="center"/>
    </xf>
    <xf numFmtId="0" fontId="11" fillId="10" borderId="35" xfId="0" applyFont="1" applyFill="1" applyBorder="1" applyAlignment="1">
      <alignment horizontal="justify" vertical="center"/>
    </xf>
    <xf numFmtId="0" fontId="12" fillId="10" borderId="48" xfId="0" applyFont="1" applyFill="1" applyBorder="1" applyAlignment="1">
      <alignment horizontal="center" vertical="center" wrapText="1"/>
    </xf>
    <xf numFmtId="0" fontId="11" fillId="10" borderId="36" xfId="0" applyFont="1" applyFill="1" applyBorder="1" applyAlignment="1">
      <alignment vertical="center"/>
    </xf>
    <xf numFmtId="0" fontId="11" fillId="10" borderId="36" xfId="0" applyFont="1" applyFill="1" applyBorder="1" applyAlignment="1">
      <alignment horizontal="justify" vertical="center"/>
    </xf>
    <xf numFmtId="0" fontId="3" fillId="10" borderId="36" xfId="0" applyFont="1" applyFill="1" applyBorder="1"/>
    <xf numFmtId="0" fontId="12" fillId="10" borderId="45" xfId="0" applyFont="1" applyFill="1" applyBorder="1" applyAlignment="1">
      <alignment horizontal="center" vertical="center" wrapText="1"/>
    </xf>
    <xf numFmtId="0" fontId="11" fillId="10" borderId="37" xfId="0" applyFont="1" applyFill="1" applyBorder="1" applyAlignment="1">
      <alignment horizontal="justify" vertical="center"/>
    </xf>
    <xf numFmtId="0" fontId="12" fillId="11" borderId="16" xfId="0" applyFont="1" applyFill="1" applyBorder="1" applyAlignment="1">
      <alignment horizontal="center" vertical="center" wrapText="1"/>
    </xf>
    <xf numFmtId="7" fontId="12" fillId="11" borderId="17" xfId="3" applyNumberFormat="1" applyFont="1" applyFill="1" applyBorder="1" applyAlignment="1">
      <alignment horizontal="justify" vertical="center" wrapText="1"/>
    </xf>
    <xf numFmtId="10" fontId="12" fillId="11" borderId="17" xfId="3" applyNumberFormat="1" applyFont="1" applyFill="1" applyBorder="1" applyAlignment="1">
      <alignment horizontal="justify" vertical="center" wrapText="1"/>
    </xf>
    <xf numFmtId="44" fontId="12" fillId="12" borderId="17" xfId="3" applyFont="1" applyFill="1" applyBorder="1" applyAlignment="1">
      <alignment horizontal="justify" vertical="center" wrapText="1"/>
    </xf>
    <xf numFmtId="164" fontId="15" fillId="9" borderId="2" xfId="3" applyNumberFormat="1" applyFont="1" applyFill="1" applyBorder="1" applyAlignment="1">
      <alignment horizontal="justify" vertical="center"/>
    </xf>
    <xf numFmtId="0" fontId="14" fillId="5" borderId="38" xfId="0" applyFont="1" applyFill="1" applyBorder="1" applyAlignment="1">
      <alignment horizontal="center" vertical="center" wrapText="1"/>
    </xf>
    <xf numFmtId="0" fontId="14" fillId="5" borderId="19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14" fillId="5" borderId="23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9" fontId="0" fillId="0" borderId="28" xfId="0" applyNumberFormat="1" applyBorder="1" applyAlignment="1">
      <alignment horizontal="center"/>
    </xf>
    <xf numFmtId="44" fontId="12" fillId="12" borderId="18" xfId="3" applyFont="1" applyFill="1" applyBorder="1" applyAlignment="1" applyProtection="1">
      <alignment horizontal="justify" vertical="center" wrapText="1"/>
    </xf>
    <xf numFmtId="44" fontId="12" fillId="0" borderId="35" xfId="3" applyFont="1" applyBorder="1" applyAlignment="1" applyProtection="1">
      <alignment horizontal="justify" vertical="center" wrapText="1"/>
    </xf>
    <xf numFmtId="0" fontId="19" fillId="0" borderId="0" xfId="0" applyFont="1" applyAlignment="1">
      <alignment horizontal="justify" vertical="center"/>
    </xf>
    <xf numFmtId="0" fontId="16" fillId="4" borderId="2" xfId="0" applyFont="1" applyFill="1" applyBorder="1" applyAlignment="1">
      <alignment horizontal="center" vertical="center"/>
    </xf>
    <xf numFmtId="0" fontId="14" fillId="5" borderId="9" xfId="0" applyFont="1" applyFill="1" applyBorder="1" applyAlignment="1">
      <alignment horizontal="center" vertical="center" wrapText="1"/>
    </xf>
    <xf numFmtId="0" fontId="15" fillId="0" borderId="46" xfId="0" applyFont="1" applyBorder="1" applyAlignment="1">
      <alignment wrapText="1"/>
    </xf>
    <xf numFmtId="0" fontId="0" fillId="0" borderId="28" xfId="0" applyBorder="1"/>
    <xf numFmtId="0" fontId="0" fillId="0" borderId="48" xfId="0" applyBorder="1"/>
    <xf numFmtId="0" fontId="0" fillId="0" borderId="13" xfId="0" applyBorder="1"/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0" fontId="14" fillId="5" borderId="28" xfId="0" applyFont="1" applyFill="1" applyBorder="1" applyAlignment="1">
      <alignment horizontal="center" vertical="center" wrapText="1"/>
    </xf>
    <xf numFmtId="164" fontId="15" fillId="0" borderId="18" xfId="0" applyNumberFormat="1" applyFont="1" applyBorder="1" applyAlignment="1">
      <alignment vertical="center" wrapText="1"/>
    </xf>
    <xf numFmtId="0" fontId="17" fillId="0" borderId="10" xfId="0" applyFont="1" applyBorder="1" applyAlignment="1">
      <alignment horizontal="justify" vertical="center" wrapText="1"/>
    </xf>
    <xf numFmtId="0" fontId="17" fillId="0" borderId="12" xfId="0" applyFont="1" applyBorder="1" applyAlignment="1">
      <alignment horizontal="justify" vertical="center" wrapText="1"/>
    </xf>
    <xf numFmtId="0" fontId="17" fillId="7" borderId="10" xfId="0" applyFont="1" applyFill="1" applyBorder="1" applyAlignment="1">
      <alignment horizontal="center" vertical="center"/>
    </xf>
    <xf numFmtId="0" fontId="17" fillId="7" borderId="12" xfId="0" applyFont="1" applyFill="1" applyBorder="1" applyAlignment="1">
      <alignment horizontal="center" vertical="center"/>
    </xf>
    <xf numFmtId="0" fontId="17" fillId="7" borderId="28" xfId="0" applyFont="1" applyFill="1" applyBorder="1" applyAlignment="1">
      <alignment vertical="center" wrapText="1"/>
    </xf>
    <xf numFmtId="0" fontId="17" fillId="0" borderId="10" xfId="0" applyFont="1" applyBorder="1" applyAlignment="1">
      <alignment horizontal="justify" vertical="center"/>
    </xf>
    <xf numFmtId="164" fontId="18" fillId="9" borderId="16" xfId="3" applyNumberFormat="1" applyFont="1" applyFill="1" applyBorder="1" applyAlignment="1">
      <alignment horizontal="justify" vertical="center"/>
    </xf>
    <xf numFmtId="164" fontId="18" fillId="9" borderId="1" xfId="3" applyNumberFormat="1" applyFont="1" applyFill="1" applyBorder="1" applyAlignment="1">
      <alignment horizontal="justify" vertical="center"/>
    </xf>
    <xf numFmtId="164" fontId="18" fillId="9" borderId="27" xfId="3" applyNumberFormat="1" applyFont="1" applyFill="1" applyBorder="1" applyAlignment="1">
      <alignment horizontal="justify" vertical="center"/>
    </xf>
    <xf numFmtId="165" fontId="18" fillId="9" borderId="23" xfId="3" applyNumberFormat="1" applyFont="1" applyFill="1" applyBorder="1" applyAlignment="1">
      <alignment horizontal="justify" vertical="center"/>
    </xf>
    <xf numFmtId="0" fontId="17" fillId="0" borderId="12" xfId="0" applyFont="1" applyBorder="1" applyAlignment="1">
      <alignment horizontal="left" vertical="center" wrapText="1"/>
    </xf>
    <xf numFmtId="2" fontId="18" fillId="9" borderId="16" xfId="0" applyNumberFormat="1" applyFont="1" applyFill="1" applyBorder="1" applyAlignment="1">
      <alignment horizontal="center" vertical="center"/>
    </xf>
    <xf numFmtId="2" fontId="18" fillId="9" borderId="1" xfId="0" applyNumberFormat="1" applyFont="1" applyFill="1" applyBorder="1" applyAlignment="1">
      <alignment horizontal="center" vertical="center"/>
    </xf>
    <xf numFmtId="2" fontId="18" fillId="9" borderId="27" xfId="0" applyNumberFormat="1" applyFont="1" applyFill="1" applyBorder="1" applyAlignment="1">
      <alignment horizontal="center" vertical="center"/>
    </xf>
    <xf numFmtId="0" fontId="17" fillId="10" borderId="47" xfId="0" applyFont="1" applyFill="1" applyBorder="1" applyAlignment="1">
      <alignment horizontal="right" vertical="center"/>
    </xf>
    <xf numFmtId="0" fontId="15" fillId="8" borderId="22" xfId="0" applyFont="1" applyFill="1" applyBorder="1" applyAlignment="1">
      <alignment horizontal="center" vertical="center" wrapText="1"/>
    </xf>
    <xf numFmtId="164" fontId="15" fillId="8" borderId="22" xfId="3" applyNumberFormat="1" applyFont="1" applyFill="1" applyBorder="1" applyAlignment="1">
      <alignment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164" fontId="15" fillId="8" borderId="5" xfId="3" applyNumberFormat="1" applyFont="1" applyFill="1" applyBorder="1" applyAlignment="1">
      <alignment vertical="center" wrapText="1"/>
    </xf>
    <xf numFmtId="0" fontId="15" fillId="8" borderId="31" xfId="0" applyFont="1" applyFill="1" applyBorder="1" applyAlignment="1">
      <alignment horizontal="center" vertical="center" wrapText="1"/>
    </xf>
    <xf numFmtId="164" fontId="15" fillId="8" borderId="31" xfId="3" applyNumberFormat="1" applyFont="1" applyFill="1" applyBorder="1" applyAlignment="1">
      <alignment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4" fillId="5" borderId="53" xfId="0" applyFont="1" applyFill="1" applyBorder="1" applyAlignment="1">
      <alignment horizontal="center" vertical="center" wrapText="1"/>
    </xf>
    <xf numFmtId="0" fontId="16" fillId="0" borderId="53" xfId="0" applyFont="1" applyBorder="1" applyAlignment="1">
      <alignment horizontal="justify" vertical="center"/>
    </xf>
    <xf numFmtId="0" fontId="16" fillId="13" borderId="53" xfId="0" applyFont="1" applyFill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20" fillId="0" borderId="9" xfId="0" applyFont="1" applyBorder="1" applyAlignment="1">
      <alignment horizontal="left" vertical="center" wrapText="1"/>
    </xf>
    <xf numFmtId="0" fontId="14" fillId="5" borderId="40" xfId="0" applyFont="1" applyFill="1" applyBorder="1" applyAlignment="1">
      <alignment horizontal="center" vertical="center" wrapText="1"/>
    </xf>
    <xf numFmtId="0" fontId="16" fillId="8" borderId="53" xfId="0" applyFont="1" applyFill="1" applyBorder="1" applyAlignment="1">
      <alignment horizontal="justify" vertical="center"/>
    </xf>
    <xf numFmtId="0" fontId="16" fillId="0" borderId="40" xfId="0" applyFont="1" applyBorder="1" applyAlignment="1">
      <alignment horizontal="justify" vertical="center"/>
    </xf>
    <xf numFmtId="0" fontId="0" fillId="0" borderId="46" xfId="0" applyBorder="1"/>
    <xf numFmtId="164" fontId="1" fillId="0" borderId="28" xfId="0" applyNumberFormat="1" applyFont="1" applyBorder="1" applyAlignment="1">
      <alignment horizontal="left" vertical="center" wrapText="1"/>
    </xf>
    <xf numFmtId="0" fontId="1" fillId="10" borderId="60" xfId="0" applyFont="1" applyFill="1" applyBorder="1" applyAlignment="1">
      <alignment horizontal="right" vertical="center"/>
    </xf>
    <xf numFmtId="44" fontId="1" fillId="0" borderId="28" xfId="0" applyNumberFormat="1" applyFont="1" applyBorder="1" applyAlignment="1">
      <alignment vertical="center"/>
    </xf>
    <xf numFmtId="0" fontId="1" fillId="0" borderId="36" xfId="0" applyFont="1" applyBorder="1" applyAlignment="1">
      <alignment horizontal="left" vertical="center" wrapText="1"/>
    </xf>
    <xf numFmtId="0" fontId="0" fillId="0" borderId="47" xfId="0" applyBorder="1" applyAlignment="1">
      <alignment vertical="center"/>
    </xf>
    <xf numFmtId="0" fontId="0" fillId="0" borderId="48" xfId="0" applyBorder="1" applyAlignment="1">
      <alignment vertical="center"/>
    </xf>
    <xf numFmtId="0" fontId="1" fillId="0" borderId="34" xfId="0" applyFont="1" applyBorder="1" applyAlignment="1">
      <alignment horizontal="left" vertical="center" wrapText="1"/>
    </xf>
    <xf numFmtId="0" fontId="1" fillId="0" borderId="51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 vertical="center" wrapText="1"/>
    </xf>
    <xf numFmtId="0" fontId="1" fillId="0" borderId="40" xfId="0" applyFont="1" applyBorder="1" applyAlignment="1">
      <alignment vertical="center"/>
    </xf>
    <xf numFmtId="0" fontId="1" fillId="0" borderId="52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58" xfId="0" applyFont="1" applyBorder="1" applyAlignment="1">
      <alignment vertical="center"/>
    </xf>
    <xf numFmtId="44" fontId="0" fillId="0" borderId="35" xfId="0" applyNumberFormat="1" applyBorder="1" applyAlignment="1">
      <alignment vertical="center"/>
    </xf>
    <xf numFmtId="44" fontId="0" fillId="0" borderId="20" xfId="0" applyNumberFormat="1" applyBorder="1" applyAlignment="1">
      <alignment vertical="center"/>
    </xf>
    <xf numFmtId="44" fontId="0" fillId="0" borderId="17" xfId="0" applyNumberFormat="1" applyBorder="1" applyAlignment="1">
      <alignment vertical="center"/>
    </xf>
    <xf numFmtId="44" fontId="0" fillId="0" borderId="56" xfId="0" applyNumberFormat="1" applyBorder="1" applyAlignment="1">
      <alignment vertical="center"/>
    </xf>
    <xf numFmtId="44" fontId="0" fillId="0" borderId="51" xfId="0" applyNumberFormat="1" applyBorder="1" applyAlignment="1">
      <alignment vertical="center"/>
    </xf>
    <xf numFmtId="44" fontId="0" fillId="0" borderId="0" xfId="0" applyNumberFormat="1" applyAlignment="1">
      <alignment vertical="center"/>
    </xf>
    <xf numFmtId="44" fontId="0" fillId="0" borderId="36" xfId="0" applyNumberFormat="1" applyBorder="1" applyAlignment="1">
      <alignment vertical="center"/>
    </xf>
    <xf numFmtId="44" fontId="0" fillId="0" borderId="26" xfId="0" applyNumberFormat="1" applyBorder="1" applyAlignment="1">
      <alignment vertical="center"/>
    </xf>
    <xf numFmtId="44" fontId="0" fillId="0" borderId="2" xfId="0" applyNumberFormat="1" applyBorder="1" applyAlignment="1">
      <alignment vertical="center"/>
    </xf>
    <xf numFmtId="44" fontId="0" fillId="0" borderId="54" xfId="0" applyNumberFormat="1" applyBorder="1" applyAlignment="1">
      <alignment vertical="center"/>
    </xf>
    <xf numFmtId="44" fontId="0" fillId="0" borderId="42" xfId="0" applyNumberFormat="1" applyBorder="1" applyAlignment="1">
      <alignment vertical="center"/>
    </xf>
    <xf numFmtId="44" fontId="0" fillId="0" borderId="43" xfId="0" applyNumberFormat="1" applyBorder="1" applyAlignment="1">
      <alignment vertical="center"/>
    </xf>
    <xf numFmtId="44" fontId="0" fillId="0" borderId="5" xfId="0" applyNumberFormat="1" applyBorder="1" applyAlignment="1">
      <alignment vertical="center"/>
    </xf>
    <xf numFmtId="44" fontId="0" fillId="0" borderId="57" xfId="0" applyNumberFormat="1" applyBorder="1" applyAlignment="1">
      <alignment vertical="center"/>
    </xf>
    <xf numFmtId="44" fontId="0" fillId="0" borderId="34" xfId="0" applyNumberFormat="1" applyBorder="1" applyAlignment="1">
      <alignment vertical="center"/>
    </xf>
    <xf numFmtId="44" fontId="0" fillId="0" borderId="37" xfId="0" applyNumberForma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7" xfId="0" applyBorder="1" applyAlignment="1">
      <alignment vertical="center"/>
    </xf>
    <xf numFmtId="164" fontId="0" fillId="0" borderId="40" xfId="0" applyNumberFormat="1" applyBorder="1" applyAlignment="1">
      <alignment vertical="center"/>
    </xf>
    <xf numFmtId="44" fontId="0" fillId="0" borderId="10" xfId="0" applyNumberFormat="1" applyBorder="1" applyAlignment="1">
      <alignment vertical="center"/>
    </xf>
    <xf numFmtId="44" fontId="0" fillId="0" borderId="11" xfId="0" applyNumberFormat="1" applyBorder="1" applyAlignment="1">
      <alignment vertical="center"/>
    </xf>
    <xf numFmtId="44" fontId="0" fillId="0" borderId="55" xfId="0" applyNumberFormat="1" applyBorder="1" applyAlignment="1">
      <alignment vertical="center"/>
    </xf>
    <xf numFmtId="44" fontId="0" fillId="0" borderId="28" xfId="0" applyNumberFormat="1" applyBorder="1" applyAlignment="1">
      <alignment vertical="center"/>
    </xf>
    <xf numFmtId="0" fontId="1" fillId="0" borderId="4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7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9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9" xfId="0" applyFont="1" applyFill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44" fontId="1" fillId="0" borderId="11" xfId="0" applyNumberFormat="1" applyFont="1" applyBorder="1" applyAlignment="1">
      <alignment horizontal="center"/>
    </xf>
    <xf numFmtId="44" fontId="1" fillId="0" borderId="12" xfId="0" applyNumberFormat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4" fillId="5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4" fillId="5" borderId="21" xfId="0" applyFont="1" applyFill="1" applyBorder="1" applyAlignment="1">
      <alignment horizontal="left" vertical="center" wrapText="1"/>
    </xf>
    <xf numFmtId="0" fontId="14" fillId="5" borderId="24" xfId="0" applyFont="1" applyFill="1" applyBorder="1" applyAlignment="1">
      <alignment horizontal="left" vertical="center" wrapText="1"/>
    </xf>
    <xf numFmtId="0" fontId="14" fillId="5" borderId="50" xfId="0" applyFont="1" applyFill="1" applyBorder="1" applyAlignment="1">
      <alignment horizontal="center" vertical="center" wrapText="1"/>
    </xf>
    <xf numFmtId="0" fontId="14" fillId="5" borderId="5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7" fillId="10" borderId="48" xfId="0" applyFont="1" applyFill="1" applyBorder="1" applyAlignment="1">
      <alignment horizontal="right" vertical="center"/>
    </xf>
    <xf numFmtId="0" fontId="17" fillId="10" borderId="59" xfId="0" applyFont="1" applyFill="1" applyBorder="1" applyAlignment="1">
      <alignment horizontal="right" vertical="center"/>
    </xf>
    <xf numFmtId="0" fontId="17" fillId="0" borderId="7" xfId="0" applyFont="1" applyBorder="1" applyAlignment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9" xfId="0" applyBorder="1" applyAlignment="1">
      <alignment horizontal="right" vertical="center"/>
    </xf>
    <xf numFmtId="0" fontId="17" fillId="10" borderId="27" xfId="0" applyFont="1" applyFill="1" applyBorder="1" applyAlignment="1">
      <alignment horizontal="right" vertical="center"/>
    </xf>
    <xf numFmtId="0" fontId="0" fillId="10" borderId="29" xfId="0" applyFill="1" applyBorder="1" applyAlignment="1">
      <alignment horizontal="right" vertical="center"/>
    </xf>
    <xf numFmtId="44" fontId="1" fillId="0" borderId="0" xfId="3" applyFont="1" applyBorder="1" applyAlignment="1">
      <alignment horizontal="center"/>
    </xf>
    <xf numFmtId="44" fontId="1" fillId="0" borderId="49" xfId="3" applyFont="1" applyBorder="1" applyAlignment="1">
      <alignment horizontal="center"/>
    </xf>
    <xf numFmtId="0" fontId="14" fillId="5" borderId="22" xfId="0" applyFont="1" applyFill="1" applyBorder="1" applyAlignment="1">
      <alignment horizontal="center" vertical="center" wrapText="1"/>
    </xf>
    <xf numFmtId="0" fontId="14" fillId="5" borderId="31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4" fillId="5" borderId="7" xfId="0" applyFont="1" applyFill="1" applyBorder="1" applyAlignment="1">
      <alignment horizontal="justify" vertical="center" wrapText="1"/>
    </xf>
    <xf numFmtId="0" fontId="14" fillId="5" borderId="8" xfId="0" applyFont="1" applyFill="1" applyBorder="1" applyAlignment="1">
      <alignment horizontal="justify" vertical="center" wrapText="1"/>
    </xf>
    <xf numFmtId="0" fontId="14" fillId="5" borderId="9" xfId="0" applyFont="1" applyFill="1" applyBorder="1" applyAlignment="1">
      <alignment horizontal="justify" vertical="center" wrapText="1"/>
    </xf>
    <xf numFmtId="0" fontId="14" fillId="5" borderId="44" xfId="0" applyFont="1" applyFill="1" applyBorder="1" applyAlignment="1">
      <alignment horizontal="center" vertical="center" wrapText="1"/>
    </xf>
    <xf numFmtId="0" fontId="14" fillId="5" borderId="61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right" vertical="center" wrapText="1"/>
    </xf>
    <xf numFmtId="0" fontId="20" fillId="0" borderId="8" xfId="0" applyFont="1" applyBorder="1" applyAlignment="1">
      <alignment horizontal="right" vertical="center" wrapText="1"/>
    </xf>
    <xf numFmtId="0" fontId="20" fillId="0" borderId="62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top" wrapText="1"/>
    </xf>
    <xf numFmtId="0" fontId="1" fillId="0" borderId="9" xfId="0" applyFont="1" applyBorder="1" applyAlignment="1">
      <alignment horizontal="right" vertical="top" wrapText="1"/>
    </xf>
    <xf numFmtId="0" fontId="13" fillId="5" borderId="3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right" vertical="center"/>
    </xf>
    <xf numFmtId="0" fontId="1" fillId="8" borderId="8" xfId="0" applyFont="1" applyFill="1" applyBorder="1" applyAlignment="1">
      <alignment horizontal="right" vertical="center"/>
    </xf>
    <xf numFmtId="0" fontId="1" fillId="8" borderId="9" xfId="0" applyFont="1" applyFill="1" applyBorder="1" applyAlignment="1">
      <alignment horizontal="right" vertical="center"/>
    </xf>
    <xf numFmtId="0" fontId="13" fillId="5" borderId="7" xfId="0" applyFont="1" applyFill="1" applyBorder="1" applyAlignment="1">
      <alignment horizontal="center" vertical="center"/>
    </xf>
    <xf numFmtId="0" fontId="13" fillId="5" borderId="8" xfId="0" applyFont="1" applyFill="1" applyBorder="1" applyAlignment="1">
      <alignment horizontal="center" vertical="center"/>
    </xf>
    <xf numFmtId="0" fontId="13" fillId="5" borderId="9" xfId="0" applyFont="1" applyFill="1" applyBorder="1" applyAlignment="1">
      <alignment horizontal="center" vertical="center"/>
    </xf>
    <xf numFmtId="0" fontId="13" fillId="5" borderId="34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20" fillId="14" borderId="40" xfId="0" applyFont="1" applyFill="1" applyBorder="1" applyAlignment="1">
      <alignment horizontal="justify" vertical="center"/>
    </xf>
    <xf numFmtId="0" fontId="11" fillId="14" borderId="41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20</xdr:row>
      <xdr:rowOff>0</xdr:rowOff>
    </xdr:from>
    <xdr:to>
      <xdr:col>3</xdr:col>
      <xdr:colOff>304800</xdr:colOff>
      <xdr:row>20</xdr:row>
      <xdr:rowOff>300253</xdr:rowOff>
    </xdr:to>
    <xdr:sp macro="" textlink="">
      <xdr:nvSpPr>
        <xdr:cNvPr id="1026" name="avatar">
          <a:extLst>
            <a:ext uri="{FF2B5EF4-FFF2-40B4-BE49-F238E27FC236}">
              <a16:creationId xmlns:a16="http://schemas.microsoft.com/office/drawing/2014/main" id="{3B6E93F9-8237-40AF-94D5-F1CDF0A809FC}"/>
            </a:ext>
          </a:extLst>
        </xdr:cNvPr>
        <xdr:cNvSpPr>
          <a:spLocks noChangeAspect="1" noChangeArrowheads="1"/>
        </xdr:cNvSpPr>
      </xdr:nvSpPr>
      <xdr:spPr bwMode="auto">
        <a:xfrm>
          <a:off x="12230100" y="228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E25"/>
  <sheetViews>
    <sheetView topLeftCell="A4" workbookViewId="0">
      <selection activeCell="E11" sqref="E11"/>
    </sheetView>
  </sheetViews>
  <sheetFormatPr defaultRowHeight="14.5" x14ac:dyDescent="0.35"/>
  <cols>
    <col min="1" max="1" width="25.1796875" customWidth="1"/>
    <col min="3" max="3" width="11.7265625" customWidth="1"/>
    <col min="4" max="4" width="13.81640625" customWidth="1"/>
    <col min="5" max="5" width="13.7265625" customWidth="1"/>
  </cols>
  <sheetData>
    <row r="1" spans="1:5" ht="15" thickBot="1" x14ac:dyDescent="0.4">
      <c r="A1" s="194" t="s">
        <v>26</v>
      </c>
      <c r="B1" s="195"/>
      <c r="C1" s="195"/>
      <c r="D1" s="195"/>
      <c r="E1" s="196"/>
    </row>
    <row r="2" spans="1:5" ht="26.5" customHeight="1" thickBot="1" x14ac:dyDescent="0.4">
      <c r="A2" s="13" t="s">
        <v>0</v>
      </c>
      <c r="B2" s="14" t="s">
        <v>1</v>
      </c>
      <c r="C2" s="14" t="s">
        <v>2</v>
      </c>
      <c r="D2" s="14" t="s">
        <v>22</v>
      </c>
      <c r="E2" s="15" t="s">
        <v>3</v>
      </c>
    </row>
    <row r="3" spans="1:5" x14ac:dyDescent="0.35">
      <c r="A3" s="9" t="s">
        <v>7</v>
      </c>
      <c r="B3" s="10">
        <v>15</v>
      </c>
      <c r="C3" s="10">
        <v>5</v>
      </c>
      <c r="D3" s="11">
        <v>100000</v>
      </c>
      <c r="E3" s="12">
        <f>B3*C3*D3</f>
        <v>7500000</v>
      </c>
    </row>
    <row r="4" spans="1:5" x14ac:dyDescent="0.35">
      <c r="A4" s="1" t="s">
        <v>6</v>
      </c>
      <c r="B4" s="2">
        <v>2</v>
      </c>
      <c r="C4" s="2">
        <v>3</v>
      </c>
      <c r="D4" s="3">
        <v>1200000</v>
      </c>
      <c r="E4" s="4">
        <f t="shared" ref="E4:E23" si="0">B4*C4*D4</f>
        <v>7200000</v>
      </c>
    </row>
    <row r="5" spans="1:5" x14ac:dyDescent="0.35">
      <c r="A5" s="1" t="s">
        <v>4</v>
      </c>
      <c r="B5" s="2">
        <v>15</v>
      </c>
      <c r="C5" s="2">
        <v>5</v>
      </c>
      <c r="D5" s="3">
        <v>80000</v>
      </c>
      <c r="E5" s="4">
        <f t="shared" si="0"/>
        <v>6000000</v>
      </c>
    </row>
    <row r="6" spans="1:5" x14ac:dyDescent="0.35">
      <c r="A6" s="1" t="s">
        <v>23</v>
      </c>
      <c r="B6" s="2">
        <v>15</v>
      </c>
      <c r="C6" s="2">
        <v>5</v>
      </c>
      <c r="D6" s="3">
        <v>40000</v>
      </c>
      <c r="E6" s="4">
        <f t="shared" si="0"/>
        <v>3000000</v>
      </c>
    </row>
    <row r="7" spans="1:5" x14ac:dyDescent="0.35">
      <c r="A7" s="1" t="s">
        <v>24</v>
      </c>
      <c r="B7" s="2">
        <v>2</v>
      </c>
      <c r="C7" s="2">
        <v>2</v>
      </c>
      <c r="D7" s="3">
        <v>150000</v>
      </c>
      <c r="E7" s="4">
        <f t="shared" si="0"/>
        <v>600000</v>
      </c>
    </row>
    <row r="8" spans="1:5" x14ac:dyDescent="0.35">
      <c r="A8" s="1" t="s">
        <v>5</v>
      </c>
      <c r="B8" s="2">
        <v>15</v>
      </c>
      <c r="C8" s="2">
        <v>5</v>
      </c>
      <c r="D8" s="3">
        <v>1200</v>
      </c>
      <c r="E8" s="4">
        <f t="shared" si="0"/>
        <v>90000</v>
      </c>
    </row>
    <row r="9" spans="1:5" x14ac:dyDescent="0.35">
      <c r="A9" s="1" t="s">
        <v>8</v>
      </c>
      <c r="B9" s="2">
        <v>20</v>
      </c>
      <c r="C9" s="2">
        <v>5</v>
      </c>
      <c r="D9" s="3">
        <v>3000</v>
      </c>
      <c r="E9" s="4">
        <f t="shared" si="0"/>
        <v>300000</v>
      </c>
    </row>
    <row r="10" spans="1:5" x14ac:dyDescent="0.35">
      <c r="A10" s="1" t="s">
        <v>9</v>
      </c>
      <c r="B10" s="2">
        <v>15</v>
      </c>
      <c r="C10" s="2">
        <v>5</v>
      </c>
      <c r="D10" s="3">
        <v>7000</v>
      </c>
      <c r="E10" s="4">
        <f t="shared" si="0"/>
        <v>525000</v>
      </c>
    </row>
    <row r="11" spans="1:5" x14ac:dyDescent="0.35">
      <c r="A11" s="1" t="s">
        <v>10</v>
      </c>
      <c r="B11" s="2">
        <v>15</v>
      </c>
      <c r="C11" s="2">
        <v>5</v>
      </c>
      <c r="D11" s="3">
        <v>7000</v>
      </c>
      <c r="E11" s="4">
        <f t="shared" si="0"/>
        <v>525000</v>
      </c>
    </row>
    <row r="12" spans="1:5" x14ac:dyDescent="0.35">
      <c r="A12" s="1" t="s">
        <v>11</v>
      </c>
      <c r="B12" s="2">
        <v>10</v>
      </c>
      <c r="C12" s="2">
        <v>5</v>
      </c>
      <c r="D12" s="3">
        <v>12000</v>
      </c>
      <c r="E12" s="4">
        <f t="shared" si="0"/>
        <v>600000</v>
      </c>
    </row>
    <row r="13" spans="1:5" x14ac:dyDescent="0.35">
      <c r="A13" s="1" t="s">
        <v>12</v>
      </c>
      <c r="B13" s="2">
        <v>1000</v>
      </c>
      <c r="C13" s="2">
        <v>5</v>
      </c>
      <c r="D13" s="3">
        <v>40</v>
      </c>
      <c r="E13" s="4">
        <f t="shared" si="0"/>
        <v>200000</v>
      </c>
    </row>
    <row r="14" spans="1:5" x14ac:dyDescent="0.35">
      <c r="A14" s="1" t="s">
        <v>13</v>
      </c>
      <c r="B14" s="2">
        <v>8</v>
      </c>
      <c r="C14" s="2">
        <v>5</v>
      </c>
      <c r="D14" s="3">
        <v>6000</v>
      </c>
      <c r="E14" s="4">
        <f t="shared" si="0"/>
        <v>240000</v>
      </c>
    </row>
    <row r="15" spans="1:5" x14ac:dyDescent="0.35">
      <c r="A15" s="1" t="s">
        <v>14</v>
      </c>
      <c r="B15" s="2">
        <v>2</v>
      </c>
      <c r="C15" s="2">
        <v>2</v>
      </c>
      <c r="D15" s="3">
        <v>8000</v>
      </c>
      <c r="E15" s="4">
        <f t="shared" si="0"/>
        <v>32000</v>
      </c>
    </row>
    <row r="16" spans="1:5" x14ac:dyDescent="0.35">
      <c r="A16" s="1" t="s">
        <v>15</v>
      </c>
      <c r="B16" s="2">
        <v>2</v>
      </c>
      <c r="C16" s="2">
        <v>2</v>
      </c>
      <c r="D16" s="3">
        <v>12000</v>
      </c>
      <c r="E16" s="4">
        <f t="shared" si="0"/>
        <v>48000</v>
      </c>
    </row>
    <row r="17" spans="1:5" x14ac:dyDescent="0.35">
      <c r="A17" s="1" t="s">
        <v>16</v>
      </c>
      <c r="B17" s="2">
        <v>15</v>
      </c>
      <c r="C17" s="2">
        <v>5</v>
      </c>
      <c r="D17" s="3">
        <v>32000</v>
      </c>
      <c r="E17" s="4">
        <f t="shared" si="0"/>
        <v>2400000</v>
      </c>
    </row>
    <row r="18" spans="1:5" x14ac:dyDescent="0.35">
      <c r="A18" s="1" t="s">
        <v>17</v>
      </c>
      <c r="B18" s="2">
        <v>15</v>
      </c>
      <c r="C18" s="2">
        <v>5</v>
      </c>
      <c r="D18" s="3">
        <v>4000</v>
      </c>
      <c r="E18" s="4">
        <f t="shared" si="0"/>
        <v>300000</v>
      </c>
    </row>
    <row r="19" spans="1:5" x14ac:dyDescent="0.35">
      <c r="A19" s="1" t="s">
        <v>18</v>
      </c>
      <c r="B19" s="2">
        <v>72</v>
      </c>
      <c r="C19" s="2">
        <v>5</v>
      </c>
      <c r="D19" s="3">
        <v>250</v>
      </c>
      <c r="E19" s="4">
        <f t="shared" si="0"/>
        <v>90000</v>
      </c>
    </row>
    <row r="20" spans="1:5" x14ac:dyDescent="0.35">
      <c r="A20" s="1" t="s">
        <v>19</v>
      </c>
      <c r="B20" s="2">
        <v>30</v>
      </c>
      <c r="C20" s="2">
        <v>5</v>
      </c>
      <c r="D20" s="3">
        <v>500</v>
      </c>
      <c r="E20" s="4">
        <f t="shared" si="0"/>
        <v>75000</v>
      </c>
    </row>
    <row r="21" spans="1:5" x14ac:dyDescent="0.35">
      <c r="A21" s="1" t="s">
        <v>20</v>
      </c>
      <c r="B21" s="2">
        <v>30</v>
      </c>
      <c r="C21" s="2">
        <v>5</v>
      </c>
      <c r="D21" s="3">
        <v>700</v>
      </c>
      <c r="E21" s="4">
        <f t="shared" si="0"/>
        <v>105000</v>
      </c>
    </row>
    <row r="22" spans="1:5" x14ac:dyDescent="0.35">
      <c r="A22" s="5" t="s">
        <v>32</v>
      </c>
      <c r="B22" s="6">
        <v>2</v>
      </c>
      <c r="C22" s="6">
        <v>5</v>
      </c>
      <c r="D22" s="7">
        <v>2500</v>
      </c>
      <c r="E22" s="8">
        <f t="shared" si="0"/>
        <v>25000</v>
      </c>
    </row>
    <row r="23" spans="1:5" x14ac:dyDescent="0.35">
      <c r="A23" s="5" t="s">
        <v>21</v>
      </c>
      <c r="B23" s="6">
        <v>15</v>
      </c>
      <c r="C23" s="6">
        <v>5</v>
      </c>
      <c r="D23" s="7">
        <v>900</v>
      </c>
      <c r="E23" s="8">
        <f t="shared" si="0"/>
        <v>67500</v>
      </c>
    </row>
    <row r="24" spans="1:5" ht="15" thickBot="1" x14ac:dyDescent="0.4">
      <c r="A24" s="187"/>
      <c r="B24" s="188"/>
      <c r="C24" s="188"/>
      <c r="D24" s="188"/>
      <c r="E24" s="189"/>
    </row>
    <row r="25" spans="1:5" ht="15" thickBot="1" x14ac:dyDescent="0.4">
      <c r="A25" s="190" t="s">
        <v>25</v>
      </c>
      <c r="B25" s="191"/>
      <c r="C25" s="191"/>
      <c r="D25" s="192">
        <f>SUM(E3:E23)</f>
        <v>29922500</v>
      </c>
      <c r="E25" s="193"/>
    </row>
  </sheetData>
  <mergeCells count="4">
    <mergeCell ref="A24:E24"/>
    <mergeCell ref="A25:C25"/>
    <mergeCell ref="D25:E25"/>
    <mergeCell ref="A1:E1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FD49C-3477-4DB0-8AB2-4C28A66E92A2}">
  <dimension ref="A5:H21"/>
  <sheetViews>
    <sheetView tabSelected="1" topLeftCell="A16" zoomScale="85" zoomScaleNormal="85" workbookViewId="0">
      <selection activeCell="F12" sqref="F12"/>
    </sheetView>
  </sheetViews>
  <sheetFormatPr defaultRowHeight="14.5" x14ac:dyDescent="0.35"/>
  <cols>
    <col min="1" max="1" width="6.08984375" customWidth="1"/>
    <col min="2" max="2" width="12.1796875" customWidth="1"/>
    <col min="3" max="3" width="12.36328125" customWidth="1"/>
    <col min="4" max="4" width="11.7265625" customWidth="1"/>
    <col min="5" max="7" width="11.7265625" bestFit="1" customWidth="1"/>
    <col min="8" max="8" width="12.81640625" bestFit="1" customWidth="1"/>
  </cols>
  <sheetData>
    <row r="5" spans="1:8" ht="15" thickBot="1" x14ac:dyDescent="0.4"/>
    <row r="6" spans="1:8" ht="31" customHeight="1" thickBot="1" x14ac:dyDescent="0.4">
      <c r="A6" s="182" t="s">
        <v>91</v>
      </c>
      <c r="B6" s="183"/>
      <c r="C6" s="183"/>
      <c r="D6" s="183"/>
      <c r="E6" s="183"/>
      <c r="F6" s="183"/>
      <c r="G6" s="183"/>
      <c r="H6" s="184"/>
    </row>
    <row r="7" spans="1:8" ht="31" customHeight="1" thickBot="1" x14ac:dyDescent="0.4">
      <c r="A7" s="185" t="s">
        <v>120</v>
      </c>
      <c r="B7" s="175" t="s">
        <v>72</v>
      </c>
      <c r="C7" s="147" t="s">
        <v>27</v>
      </c>
      <c r="D7" s="148" t="s">
        <v>28</v>
      </c>
      <c r="E7" s="149" t="s">
        <v>29</v>
      </c>
      <c r="F7" s="149" t="s">
        <v>30</v>
      </c>
      <c r="G7" s="150" t="s">
        <v>31</v>
      </c>
      <c r="H7" s="147" t="s">
        <v>90</v>
      </c>
    </row>
    <row r="8" spans="1:8" ht="31.5" customHeight="1" thickBot="1" x14ac:dyDescent="0.4">
      <c r="A8" s="186"/>
      <c r="B8" s="176"/>
      <c r="C8" s="92"/>
      <c r="D8" s="180" t="s">
        <v>106</v>
      </c>
      <c r="E8" s="181"/>
      <c r="F8" s="181"/>
      <c r="G8" s="181"/>
      <c r="H8" s="99"/>
    </row>
    <row r="9" spans="1:8" ht="28" customHeight="1" x14ac:dyDescent="0.35">
      <c r="A9" s="142">
        <v>1</v>
      </c>
      <c r="B9" s="144" t="s">
        <v>77</v>
      </c>
      <c r="C9" s="151">
        <f>'A-Overheads'!F12</f>
        <v>120000</v>
      </c>
      <c r="D9" s="152">
        <f>C9*1.06</f>
        <v>127200</v>
      </c>
      <c r="E9" s="153">
        <f>D9*1.06</f>
        <v>134832</v>
      </c>
      <c r="F9" s="153">
        <f t="shared" ref="F9:G9" si="0">E9*1.06</f>
        <v>142921.92000000001</v>
      </c>
      <c r="G9" s="154">
        <f t="shared" si="0"/>
        <v>151497.23520000002</v>
      </c>
      <c r="H9" s="151">
        <f>SUM(C9:G9)</f>
        <v>676451.15520000004</v>
      </c>
    </row>
    <row r="10" spans="1:8" x14ac:dyDescent="0.35">
      <c r="A10" s="143"/>
      <c r="B10" s="145"/>
      <c r="C10" s="155"/>
      <c r="D10" s="156"/>
      <c r="E10" s="156"/>
      <c r="F10" s="156"/>
      <c r="G10" s="156"/>
      <c r="H10" s="155"/>
    </row>
    <row r="11" spans="1:8" ht="45" customHeight="1" x14ac:dyDescent="0.35">
      <c r="A11" s="143">
        <v>2</v>
      </c>
      <c r="B11" s="141" t="s">
        <v>78</v>
      </c>
      <c r="C11" s="157">
        <f>'B-Preventative Maint'!G19</f>
        <v>0</v>
      </c>
      <c r="D11" s="158">
        <f>C11*1.06</f>
        <v>0</v>
      </c>
      <c r="E11" s="159">
        <f>D11*1.06</f>
        <v>0</v>
      </c>
      <c r="F11" s="159">
        <f t="shared" ref="F11" si="1">E11*1.06</f>
        <v>0</v>
      </c>
      <c r="G11" s="160">
        <f t="shared" ref="G11" si="2">F11*1.06</f>
        <v>0</v>
      </c>
      <c r="H11" s="157">
        <f t="shared" ref="H11:H19" si="3">SUM(C11:G11)</f>
        <v>0</v>
      </c>
    </row>
    <row r="12" spans="1:8" ht="21" customHeight="1" x14ac:dyDescent="0.35">
      <c r="A12" s="143"/>
      <c r="B12" s="145"/>
      <c r="C12" s="155"/>
      <c r="D12" s="156"/>
      <c r="E12" s="156"/>
      <c r="F12" s="156"/>
      <c r="G12" s="156"/>
      <c r="H12" s="155"/>
    </row>
    <row r="13" spans="1:8" ht="28.5" customHeight="1" x14ac:dyDescent="0.35">
      <c r="A13" s="143">
        <v>3</v>
      </c>
      <c r="B13" s="141" t="s">
        <v>76</v>
      </c>
      <c r="C13" s="157">
        <f>'C-Call Outs'!E6</f>
        <v>0</v>
      </c>
      <c r="D13" s="158">
        <f>C13*1.06</f>
        <v>0</v>
      </c>
      <c r="E13" s="159">
        <f>D13*1.06</f>
        <v>0</v>
      </c>
      <c r="F13" s="159">
        <f t="shared" ref="F13" si="4">E13*1.06</f>
        <v>0</v>
      </c>
      <c r="G13" s="160">
        <f t="shared" ref="G13" si="5">F13*1.06</f>
        <v>0</v>
      </c>
      <c r="H13" s="157">
        <f t="shared" si="3"/>
        <v>0</v>
      </c>
    </row>
    <row r="14" spans="1:8" x14ac:dyDescent="0.35">
      <c r="A14" s="143"/>
      <c r="B14" s="145"/>
      <c r="C14" s="155"/>
      <c r="D14" s="156"/>
      <c r="E14" s="156"/>
      <c r="F14" s="156"/>
      <c r="G14" s="156"/>
      <c r="H14" s="155"/>
    </row>
    <row r="15" spans="1:8" ht="29.5" customHeight="1" thickBot="1" x14ac:dyDescent="0.4">
      <c r="A15" s="143">
        <v>4</v>
      </c>
      <c r="B15" s="146" t="s">
        <v>87</v>
      </c>
      <c r="C15" s="161">
        <f>'D-Airport Spares'!I23</f>
        <v>0</v>
      </c>
      <c r="D15" s="162">
        <f>C15*1.06</f>
        <v>0</v>
      </c>
      <c r="E15" s="163">
        <f>D15*1.06</f>
        <v>0</v>
      </c>
      <c r="F15" s="163">
        <f t="shared" ref="F15" si="6">E15*1.06</f>
        <v>0</v>
      </c>
      <c r="G15" s="164">
        <f t="shared" ref="G15" si="7">F15*1.06</f>
        <v>0</v>
      </c>
      <c r="H15" s="161">
        <f t="shared" si="3"/>
        <v>0</v>
      </c>
    </row>
    <row r="16" spans="1:8" x14ac:dyDescent="0.35">
      <c r="A16" s="143"/>
      <c r="B16" s="141"/>
      <c r="C16" s="165"/>
      <c r="D16" s="158"/>
      <c r="E16" s="159"/>
      <c r="F16" s="159"/>
      <c r="G16" s="160"/>
      <c r="H16" s="157"/>
    </row>
    <row r="17" spans="1:8" ht="29" customHeight="1" x14ac:dyDescent="0.35">
      <c r="A17" s="143">
        <v>5</v>
      </c>
      <c r="B17" s="141" t="s">
        <v>112</v>
      </c>
      <c r="C17" s="157">
        <v>50000</v>
      </c>
      <c r="D17" s="157">
        <v>50000</v>
      </c>
      <c r="E17" s="157">
        <v>50000</v>
      </c>
      <c r="F17" s="157">
        <v>50000</v>
      </c>
      <c r="G17" s="157">
        <v>50000</v>
      </c>
      <c r="H17" s="157">
        <f>SUM(C17:G17)</f>
        <v>250000</v>
      </c>
    </row>
    <row r="18" spans="1:8" ht="15" thickBot="1" x14ac:dyDescent="0.4">
      <c r="A18" s="100"/>
      <c r="B18" s="141"/>
      <c r="C18" s="166"/>
      <c r="D18" s="162"/>
      <c r="E18" s="167"/>
      <c r="F18" s="167"/>
      <c r="G18" s="168"/>
      <c r="H18" s="161"/>
    </row>
    <row r="19" spans="1:8" ht="29" customHeight="1" thickBot="1" x14ac:dyDescent="0.4">
      <c r="A19" s="101"/>
      <c r="B19" s="174" t="s">
        <v>88</v>
      </c>
      <c r="C19" s="169">
        <f>C9+C11+C13+C15</f>
        <v>120000</v>
      </c>
      <c r="D19" s="170">
        <f>C19*1.06</f>
        <v>127200</v>
      </c>
      <c r="E19" s="171">
        <f>D19*1.06</f>
        <v>134832</v>
      </c>
      <c r="F19" s="171">
        <f t="shared" ref="F19" si="8">E19*1.06</f>
        <v>142921.92000000001</v>
      </c>
      <c r="G19" s="172">
        <f t="shared" ref="G19" si="9">F19*1.06</f>
        <v>151497.23520000002</v>
      </c>
      <c r="H19" s="173">
        <f t="shared" si="3"/>
        <v>676451.15520000004</v>
      </c>
    </row>
    <row r="20" spans="1:8" ht="15" thickBot="1" x14ac:dyDescent="0.4">
      <c r="C20" s="16"/>
    </row>
    <row r="21" spans="1:8" ht="28.5" customHeight="1" thickBot="1" x14ac:dyDescent="0.4">
      <c r="B21" s="177" t="s">
        <v>92</v>
      </c>
      <c r="C21" s="178"/>
      <c r="D21" s="178"/>
      <c r="E21" s="178"/>
      <c r="F21" s="178"/>
      <c r="G21" s="179"/>
      <c r="H21" s="67"/>
    </row>
  </sheetData>
  <mergeCells count="5">
    <mergeCell ref="B7:B8"/>
    <mergeCell ref="B21:G21"/>
    <mergeCell ref="D8:G8"/>
    <mergeCell ref="A6:H6"/>
    <mergeCell ref="A7:A8"/>
  </mergeCells>
  <phoneticPr fontId="5" type="noConversion"/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805AE-6E41-43E2-9858-52781F69106C}">
  <dimension ref="B1:F12"/>
  <sheetViews>
    <sheetView topLeftCell="A8" zoomScale="110" zoomScaleNormal="110" workbookViewId="0">
      <selection activeCell="D9" sqref="D9"/>
    </sheetView>
  </sheetViews>
  <sheetFormatPr defaultRowHeight="14.5" x14ac:dyDescent="0.35"/>
  <cols>
    <col min="2" max="2" width="32.08984375" customWidth="1"/>
    <col min="3" max="3" width="8.453125" customWidth="1"/>
    <col min="4" max="4" width="9.1796875" customWidth="1"/>
    <col min="5" max="5" width="9.08984375" customWidth="1"/>
    <col min="6" max="6" width="18" customWidth="1"/>
  </cols>
  <sheetData>
    <row r="1" spans="2:6" ht="31.5" customHeight="1" thickBot="1" x14ac:dyDescent="0.4">
      <c r="B1" s="197" t="s">
        <v>75</v>
      </c>
      <c r="C1" s="198"/>
      <c r="D1" s="198"/>
      <c r="E1" s="198"/>
      <c r="F1" s="199"/>
    </row>
    <row r="2" spans="2:6" ht="15" thickBot="1" x14ac:dyDescent="0.4">
      <c r="B2" s="200" t="s">
        <v>72</v>
      </c>
      <c r="C2" s="87" t="s">
        <v>94</v>
      </c>
      <c r="D2" s="87" t="s">
        <v>95</v>
      </c>
      <c r="E2" s="202" t="s">
        <v>73</v>
      </c>
      <c r="F2" s="69" t="s">
        <v>93</v>
      </c>
    </row>
    <row r="3" spans="2:6" ht="36" customHeight="1" thickBot="1" x14ac:dyDescent="0.4">
      <c r="B3" s="201"/>
      <c r="C3" s="88" t="s">
        <v>46</v>
      </c>
      <c r="D3" s="88" t="s">
        <v>96</v>
      </c>
      <c r="E3" s="203"/>
      <c r="F3" s="104" t="s">
        <v>74</v>
      </c>
    </row>
    <row r="4" spans="2:6" ht="77.5" customHeight="1" x14ac:dyDescent="0.35">
      <c r="B4" s="47" t="s">
        <v>121</v>
      </c>
      <c r="C4" s="121">
        <v>1</v>
      </c>
      <c r="D4" s="122"/>
      <c r="E4" s="48" t="s">
        <v>44</v>
      </c>
      <c r="F4" s="105">
        <f>C4*D4</f>
        <v>0</v>
      </c>
    </row>
    <row r="5" spans="2:6" ht="42" x14ac:dyDescent="0.35">
      <c r="B5" s="49" t="s">
        <v>122</v>
      </c>
      <c r="C5" s="123">
        <v>12</v>
      </c>
      <c r="D5" s="70">
        <v>7500</v>
      </c>
      <c r="E5" s="46" t="s">
        <v>44</v>
      </c>
      <c r="F5" s="50">
        <f t="shared" ref="F5:F9" si="0">C5*D5</f>
        <v>90000</v>
      </c>
    </row>
    <row r="6" spans="2:6" ht="49" customHeight="1" x14ac:dyDescent="0.35">
      <c r="B6" s="98" t="s">
        <v>102</v>
      </c>
      <c r="C6" s="123">
        <v>1</v>
      </c>
      <c r="D6" s="70"/>
      <c r="E6" s="46" t="s">
        <v>44</v>
      </c>
      <c r="F6" s="50">
        <f t="shared" si="0"/>
        <v>0</v>
      </c>
    </row>
    <row r="7" spans="2:6" ht="29" customHeight="1" x14ac:dyDescent="0.35">
      <c r="B7" s="49" t="s">
        <v>123</v>
      </c>
      <c r="C7" s="123">
        <v>1</v>
      </c>
      <c r="D7" s="70">
        <v>30000</v>
      </c>
      <c r="E7" s="46" t="s">
        <v>44</v>
      </c>
      <c r="F7" s="50">
        <f t="shared" si="0"/>
        <v>30000</v>
      </c>
    </row>
    <row r="8" spans="2:6" ht="29" customHeight="1" x14ac:dyDescent="0.35">
      <c r="B8" s="102" t="s">
        <v>79</v>
      </c>
      <c r="C8" s="124"/>
      <c r="D8" s="125"/>
      <c r="E8" s="103" t="s">
        <v>44</v>
      </c>
      <c r="F8" s="50">
        <f t="shared" si="0"/>
        <v>0</v>
      </c>
    </row>
    <row r="9" spans="2:6" ht="31" customHeight="1" x14ac:dyDescent="0.35">
      <c r="B9" s="102" t="s">
        <v>80</v>
      </c>
      <c r="C9" s="124"/>
      <c r="D9" s="125"/>
      <c r="E9" s="103" t="s">
        <v>44</v>
      </c>
      <c r="F9" s="50">
        <f t="shared" si="0"/>
        <v>0</v>
      </c>
    </row>
    <row r="10" spans="2:6" ht="31.5" customHeight="1" thickBot="1" x14ac:dyDescent="0.4">
      <c r="B10" s="51" t="s">
        <v>103</v>
      </c>
      <c r="C10" s="126"/>
      <c r="D10" s="127"/>
      <c r="E10" s="103" t="s">
        <v>44</v>
      </c>
      <c r="F10" s="52">
        <f t="shared" ref="F10" si="1">C10*D10</f>
        <v>0</v>
      </c>
    </row>
    <row r="11" spans="2:6" ht="15" thickBot="1" x14ac:dyDescent="0.4"/>
    <row r="12" spans="2:6" ht="27.5" customHeight="1" thickBot="1" x14ac:dyDescent="0.4">
      <c r="B12" s="177" t="s">
        <v>77</v>
      </c>
      <c r="C12" s="178"/>
      <c r="D12" s="178"/>
      <c r="E12" s="179"/>
      <c r="F12" s="138">
        <f>SUM(F1:F10)</f>
        <v>120000</v>
      </c>
    </row>
  </sheetData>
  <mergeCells count="4">
    <mergeCell ref="B1:F1"/>
    <mergeCell ref="B12:E12"/>
    <mergeCell ref="B2:B3"/>
    <mergeCell ref="E2:E3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0354-8A5D-4F33-834B-4ECF77AD2CD4}">
  <dimension ref="A1:G62"/>
  <sheetViews>
    <sheetView zoomScale="85" zoomScaleNormal="85" workbookViewId="0">
      <pane xSplit="4" ySplit="3" topLeftCell="E4" activePane="bottomRight" state="frozen"/>
      <selection pane="topRight" activeCell="E1" sqref="E1"/>
      <selection pane="bottomLeft" activeCell="A5" sqref="A5"/>
      <selection pane="bottomRight" activeCell="A6" sqref="A6"/>
    </sheetView>
  </sheetViews>
  <sheetFormatPr defaultRowHeight="14.5" x14ac:dyDescent="0.35"/>
  <cols>
    <col min="1" max="1" width="48.54296875" customWidth="1"/>
    <col min="2" max="2" width="13.81640625" customWidth="1"/>
    <col min="3" max="3" width="10.54296875" customWidth="1"/>
    <col min="4" max="4" width="10.36328125" customWidth="1"/>
    <col min="5" max="5" width="8" customWidth="1"/>
    <col min="6" max="6" width="12.6328125" customWidth="1"/>
    <col min="7" max="7" width="16" customWidth="1"/>
  </cols>
  <sheetData>
    <row r="1" spans="1:7" ht="24" customHeight="1" thickBot="1" x14ac:dyDescent="0.4">
      <c r="A1" s="182" t="s">
        <v>89</v>
      </c>
      <c r="B1" s="183"/>
      <c r="C1" s="183"/>
      <c r="D1" s="183"/>
      <c r="E1" s="183"/>
      <c r="F1" s="183"/>
      <c r="G1" s="184"/>
    </row>
    <row r="2" spans="1:7" ht="12.75" customHeight="1" thickBot="1" x14ac:dyDescent="0.4">
      <c r="E2" s="213"/>
      <c r="F2" s="213"/>
      <c r="G2" s="214"/>
    </row>
    <row r="3" spans="1:7" ht="62.5" customHeight="1" thickBot="1" x14ac:dyDescent="0.4">
      <c r="A3" s="106" t="s">
        <v>104</v>
      </c>
      <c r="B3" s="107" t="s">
        <v>118</v>
      </c>
      <c r="C3" s="111" t="s">
        <v>107</v>
      </c>
      <c r="D3" s="116" t="s">
        <v>108</v>
      </c>
      <c r="E3" s="108" t="s">
        <v>109</v>
      </c>
      <c r="F3" s="109" t="s">
        <v>110</v>
      </c>
      <c r="G3" s="110" t="s">
        <v>111</v>
      </c>
    </row>
    <row r="4" spans="1:7" ht="45" customHeight="1" thickBot="1" x14ac:dyDescent="0.4">
      <c r="A4" s="238" t="s">
        <v>124</v>
      </c>
      <c r="B4" s="73"/>
      <c r="C4" s="112">
        <v>0</v>
      </c>
      <c r="D4" s="71"/>
      <c r="E4" s="117"/>
      <c r="F4" s="56">
        <f>$C4*$D4</f>
        <v>0</v>
      </c>
      <c r="G4" s="57">
        <f>E4*F4</f>
        <v>0</v>
      </c>
    </row>
    <row r="5" spans="1:7" ht="42" customHeight="1" thickBot="1" x14ac:dyDescent="0.4">
      <c r="A5" s="238" t="s">
        <v>125</v>
      </c>
      <c r="B5" s="74"/>
      <c r="C5" s="113">
        <v>0</v>
      </c>
      <c r="D5" s="72"/>
      <c r="E5" s="118"/>
      <c r="F5" s="56">
        <f t="shared" ref="F5:F16" si="0">$C5*$D5</f>
        <v>0</v>
      </c>
      <c r="G5" s="57">
        <f t="shared" ref="G5:G16" si="1">E5*F5</f>
        <v>0</v>
      </c>
    </row>
    <row r="6" spans="1:7" ht="43.5" customHeight="1" thickBot="1" x14ac:dyDescent="0.4">
      <c r="A6" s="238" t="s">
        <v>126</v>
      </c>
      <c r="B6" s="74"/>
      <c r="C6" s="113">
        <v>0</v>
      </c>
      <c r="D6" s="72"/>
      <c r="E6" s="118"/>
      <c r="F6" s="56">
        <f t="shared" si="0"/>
        <v>0</v>
      </c>
      <c r="G6" s="57">
        <f t="shared" si="1"/>
        <v>0</v>
      </c>
    </row>
    <row r="7" spans="1:7" ht="44.5" customHeight="1" thickBot="1" x14ac:dyDescent="0.4">
      <c r="A7" s="238" t="s">
        <v>127</v>
      </c>
      <c r="B7" s="74"/>
      <c r="C7" s="113">
        <v>0</v>
      </c>
      <c r="D7" s="72"/>
      <c r="E7" s="118"/>
      <c r="F7" s="56">
        <f t="shared" si="0"/>
        <v>0</v>
      </c>
      <c r="G7" s="57">
        <f t="shared" si="1"/>
        <v>0</v>
      </c>
    </row>
    <row r="8" spans="1:7" ht="43.5" customHeight="1" thickBot="1" x14ac:dyDescent="0.4">
      <c r="A8" s="238" t="s">
        <v>128</v>
      </c>
      <c r="B8" s="74"/>
      <c r="C8" s="113">
        <v>0</v>
      </c>
      <c r="D8" s="72"/>
      <c r="E8" s="118"/>
      <c r="F8" s="56">
        <f t="shared" si="0"/>
        <v>0</v>
      </c>
      <c r="G8" s="57">
        <f t="shared" si="1"/>
        <v>0</v>
      </c>
    </row>
    <row r="9" spans="1:7" ht="43.5" customHeight="1" thickBot="1" x14ac:dyDescent="0.4">
      <c r="A9" s="238" t="s">
        <v>129</v>
      </c>
      <c r="B9" s="74"/>
      <c r="C9" s="113">
        <v>0</v>
      </c>
      <c r="D9" s="72"/>
      <c r="E9" s="118"/>
      <c r="F9" s="56">
        <f t="shared" si="0"/>
        <v>0</v>
      </c>
      <c r="G9" s="57">
        <f t="shared" si="1"/>
        <v>0</v>
      </c>
    </row>
    <row r="10" spans="1:7" ht="43.5" customHeight="1" thickBot="1" x14ac:dyDescent="0.4">
      <c r="A10" s="238" t="s">
        <v>130</v>
      </c>
      <c r="B10" s="74"/>
      <c r="C10" s="113">
        <v>0</v>
      </c>
      <c r="D10" s="72"/>
      <c r="E10" s="118"/>
      <c r="F10" s="56">
        <f t="shared" si="0"/>
        <v>0</v>
      </c>
      <c r="G10" s="57">
        <f t="shared" si="1"/>
        <v>0</v>
      </c>
    </row>
    <row r="11" spans="1:7" ht="44" customHeight="1" thickBot="1" x14ac:dyDescent="0.4">
      <c r="A11" s="238" t="s">
        <v>131</v>
      </c>
      <c r="B11" s="74"/>
      <c r="C11" s="113">
        <v>0</v>
      </c>
      <c r="D11" s="72"/>
      <c r="E11" s="118"/>
      <c r="F11" s="56">
        <f t="shared" si="0"/>
        <v>0</v>
      </c>
      <c r="G11" s="57">
        <f t="shared" si="1"/>
        <v>0</v>
      </c>
    </row>
    <row r="12" spans="1:7" ht="42" customHeight="1" thickBot="1" x14ac:dyDescent="0.4">
      <c r="A12" s="238" t="s">
        <v>132</v>
      </c>
      <c r="B12" s="74"/>
      <c r="C12" s="113">
        <v>0</v>
      </c>
      <c r="D12" s="72"/>
      <c r="E12" s="118"/>
      <c r="F12" s="56">
        <f t="shared" si="0"/>
        <v>0</v>
      </c>
      <c r="G12" s="57">
        <f t="shared" si="1"/>
        <v>0</v>
      </c>
    </row>
    <row r="13" spans="1:7" ht="44.5" customHeight="1" thickBot="1" x14ac:dyDescent="0.4">
      <c r="A13" s="238" t="s">
        <v>133</v>
      </c>
      <c r="B13" s="74"/>
      <c r="C13" s="113">
        <v>0</v>
      </c>
      <c r="D13" s="72"/>
      <c r="E13" s="118"/>
      <c r="F13" s="56">
        <f t="shared" si="0"/>
        <v>0</v>
      </c>
      <c r="G13" s="57">
        <f t="shared" si="1"/>
        <v>0</v>
      </c>
    </row>
    <row r="14" spans="1:7" ht="37" customHeight="1" thickBot="1" x14ac:dyDescent="0.4">
      <c r="A14" s="211" t="s">
        <v>79</v>
      </c>
      <c r="B14" s="212"/>
      <c r="C14" s="114">
        <v>0</v>
      </c>
      <c r="D14" s="115"/>
      <c r="E14" s="119"/>
      <c r="F14" s="56">
        <f t="shared" si="0"/>
        <v>0</v>
      </c>
      <c r="G14" s="57">
        <f t="shared" si="1"/>
        <v>0</v>
      </c>
    </row>
    <row r="15" spans="1:7" ht="40.5" customHeight="1" thickBot="1" x14ac:dyDescent="0.4">
      <c r="A15" s="120"/>
      <c r="B15" s="139" t="s">
        <v>80</v>
      </c>
      <c r="C15" s="114">
        <v>0</v>
      </c>
      <c r="D15" s="115"/>
      <c r="E15" s="119"/>
      <c r="F15" s="56">
        <f t="shared" si="0"/>
        <v>0</v>
      </c>
      <c r="G15" s="57">
        <f t="shared" si="1"/>
        <v>0</v>
      </c>
    </row>
    <row r="16" spans="1:7" ht="40.5" customHeight="1" thickBot="1" x14ac:dyDescent="0.4">
      <c r="A16" s="206" t="s">
        <v>103</v>
      </c>
      <c r="B16" s="207"/>
      <c r="C16" s="114">
        <v>0</v>
      </c>
      <c r="D16" s="115"/>
      <c r="E16" s="119"/>
      <c r="F16" s="56">
        <f t="shared" si="0"/>
        <v>0</v>
      </c>
      <c r="G16" s="57">
        <f t="shared" si="1"/>
        <v>0</v>
      </c>
    </row>
    <row r="17" spans="1:7" ht="29.5" customHeight="1" thickBot="1" x14ac:dyDescent="0.4">
      <c r="A17" s="208" t="s">
        <v>60</v>
      </c>
      <c r="B17" s="209"/>
      <c r="C17" s="209"/>
      <c r="D17" s="210"/>
      <c r="E17" s="54"/>
      <c r="F17" s="55"/>
      <c r="G17" s="55">
        <f>SUM(G4:G16)</f>
        <v>0</v>
      </c>
    </row>
    <row r="18" spans="1:7" ht="15" thickBot="1" x14ac:dyDescent="0.4"/>
    <row r="19" spans="1:7" ht="33.5" customHeight="1" thickBot="1" x14ac:dyDescent="0.4">
      <c r="A19" s="204" t="s">
        <v>78</v>
      </c>
      <c r="B19" s="205"/>
      <c r="C19" s="205"/>
      <c r="D19" s="205"/>
      <c r="E19" s="205"/>
      <c r="F19" s="205"/>
      <c r="G19" s="138">
        <f>G17</f>
        <v>0</v>
      </c>
    </row>
    <row r="46" spans="2:2" x14ac:dyDescent="0.35">
      <c r="B46" s="95"/>
    </row>
    <row r="47" spans="2:2" x14ac:dyDescent="0.35">
      <c r="B47" s="95"/>
    </row>
    <row r="48" spans="2:2" x14ac:dyDescent="0.35">
      <c r="B48" s="95"/>
    </row>
    <row r="49" spans="2:2" x14ac:dyDescent="0.35">
      <c r="B49" s="95"/>
    </row>
    <row r="50" spans="2:2" x14ac:dyDescent="0.35">
      <c r="B50" s="95"/>
    </row>
    <row r="51" spans="2:2" x14ac:dyDescent="0.35">
      <c r="B51" s="95"/>
    </row>
    <row r="52" spans="2:2" x14ac:dyDescent="0.35">
      <c r="B52" s="95"/>
    </row>
    <row r="53" spans="2:2" x14ac:dyDescent="0.35">
      <c r="B53" s="95"/>
    </row>
    <row r="54" spans="2:2" x14ac:dyDescent="0.35">
      <c r="B54" s="95"/>
    </row>
    <row r="55" spans="2:2" x14ac:dyDescent="0.35">
      <c r="B55" s="95"/>
    </row>
    <row r="56" spans="2:2" x14ac:dyDescent="0.35">
      <c r="B56" s="95"/>
    </row>
    <row r="57" spans="2:2" x14ac:dyDescent="0.35">
      <c r="B57" s="95"/>
    </row>
    <row r="58" spans="2:2" x14ac:dyDescent="0.35">
      <c r="B58" s="95"/>
    </row>
    <row r="59" spans="2:2" x14ac:dyDescent="0.35">
      <c r="B59" s="95"/>
    </row>
    <row r="60" spans="2:2" x14ac:dyDescent="0.35">
      <c r="B60" s="95"/>
    </row>
    <row r="61" spans="2:2" x14ac:dyDescent="0.35">
      <c r="B61" s="95"/>
    </row>
    <row r="62" spans="2:2" x14ac:dyDescent="0.35">
      <c r="B62" s="95"/>
    </row>
  </sheetData>
  <mergeCells count="6">
    <mergeCell ref="A19:F19"/>
    <mergeCell ref="A16:B16"/>
    <mergeCell ref="A17:D17"/>
    <mergeCell ref="A1:G1"/>
    <mergeCell ref="A14:B14"/>
    <mergeCell ref="E2:G2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5C051-A44E-4F12-948A-ECA59A382D49}">
  <dimension ref="A1:K16"/>
  <sheetViews>
    <sheetView topLeftCell="A2" zoomScale="115" zoomScaleNormal="115" workbookViewId="0">
      <selection activeCell="I6" sqref="I6"/>
    </sheetView>
  </sheetViews>
  <sheetFormatPr defaultRowHeight="14.5" x14ac:dyDescent="0.35"/>
  <cols>
    <col min="1" max="1" width="20.54296875" customWidth="1"/>
    <col min="2" max="2" width="13.90625" customWidth="1"/>
    <col min="3" max="3" width="11.1796875" customWidth="1"/>
    <col min="4" max="4" width="9.7265625" customWidth="1"/>
    <col min="5" max="5" width="15" customWidth="1"/>
    <col min="6" max="6" width="14.90625" customWidth="1"/>
  </cols>
  <sheetData>
    <row r="1" spans="1:11" ht="15" thickBot="1" x14ac:dyDescent="0.4"/>
    <row r="2" spans="1:11" ht="43" customHeight="1" x14ac:dyDescent="0.35">
      <c r="A2" s="89" t="s">
        <v>45</v>
      </c>
      <c r="B2" s="89"/>
      <c r="C2" s="215" t="s">
        <v>62</v>
      </c>
      <c r="D2" s="89" t="s">
        <v>61</v>
      </c>
      <c r="E2" s="90" t="s">
        <v>93</v>
      </c>
    </row>
    <row r="3" spans="1:11" ht="38.5" customHeight="1" thickBot="1" x14ac:dyDescent="0.4">
      <c r="A3" s="91" t="s">
        <v>98</v>
      </c>
      <c r="B3" s="91"/>
      <c r="C3" s="216"/>
      <c r="D3" s="91" t="s">
        <v>47</v>
      </c>
      <c r="E3" s="53" t="s">
        <v>97</v>
      </c>
    </row>
    <row r="4" spans="1:11" ht="29" customHeight="1" x14ac:dyDescent="0.35">
      <c r="A4" s="96"/>
      <c r="B4" s="96"/>
      <c r="C4" s="65" t="s">
        <v>44</v>
      </c>
      <c r="D4" s="86"/>
      <c r="E4" s="66">
        <f>D4*A4</f>
        <v>0</v>
      </c>
    </row>
    <row r="5" spans="1:11" ht="15" thickBot="1" x14ac:dyDescent="0.4"/>
    <row r="6" spans="1:11" ht="30.5" customHeight="1" thickBot="1" x14ac:dyDescent="0.4">
      <c r="A6" s="226"/>
      <c r="B6" s="226"/>
      <c r="C6" s="226"/>
      <c r="D6" s="227"/>
      <c r="E6" s="138">
        <f>SUM(E4:E4)</f>
        <v>0</v>
      </c>
    </row>
    <row r="7" spans="1:11" x14ac:dyDescent="0.35">
      <c r="A7" s="217" t="s">
        <v>113</v>
      </c>
      <c r="B7" s="217"/>
      <c r="C7" s="217"/>
      <c r="D7" s="217"/>
    </row>
    <row r="8" spans="1:11" ht="15" thickBot="1" x14ac:dyDescent="0.4">
      <c r="A8" s="217"/>
      <c r="B8" s="217"/>
      <c r="C8" s="217"/>
      <c r="D8" s="217"/>
    </row>
    <row r="9" spans="1:11" ht="33.5" customHeight="1" thickBot="1" x14ac:dyDescent="0.4">
      <c r="A9" s="218" t="s">
        <v>113</v>
      </c>
      <c r="B9" s="219"/>
      <c r="C9" s="219"/>
      <c r="D9" s="219"/>
      <c r="E9" s="219"/>
      <c r="F9" s="220"/>
      <c r="H9" s="17"/>
      <c r="I9" s="17"/>
      <c r="J9" s="17"/>
      <c r="K9" s="17"/>
    </row>
    <row r="10" spans="1:11" ht="15" thickBot="1" x14ac:dyDescent="0.4">
      <c r="A10" s="221" t="s">
        <v>70</v>
      </c>
      <c r="B10" s="128"/>
      <c r="C10" s="97" t="s">
        <v>45</v>
      </c>
      <c r="D10" s="221" t="s">
        <v>62</v>
      </c>
      <c r="E10" s="97" t="s">
        <v>61</v>
      </c>
      <c r="F10" s="97" t="s">
        <v>93</v>
      </c>
      <c r="H10" s="17"/>
      <c r="I10" s="17"/>
      <c r="J10" s="17"/>
      <c r="K10" s="17"/>
    </row>
    <row r="11" spans="1:11" ht="72.5" customHeight="1" thickBot="1" x14ac:dyDescent="0.4">
      <c r="A11" s="222"/>
      <c r="B11" s="134" t="s">
        <v>117</v>
      </c>
      <c r="C11" s="129" t="s">
        <v>98</v>
      </c>
      <c r="D11" s="222"/>
      <c r="E11" s="129" t="s">
        <v>47</v>
      </c>
      <c r="F11" s="129" t="s">
        <v>114</v>
      </c>
    </row>
    <row r="12" spans="1:11" ht="31" customHeight="1" thickBot="1" x14ac:dyDescent="0.4">
      <c r="A12" s="136" t="s">
        <v>71</v>
      </c>
      <c r="B12" s="130"/>
      <c r="C12" s="131"/>
      <c r="D12" s="132" t="s">
        <v>44</v>
      </c>
      <c r="E12" s="135" t="s">
        <v>115</v>
      </c>
      <c r="F12" s="130" t="s">
        <v>115</v>
      </c>
    </row>
    <row r="13" spans="1:11" ht="28.5" customHeight="1" thickBot="1" x14ac:dyDescent="0.4">
      <c r="A13" s="136" t="s">
        <v>71</v>
      </c>
      <c r="B13" s="130"/>
      <c r="C13" s="131"/>
      <c r="D13" s="132" t="s">
        <v>44</v>
      </c>
      <c r="E13" s="135" t="s">
        <v>115</v>
      </c>
      <c r="F13" s="130" t="s">
        <v>115</v>
      </c>
    </row>
    <row r="14" spans="1:11" ht="32" customHeight="1" thickBot="1" x14ac:dyDescent="0.4">
      <c r="A14" s="136" t="s">
        <v>71</v>
      </c>
      <c r="B14" s="130"/>
      <c r="C14" s="131"/>
      <c r="D14" s="132" t="s">
        <v>44</v>
      </c>
      <c r="E14" s="135" t="s">
        <v>115</v>
      </c>
      <c r="F14" s="130" t="s">
        <v>115</v>
      </c>
    </row>
    <row r="15" spans="1:11" ht="15" thickBot="1" x14ac:dyDescent="0.4">
      <c r="A15" s="137"/>
      <c r="F15" s="68"/>
    </row>
    <row r="16" spans="1:11" ht="28" customHeight="1" thickBot="1" x14ac:dyDescent="0.4">
      <c r="A16" s="223" t="s">
        <v>116</v>
      </c>
      <c r="B16" s="224"/>
      <c r="C16" s="224"/>
      <c r="D16" s="224"/>
      <c r="E16" s="225"/>
      <c r="F16" s="133" t="s">
        <v>115</v>
      </c>
    </row>
  </sheetData>
  <mergeCells count="7">
    <mergeCell ref="A16:E16"/>
    <mergeCell ref="A6:D6"/>
    <mergeCell ref="C2:C3"/>
    <mergeCell ref="A7:D8"/>
    <mergeCell ref="A9:F9"/>
    <mergeCell ref="A10:A11"/>
    <mergeCell ref="D10:D11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F69F-5027-49B3-BC17-9B6F8E726D2D}">
  <dimension ref="A1:I23"/>
  <sheetViews>
    <sheetView zoomScale="70" zoomScaleNormal="70" workbookViewId="0">
      <pane ySplit="3" topLeftCell="A15" activePane="bottomLeft" state="frozen"/>
      <selection pane="bottomLeft" activeCell="B7" sqref="B7"/>
    </sheetView>
  </sheetViews>
  <sheetFormatPr defaultRowHeight="14.5" x14ac:dyDescent="0.35"/>
  <cols>
    <col min="1" max="1" width="14.1796875" customWidth="1"/>
    <col min="2" max="2" width="12.7265625" customWidth="1"/>
    <col min="3" max="3" width="6.81640625" customWidth="1"/>
    <col min="4" max="4" width="6.6328125" customWidth="1"/>
    <col min="5" max="5" width="8" customWidth="1"/>
    <col min="6" max="6" width="9.1796875" customWidth="1"/>
    <col min="7" max="7" width="7.453125" customWidth="1"/>
    <col min="8" max="8" width="9.81640625" customWidth="1"/>
    <col min="9" max="9" width="12" customWidth="1"/>
  </cols>
  <sheetData>
    <row r="1" spans="1:9" ht="15" thickBot="1" x14ac:dyDescent="0.4">
      <c r="A1" s="233"/>
      <c r="B1" s="234"/>
      <c r="C1" s="234"/>
      <c r="D1" s="234"/>
      <c r="E1" s="234"/>
      <c r="F1" s="234"/>
      <c r="G1" s="234"/>
      <c r="H1" s="234"/>
      <c r="I1" s="235"/>
    </row>
    <row r="2" spans="1:9" ht="39" customHeight="1" x14ac:dyDescent="0.35">
      <c r="A2" s="228" t="s">
        <v>81</v>
      </c>
      <c r="B2" s="236" t="s">
        <v>82</v>
      </c>
      <c r="C2" s="60" t="s">
        <v>45</v>
      </c>
      <c r="D2" s="43" t="s">
        <v>61</v>
      </c>
      <c r="E2" s="43" t="s">
        <v>63</v>
      </c>
      <c r="F2" s="43" t="s">
        <v>83</v>
      </c>
      <c r="G2" s="43" t="s">
        <v>84</v>
      </c>
      <c r="H2" s="44" t="s">
        <v>85</v>
      </c>
      <c r="I2" s="63" t="s">
        <v>100</v>
      </c>
    </row>
    <row r="3" spans="1:9" s="17" customFormat="1" ht="56.5" customHeight="1" thickBot="1" x14ac:dyDescent="0.4">
      <c r="A3" s="229"/>
      <c r="B3" s="237"/>
      <c r="C3" s="61" t="s">
        <v>101</v>
      </c>
      <c r="D3" s="58" t="s">
        <v>62</v>
      </c>
      <c r="E3" s="58" t="s">
        <v>64</v>
      </c>
      <c r="F3" s="58" t="s">
        <v>99</v>
      </c>
      <c r="G3" s="58" t="s">
        <v>119</v>
      </c>
      <c r="H3" s="59" t="s">
        <v>86</v>
      </c>
      <c r="I3" s="64" t="s">
        <v>99</v>
      </c>
    </row>
    <row r="4" spans="1:9" ht="30.5" customHeight="1" thickBot="1" x14ac:dyDescent="0.4">
      <c r="A4" s="239" t="s">
        <v>134</v>
      </c>
      <c r="B4" s="75"/>
      <c r="C4" s="82"/>
      <c r="D4" s="45" t="s">
        <v>44</v>
      </c>
      <c r="E4" s="83"/>
      <c r="F4" s="85">
        <f>E4*C4</f>
        <v>0</v>
      </c>
      <c r="G4" s="84"/>
      <c r="H4" s="93">
        <f>F4*G4</f>
        <v>0</v>
      </c>
      <c r="I4" s="94">
        <f>F4+H4</f>
        <v>0</v>
      </c>
    </row>
    <row r="5" spans="1:9" ht="29" customHeight="1" thickBot="1" x14ac:dyDescent="0.4">
      <c r="A5" s="239" t="s">
        <v>135</v>
      </c>
      <c r="B5" s="77"/>
      <c r="C5" s="82"/>
      <c r="D5" s="42" t="s">
        <v>44</v>
      </c>
      <c r="E5" s="83"/>
      <c r="F5" s="85">
        <f>E5*C5</f>
        <v>0</v>
      </c>
      <c r="G5" s="84"/>
      <c r="H5" s="93">
        <f t="shared" ref="H5:H22" si="0">F5*G5</f>
        <v>0</v>
      </c>
      <c r="I5" s="94">
        <f t="shared" ref="I5:I22" si="1">F5+H5</f>
        <v>0</v>
      </c>
    </row>
    <row r="6" spans="1:9" ht="29.5" customHeight="1" thickBot="1" x14ac:dyDescent="0.4">
      <c r="A6" s="239" t="s">
        <v>136</v>
      </c>
      <c r="B6" s="78"/>
      <c r="C6" s="82"/>
      <c r="D6" s="42" t="s">
        <v>44</v>
      </c>
      <c r="E6" s="83"/>
      <c r="F6" s="85">
        <f t="shared" ref="F6:F22" si="2">E6*C6</f>
        <v>0</v>
      </c>
      <c r="G6" s="84"/>
      <c r="H6" s="93">
        <f t="shared" si="0"/>
        <v>0</v>
      </c>
      <c r="I6" s="94">
        <f t="shared" si="1"/>
        <v>0</v>
      </c>
    </row>
    <row r="7" spans="1:9" ht="29" customHeight="1" thickBot="1" x14ac:dyDescent="0.4">
      <c r="A7" s="239" t="s">
        <v>137</v>
      </c>
      <c r="B7" s="78"/>
      <c r="C7" s="82"/>
      <c r="D7" s="42" t="s">
        <v>44</v>
      </c>
      <c r="E7" s="83"/>
      <c r="F7" s="85">
        <f t="shared" si="2"/>
        <v>0</v>
      </c>
      <c r="G7" s="84"/>
      <c r="H7" s="93">
        <f t="shared" si="0"/>
        <v>0</v>
      </c>
      <c r="I7" s="94">
        <f t="shared" si="1"/>
        <v>0</v>
      </c>
    </row>
    <row r="8" spans="1:9" ht="29.5" customHeight="1" thickBot="1" x14ac:dyDescent="0.4">
      <c r="A8" s="239" t="s">
        <v>138</v>
      </c>
      <c r="B8" s="78"/>
      <c r="C8" s="82"/>
      <c r="D8" s="42" t="s">
        <v>44</v>
      </c>
      <c r="E8" s="83"/>
      <c r="F8" s="85">
        <f t="shared" si="2"/>
        <v>0</v>
      </c>
      <c r="G8" s="84"/>
      <c r="H8" s="93">
        <f t="shared" si="0"/>
        <v>0</v>
      </c>
      <c r="I8" s="94">
        <f t="shared" si="1"/>
        <v>0</v>
      </c>
    </row>
    <row r="9" spans="1:9" ht="27.5" customHeight="1" thickBot="1" x14ac:dyDescent="0.4">
      <c r="A9" s="239" t="s">
        <v>139</v>
      </c>
      <c r="B9" s="78"/>
      <c r="C9" s="82"/>
      <c r="D9" s="42" t="s">
        <v>44</v>
      </c>
      <c r="E9" s="83"/>
      <c r="F9" s="85">
        <f t="shared" si="2"/>
        <v>0</v>
      </c>
      <c r="G9" s="84"/>
      <c r="H9" s="93">
        <f t="shared" si="0"/>
        <v>0</v>
      </c>
      <c r="I9" s="94">
        <f t="shared" si="1"/>
        <v>0</v>
      </c>
    </row>
    <row r="10" spans="1:9" ht="28" customHeight="1" thickBot="1" x14ac:dyDescent="0.4">
      <c r="A10" s="239" t="s">
        <v>140</v>
      </c>
      <c r="B10" s="78"/>
      <c r="C10" s="82"/>
      <c r="D10" s="42" t="s">
        <v>44</v>
      </c>
      <c r="E10" s="83"/>
      <c r="F10" s="85">
        <f t="shared" si="2"/>
        <v>0</v>
      </c>
      <c r="G10" s="84"/>
      <c r="H10" s="93">
        <f t="shared" si="0"/>
        <v>0</v>
      </c>
      <c r="I10" s="94">
        <f t="shared" si="1"/>
        <v>0</v>
      </c>
    </row>
    <row r="11" spans="1:9" ht="29.5" customHeight="1" x14ac:dyDescent="0.35">
      <c r="A11" s="76" t="s">
        <v>141</v>
      </c>
      <c r="B11" s="78"/>
      <c r="C11" s="82"/>
      <c r="D11" s="42" t="s">
        <v>44</v>
      </c>
      <c r="E11" s="83"/>
      <c r="F11" s="85">
        <f t="shared" si="2"/>
        <v>0</v>
      </c>
      <c r="G11" s="84"/>
      <c r="H11" s="93">
        <f t="shared" si="0"/>
        <v>0</v>
      </c>
      <c r="I11" s="94">
        <f t="shared" si="1"/>
        <v>0</v>
      </c>
    </row>
    <row r="12" spans="1:9" ht="28" customHeight="1" x14ac:dyDescent="0.35">
      <c r="A12" s="76"/>
      <c r="B12" s="78"/>
      <c r="C12" s="82"/>
      <c r="D12" s="42" t="s">
        <v>44</v>
      </c>
      <c r="E12" s="83"/>
      <c r="F12" s="85">
        <f t="shared" si="2"/>
        <v>0</v>
      </c>
      <c r="G12" s="84"/>
      <c r="H12" s="93">
        <f t="shared" si="0"/>
        <v>0</v>
      </c>
      <c r="I12" s="94">
        <f t="shared" si="1"/>
        <v>0</v>
      </c>
    </row>
    <row r="13" spans="1:9" ht="29" customHeight="1" x14ac:dyDescent="0.35">
      <c r="A13" s="76"/>
      <c r="B13" s="78"/>
      <c r="C13" s="82"/>
      <c r="D13" s="42" t="s">
        <v>44</v>
      </c>
      <c r="E13" s="83"/>
      <c r="F13" s="85">
        <f>E13*C13</f>
        <v>0</v>
      </c>
      <c r="G13" s="84"/>
      <c r="H13" s="93">
        <f t="shared" si="0"/>
        <v>0</v>
      </c>
      <c r="I13" s="94">
        <f t="shared" si="1"/>
        <v>0</v>
      </c>
    </row>
    <row r="14" spans="1:9" ht="29" customHeight="1" x14ac:dyDescent="0.35">
      <c r="A14" s="76"/>
      <c r="B14" s="77"/>
      <c r="C14" s="82"/>
      <c r="D14" s="42" t="s">
        <v>44</v>
      </c>
      <c r="E14" s="83"/>
      <c r="F14" s="85">
        <f t="shared" si="2"/>
        <v>0</v>
      </c>
      <c r="G14" s="84"/>
      <c r="H14" s="93">
        <f t="shared" si="0"/>
        <v>0</v>
      </c>
      <c r="I14" s="94">
        <f t="shared" si="1"/>
        <v>0</v>
      </c>
    </row>
    <row r="15" spans="1:9" ht="29" customHeight="1" x14ac:dyDescent="0.35">
      <c r="A15" s="76"/>
      <c r="B15" s="78"/>
      <c r="C15" s="82"/>
      <c r="D15" s="42" t="s">
        <v>44</v>
      </c>
      <c r="E15" s="83"/>
      <c r="F15" s="85">
        <f t="shared" si="2"/>
        <v>0</v>
      </c>
      <c r="G15" s="84"/>
      <c r="H15" s="93">
        <f t="shared" si="0"/>
        <v>0</v>
      </c>
      <c r="I15" s="94">
        <f t="shared" si="1"/>
        <v>0</v>
      </c>
    </row>
    <row r="16" spans="1:9" ht="29" customHeight="1" x14ac:dyDescent="0.35">
      <c r="A16" s="76"/>
      <c r="B16" s="78"/>
      <c r="C16" s="82"/>
      <c r="D16" s="42" t="s">
        <v>44</v>
      </c>
      <c r="E16" s="83"/>
      <c r="F16" s="85">
        <f t="shared" si="2"/>
        <v>0</v>
      </c>
      <c r="G16" s="84"/>
      <c r="H16" s="93">
        <f t="shared" si="0"/>
        <v>0</v>
      </c>
      <c r="I16" s="94">
        <f t="shared" si="1"/>
        <v>0</v>
      </c>
    </row>
    <row r="17" spans="1:9" ht="28" customHeight="1" x14ac:dyDescent="0.35">
      <c r="A17" s="76"/>
      <c r="B17" s="78"/>
      <c r="C17" s="82"/>
      <c r="D17" s="42" t="s">
        <v>44</v>
      </c>
      <c r="E17" s="83"/>
      <c r="F17" s="85">
        <f t="shared" si="2"/>
        <v>0</v>
      </c>
      <c r="G17" s="84"/>
      <c r="H17" s="93">
        <f t="shared" si="0"/>
        <v>0</v>
      </c>
      <c r="I17" s="94">
        <f t="shared" si="1"/>
        <v>0</v>
      </c>
    </row>
    <row r="18" spans="1:9" ht="29" customHeight="1" x14ac:dyDescent="0.35">
      <c r="A18" s="76"/>
      <c r="B18" s="78"/>
      <c r="C18" s="82"/>
      <c r="D18" s="42" t="s">
        <v>44</v>
      </c>
      <c r="E18" s="83"/>
      <c r="F18" s="85">
        <f t="shared" si="2"/>
        <v>0</v>
      </c>
      <c r="G18" s="84"/>
      <c r="H18" s="93">
        <f t="shared" si="0"/>
        <v>0</v>
      </c>
      <c r="I18" s="94">
        <f t="shared" si="1"/>
        <v>0</v>
      </c>
    </row>
    <row r="19" spans="1:9" ht="28" customHeight="1" x14ac:dyDescent="0.35">
      <c r="A19" s="76"/>
      <c r="B19" s="78"/>
      <c r="C19" s="82"/>
      <c r="D19" s="42" t="s">
        <v>44</v>
      </c>
      <c r="E19" s="83"/>
      <c r="F19" s="85">
        <f t="shared" si="2"/>
        <v>0</v>
      </c>
      <c r="G19" s="84"/>
      <c r="H19" s="93">
        <f t="shared" si="0"/>
        <v>0</v>
      </c>
      <c r="I19" s="94">
        <f t="shared" si="1"/>
        <v>0</v>
      </c>
    </row>
    <row r="20" spans="1:9" ht="29" customHeight="1" x14ac:dyDescent="0.35">
      <c r="A20" s="76"/>
      <c r="B20" s="78"/>
      <c r="C20" s="82"/>
      <c r="D20" s="42" t="s">
        <v>44</v>
      </c>
      <c r="E20" s="83"/>
      <c r="F20" s="85">
        <f t="shared" si="2"/>
        <v>0</v>
      </c>
      <c r="G20" s="84"/>
      <c r="H20" s="93">
        <f t="shared" si="0"/>
        <v>0</v>
      </c>
      <c r="I20" s="94">
        <f t="shared" si="1"/>
        <v>0</v>
      </c>
    </row>
    <row r="21" spans="1:9" ht="29" customHeight="1" x14ac:dyDescent="0.35">
      <c r="A21" s="76"/>
      <c r="B21" s="79"/>
      <c r="C21" s="82"/>
      <c r="D21" s="42" t="s">
        <v>44</v>
      </c>
      <c r="E21" s="83"/>
      <c r="F21" s="85">
        <f t="shared" si="2"/>
        <v>0</v>
      </c>
      <c r="G21" s="84"/>
      <c r="H21" s="93">
        <f t="shared" si="0"/>
        <v>0</v>
      </c>
      <c r="I21" s="94">
        <f t="shared" si="1"/>
        <v>0</v>
      </c>
    </row>
    <row r="22" spans="1:9" ht="29.5" customHeight="1" thickBot="1" x14ac:dyDescent="0.4">
      <c r="A22" s="80"/>
      <c r="B22" s="81"/>
      <c r="C22" s="82"/>
      <c r="D22" s="62" t="s">
        <v>44</v>
      </c>
      <c r="E22" s="83"/>
      <c r="F22" s="85">
        <f t="shared" si="2"/>
        <v>0</v>
      </c>
      <c r="G22" s="84"/>
      <c r="H22" s="93">
        <f t="shared" si="0"/>
        <v>0</v>
      </c>
      <c r="I22" s="94">
        <f t="shared" si="1"/>
        <v>0</v>
      </c>
    </row>
    <row r="23" spans="1:9" ht="28" customHeight="1" thickBot="1" x14ac:dyDescent="0.4">
      <c r="A23" s="230" t="s">
        <v>105</v>
      </c>
      <c r="B23" s="231"/>
      <c r="C23" s="231"/>
      <c r="D23" s="231"/>
      <c r="E23" s="231"/>
      <c r="F23" s="231"/>
      <c r="G23" s="231"/>
      <c r="H23" s="232"/>
      <c r="I23" s="140">
        <f>SUM(I4:I22)</f>
        <v>0</v>
      </c>
    </row>
  </sheetData>
  <sheetProtection deleteColumns="0" deleteRows="0"/>
  <mergeCells count="4">
    <mergeCell ref="A2:A3"/>
    <mergeCell ref="A23:H23"/>
    <mergeCell ref="A1:I1"/>
    <mergeCell ref="B2:B3"/>
  </mergeCells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E17D9-B59B-4E65-8937-88952D8F574A}">
  <dimension ref="A1:L16"/>
  <sheetViews>
    <sheetView zoomScale="130" zoomScaleNormal="130" workbookViewId="0">
      <selection activeCell="A6" sqref="A6"/>
    </sheetView>
  </sheetViews>
  <sheetFormatPr defaultRowHeight="14.5" x14ac:dyDescent="0.35"/>
  <cols>
    <col min="1" max="1" width="15.54296875" customWidth="1"/>
    <col min="2" max="2" width="6" bestFit="1" customWidth="1"/>
    <col min="3" max="4" width="4.54296875" bestFit="1" customWidth="1"/>
    <col min="5" max="5" width="5.7265625" customWidth="1"/>
    <col min="6" max="6" width="6.7265625" bestFit="1" customWidth="1"/>
    <col min="7" max="7" width="4.26953125" customWidth="1"/>
    <col min="8" max="8" width="6.81640625" customWidth="1"/>
    <col min="9" max="9" width="4" bestFit="1" customWidth="1"/>
    <col min="10" max="10" width="4.453125" bestFit="1" customWidth="1"/>
    <col min="11" max="11" width="6.54296875" bestFit="1" customWidth="1"/>
    <col min="12" max="12" width="20.453125" customWidth="1"/>
  </cols>
  <sheetData>
    <row r="1" spans="1:12" ht="12.75" customHeight="1" x14ac:dyDescent="0.35">
      <c r="L1" s="31"/>
    </row>
    <row r="2" spans="1:12" x14ac:dyDescent="0.35">
      <c r="A2" s="34" t="s">
        <v>48</v>
      </c>
      <c r="B2" s="34" t="s">
        <v>65</v>
      </c>
      <c r="C2" s="34" t="s">
        <v>66</v>
      </c>
      <c r="D2" s="34" t="s">
        <v>67</v>
      </c>
      <c r="E2" s="35" t="s">
        <v>33</v>
      </c>
      <c r="F2" s="35" t="s">
        <v>36</v>
      </c>
      <c r="G2" s="35" t="s">
        <v>37</v>
      </c>
      <c r="H2" s="35" t="s">
        <v>49</v>
      </c>
      <c r="I2" s="35" t="s">
        <v>39</v>
      </c>
      <c r="J2" s="35" t="s">
        <v>40</v>
      </c>
      <c r="K2" s="35" t="s">
        <v>50</v>
      </c>
      <c r="L2" s="32"/>
    </row>
    <row r="3" spans="1:12" ht="21.75" customHeight="1" x14ac:dyDescent="0.35">
      <c r="A3" s="37" t="s">
        <v>51</v>
      </c>
      <c r="B3" s="36">
        <v>59</v>
      </c>
      <c r="C3" s="36">
        <v>36</v>
      </c>
      <c r="D3" s="36">
        <v>21</v>
      </c>
      <c r="E3" s="38">
        <v>4</v>
      </c>
      <c r="F3" s="38">
        <v>3</v>
      </c>
      <c r="G3" s="38">
        <v>4</v>
      </c>
      <c r="H3" s="38">
        <v>4</v>
      </c>
      <c r="I3" s="38">
        <v>2</v>
      </c>
      <c r="J3" s="38">
        <v>1</v>
      </c>
      <c r="K3" s="39">
        <f t="shared" ref="K3:K14" si="0">SUM(B3:J3)</f>
        <v>134</v>
      </c>
      <c r="L3" s="32"/>
    </row>
    <row r="4" spans="1:12" x14ac:dyDescent="0.35">
      <c r="A4" s="37" t="s">
        <v>52</v>
      </c>
      <c r="B4" s="36">
        <v>2</v>
      </c>
      <c r="C4" s="36">
        <v>0</v>
      </c>
      <c r="D4" s="36">
        <v>1</v>
      </c>
      <c r="E4" s="38">
        <v>0</v>
      </c>
      <c r="F4" s="38">
        <v>0</v>
      </c>
      <c r="G4" s="38">
        <v>0</v>
      </c>
      <c r="H4" s="38">
        <v>0</v>
      </c>
      <c r="I4" s="38">
        <v>0</v>
      </c>
      <c r="J4" s="38">
        <v>1</v>
      </c>
      <c r="K4" s="39">
        <f t="shared" si="0"/>
        <v>4</v>
      </c>
      <c r="L4" s="32"/>
    </row>
    <row r="5" spans="1:12" x14ac:dyDescent="0.35">
      <c r="A5" s="37" t="s">
        <v>53</v>
      </c>
      <c r="B5" s="36">
        <v>2</v>
      </c>
      <c r="C5" s="36">
        <v>0</v>
      </c>
      <c r="D5" s="36">
        <v>0</v>
      </c>
      <c r="E5" s="38">
        <v>0</v>
      </c>
      <c r="F5" s="38">
        <v>0</v>
      </c>
      <c r="G5" s="38">
        <v>0</v>
      </c>
      <c r="H5" s="38">
        <v>0</v>
      </c>
      <c r="I5" s="38">
        <v>1</v>
      </c>
      <c r="J5" s="38">
        <v>2</v>
      </c>
      <c r="K5" s="39">
        <f t="shared" si="0"/>
        <v>5</v>
      </c>
      <c r="L5" s="32"/>
    </row>
    <row r="6" spans="1:12" x14ac:dyDescent="0.35">
      <c r="A6" s="37" t="s">
        <v>54</v>
      </c>
      <c r="B6" s="36">
        <v>2</v>
      </c>
      <c r="C6" s="36">
        <v>2</v>
      </c>
      <c r="D6" s="36">
        <v>1</v>
      </c>
      <c r="E6" s="38">
        <v>0</v>
      </c>
      <c r="F6" s="38">
        <v>0</v>
      </c>
      <c r="G6" s="38">
        <v>0</v>
      </c>
      <c r="H6" s="40">
        <v>0</v>
      </c>
      <c r="I6" s="38">
        <v>0</v>
      </c>
      <c r="J6" s="38">
        <v>0</v>
      </c>
      <c r="K6" s="39">
        <f t="shared" si="0"/>
        <v>5</v>
      </c>
      <c r="L6" s="32"/>
    </row>
    <row r="7" spans="1:12" hidden="1" x14ac:dyDescent="0.35">
      <c r="A7" s="37" t="s">
        <v>55</v>
      </c>
      <c r="B7" s="36"/>
      <c r="C7" s="36"/>
      <c r="D7" s="36"/>
      <c r="E7" s="38">
        <v>0</v>
      </c>
      <c r="F7" s="38"/>
      <c r="G7" s="38"/>
      <c r="H7" s="38"/>
      <c r="I7" s="38"/>
      <c r="J7" s="41"/>
      <c r="K7" s="39">
        <f t="shared" si="0"/>
        <v>0</v>
      </c>
      <c r="L7" s="32"/>
    </row>
    <row r="8" spans="1:12" x14ac:dyDescent="0.35">
      <c r="A8" s="34" t="s">
        <v>56</v>
      </c>
      <c r="B8" s="36">
        <v>56</v>
      </c>
      <c r="C8" s="36">
        <v>24</v>
      </c>
      <c r="D8" s="36">
        <v>22</v>
      </c>
      <c r="E8" s="38">
        <v>5</v>
      </c>
      <c r="F8" s="38">
        <v>4</v>
      </c>
      <c r="G8" s="38">
        <v>4</v>
      </c>
      <c r="H8" s="38">
        <v>4</v>
      </c>
      <c r="I8" s="38">
        <v>0</v>
      </c>
      <c r="J8" s="38">
        <v>3</v>
      </c>
      <c r="K8" s="39">
        <f t="shared" si="0"/>
        <v>122</v>
      </c>
      <c r="L8" s="32"/>
    </row>
    <row r="9" spans="1:12" x14ac:dyDescent="0.35">
      <c r="A9" s="34" t="s">
        <v>57</v>
      </c>
      <c r="B9" s="36">
        <v>5</v>
      </c>
      <c r="C9" s="36">
        <v>2</v>
      </c>
      <c r="D9" s="36">
        <v>2</v>
      </c>
      <c r="E9" s="38">
        <v>1</v>
      </c>
      <c r="F9" s="38">
        <v>1</v>
      </c>
      <c r="G9" s="38">
        <v>1</v>
      </c>
      <c r="H9" s="38">
        <v>1</v>
      </c>
      <c r="I9" s="38">
        <v>2</v>
      </c>
      <c r="J9" s="38">
        <v>1</v>
      </c>
      <c r="K9" s="39">
        <f t="shared" si="0"/>
        <v>16</v>
      </c>
      <c r="L9" s="32"/>
    </row>
    <row r="10" spans="1:12" x14ac:dyDescent="0.35">
      <c r="A10" s="34" t="s">
        <v>68</v>
      </c>
      <c r="B10" s="36">
        <v>1</v>
      </c>
      <c r="C10" s="36">
        <v>0</v>
      </c>
      <c r="D10" s="36">
        <v>1</v>
      </c>
      <c r="E10" s="38">
        <v>0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f t="shared" si="0"/>
        <v>2</v>
      </c>
      <c r="L10" s="32"/>
    </row>
    <row r="11" spans="1:12" x14ac:dyDescent="0.35">
      <c r="A11" s="34" t="s">
        <v>58</v>
      </c>
      <c r="B11" s="36">
        <v>0</v>
      </c>
      <c r="C11" s="36">
        <v>1</v>
      </c>
      <c r="D11" s="36">
        <v>0</v>
      </c>
      <c r="E11" s="38">
        <v>0</v>
      </c>
      <c r="F11" s="38">
        <v>0</v>
      </c>
      <c r="G11" s="38">
        <v>0</v>
      </c>
      <c r="H11" s="38">
        <v>0</v>
      </c>
      <c r="I11" s="38">
        <v>0</v>
      </c>
      <c r="J11" s="38">
        <v>0</v>
      </c>
      <c r="K11" s="39">
        <f t="shared" si="0"/>
        <v>1</v>
      </c>
      <c r="L11" s="32"/>
    </row>
    <row r="12" spans="1:12" x14ac:dyDescent="0.35">
      <c r="A12" s="34" t="s">
        <v>59</v>
      </c>
      <c r="B12" s="36">
        <v>0</v>
      </c>
      <c r="C12" s="36">
        <v>0</v>
      </c>
      <c r="D12" s="36">
        <v>0</v>
      </c>
      <c r="E12" s="38">
        <v>2</v>
      </c>
      <c r="F12" s="38">
        <v>0</v>
      </c>
      <c r="G12" s="38">
        <v>2</v>
      </c>
      <c r="H12" s="38">
        <v>0</v>
      </c>
      <c r="I12" s="38">
        <v>0</v>
      </c>
      <c r="J12" s="38">
        <v>0</v>
      </c>
      <c r="K12" s="39">
        <f t="shared" si="0"/>
        <v>4</v>
      </c>
      <c r="L12" s="32"/>
    </row>
    <row r="13" spans="1:12" x14ac:dyDescent="0.35">
      <c r="A13" s="34" t="s">
        <v>69</v>
      </c>
      <c r="B13" s="36">
        <v>1</v>
      </c>
      <c r="C13" s="36">
        <v>2</v>
      </c>
      <c r="D13" s="36">
        <v>1</v>
      </c>
      <c r="E13" s="38">
        <v>0</v>
      </c>
      <c r="F13" s="38">
        <v>0</v>
      </c>
      <c r="G13" s="38">
        <v>1</v>
      </c>
      <c r="H13" s="38">
        <v>0</v>
      </c>
      <c r="I13" s="38">
        <v>0</v>
      </c>
      <c r="J13" s="38">
        <v>0</v>
      </c>
      <c r="K13" s="39">
        <f t="shared" si="0"/>
        <v>5</v>
      </c>
      <c r="L13" s="32"/>
    </row>
    <row r="14" spans="1:12" x14ac:dyDescent="0.35">
      <c r="A14" s="34" t="s">
        <v>60</v>
      </c>
      <c r="B14" s="41">
        <f t="shared" ref="B14:D14" si="1">SUM(B3:B13)</f>
        <v>128</v>
      </c>
      <c r="C14" s="41">
        <f t="shared" si="1"/>
        <v>67</v>
      </c>
      <c r="D14" s="41">
        <f t="shared" si="1"/>
        <v>49</v>
      </c>
      <c r="E14" s="41">
        <f t="shared" ref="E14:J14" si="2">SUM(E3:E13)</f>
        <v>12</v>
      </c>
      <c r="F14" s="41">
        <f t="shared" si="2"/>
        <v>8</v>
      </c>
      <c r="G14" s="41">
        <f t="shared" si="2"/>
        <v>12</v>
      </c>
      <c r="H14" s="41">
        <f t="shared" si="2"/>
        <v>9</v>
      </c>
      <c r="I14" s="41">
        <f t="shared" si="2"/>
        <v>5</v>
      </c>
      <c r="J14" s="41">
        <f t="shared" si="2"/>
        <v>8</v>
      </c>
      <c r="K14" s="41">
        <f t="shared" si="0"/>
        <v>298</v>
      </c>
      <c r="L14" s="32"/>
    </row>
    <row r="15" spans="1:12" x14ac:dyDescent="0.3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2"/>
    </row>
    <row r="16" spans="1:12" x14ac:dyDescent="0.35">
      <c r="A16" s="32"/>
      <c r="B16" s="32"/>
      <c r="C16" s="32"/>
      <c r="D16" s="32"/>
      <c r="E16" s="32"/>
      <c r="F16" s="32"/>
      <c r="G16" s="32"/>
      <c r="H16" s="32"/>
      <c r="I16" s="32"/>
      <c r="J16" s="32"/>
      <c r="K16" s="32"/>
    </row>
  </sheetData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FFFD1-7439-4E5D-8135-32FF206C42BD}">
  <dimension ref="E1:N8"/>
  <sheetViews>
    <sheetView workbookViewId="0">
      <selection activeCell="H16" sqref="H16"/>
    </sheetView>
  </sheetViews>
  <sheetFormatPr defaultRowHeight="14.5" x14ac:dyDescent="0.35"/>
  <cols>
    <col min="6" max="6" width="19.453125" hidden="1" customWidth="1"/>
    <col min="7" max="7" width="12.81640625" customWidth="1"/>
    <col min="8" max="8" width="14" bestFit="1" customWidth="1"/>
    <col min="9" max="9" width="12.81640625" bestFit="1" customWidth="1"/>
    <col min="12" max="12" width="11.453125" bestFit="1" customWidth="1"/>
  </cols>
  <sheetData>
    <row r="1" spans="5:14" s="17" customFormat="1" ht="29.25" customHeight="1" x14ac:dyDescent="0.35">
      <c r="E1" s="19"/>
      <c r="F1" s="19" t="s">
        <v>42</v>
      </c>
      <c r="G1" s="19" t="s">
        <v>41</v>
      </c>
      <c r="H1" s="19" t="s">
        <v>34</v>
      </c>
      <c r="I1" s="19" t="s">
        <v>35</v>
      </c>
    </row>
    <row r="2" spans="5:14" x14ac:dyDescent="0.35">
      <c r="E2" s="30" t="s">
        <v>33</v>
      </c>
      <c r="F2" s="20">
        <v>496413.68</v>
      </c>
      <c r="G2" s="20">
        <f>F2/1.15</f>
        <v>431664.06956521742</v>
      </c>
      <c r="H2" s="20" t="e">
        <f>#REF!</f>
        <v>#REF!</v>
      </c>
      <c r="I2" s="20" t="e">
        <f>H2-G2</f>
        <v>#REF!</v>
      </c>
      <c r="J2" s="22" t="e">
        <f>I2/G2</f>
        <v>#REF!</v>
      </c>
      <c r="L2" s="28" t="e">
        <f>I2/5/12</f>
        <v>#REF!</v>
      </c>
    </row>
    <row r="3" spans="5:14" x14ac:dyDescent="0.35">
      <c r="E3" s="23" t="s">
        <v>36</v>
      </c>
      <c r="F3" s="24">
        <v>1730089.56</v>
      </c>
      <c r="G3" s="24">
        <f t="shared" ref="G3:G7" si="0">F3/1.15</f>
        <v>1504425.7043478263</v>
      </c>
      <c r="H3" s="24" t="e">
        <f>#REF!</f>
        <v>#REF!</v>
      </c>
      <c r="I3" s="24" t="e">
        <f t="shared" ref="I3:I7" si="1">H3-G3</f>
        <v>#REF!</v>
      </c>
      <c r="J3" s="25" t="e">
        <f t="shared" ref="J3:J8" si="2">I3/G3</f>
        <v>#REF!</v>
      </c>
      <c r="K3" s="26"/>
      <c r="L3" s="27" t="e">
        <f>I3/5/12</f>
        <v>#REF!</v>
      </c>
      <c r="N3">
        <f>76000*5</f>
        <v>380000</v>
      </c>
    </row>
    <row r="4" spans="5:14" x14ac:dyDescent="0.35">
      <c r="E4" s="23" t="s">
        <v>37</v>
      </c>
      <c r="F4" s="24">
        <v>3629261.92</v>
      </c>
      <c r="G4" s="24">
        <f t="shared" si="0"/>
        <v>3155879.930434783</v>
      </c>
      <c r="H4" s="24" t="e">
        <f>'Summary Costs'!#REF!</f>
        <v>#REF!</v>
      </c>
      <c r="I4" s="24" t="e">
        <f t="shared" si="1"/>
        <v>#REF!</v>
      </c>
      <c r="J4" s="25" t="e">
        <f t="shared" si="2"/>
        <v>#REF!</v>
      </c>
      <c r="K4" s="26"/>
      <c r="L4" s="27" t="e">
        <f t="shared" ref="L4:L8" si="3">I4/5/12</f>
        <v>#REF!</v>
      </c>
    </row>
    <row r="5" spans="5:14" x14ac:dyDescent="0.35">
      <c r="E5" s="2" t="s">
        <v>38</v>
      </c>
      <c r="F5" s="20">
        <v>630446.84</v>
      </c>
      <c r="G5" s="20">
        <f t="shared" si="0"/>
        <v>548214.64347826084</v>
      </c>
      <c r="H5" s="20" t="e">
        <f>#REF!</f>
        <v>#REF!</v>
      </c>
      <c r="I5" s="20" t="e">
        <f t="shared" si="1"/>
        <v>#REF!</v>
      </c>
      <c r="J5" s="22" t="e">
        <f t="shared" si="2"/>
        <v>#REF!</v>
      </c>
      <c r="L5" s="18" t="e">
        <f t="shared" si="3"/>
        <v>#REF!</v>
      </c>
    </row>
    <row r="6" spans="5:14" x14ac:dyDescent="0.35">
      <c r="E6" s="23" t="s">
        <v>39</v>
      </c>
      <c r="F6" s="24">
        <v>703751.6</v>
      </c>
      <c r="G6" s="24">
        <f t="shared" si="0"/>
        <v>611957.91304347827</v>
      </c>
      <c r="H6" s="24" t="e">
        <f>#REF!</f>
        <v>#REF!</v>
      </c>
      <c r="I6" s="24" t="e">
        <f t="shared" si="1"/>
        <v>#REF!</v>
      </c>
      <c r="J6" s="25" t="e">
        <f t="shared" si="2"/>
        <v>#REF!</v>
      </c>
      <c r="K6" s="26"/>
      <c r="L6" s="27" t="e">
        <f t="shared" si="3"/>
        <v>#REF!</v>
      </c>
    </row>
    <row r="7" spans="5:14" x14ac:dyDescent="0.35">
      <c r="E7" s="30" t="s">
        <v>40</v>
      </c>
      <c r="F7" s="24">
        <v>2152208.27</v>
      </c>
      <c r="G7" s="24">
        <f t="shared" si="0"/>
        <v>1871485.4521739131</v>
      </c>
      <c r="H7" s="24" t="e">
        <f>#REF!</f>
        <v>#REF!</v>
      </c>
      <c r="I7" s="24" t="e">
        <f t="shared" si="1"/>
        <v>#REF!</v>
      </c>
      <c r="J7" s="25" t="e">
        <f t="shared" si="2"/>
        <v>#REF!</v>
      </c>
      <c r="K7" s="26"/>
      <c r="L7" s="29" t="e">
        <f t="shared" si="3"/>
        <v>#REF!</v>
      </c>
    </row>
    <row r="8" spans="5:14" x14ac:dyDescent="0.35">
      <c r="E8" s="2" t="s">
        <v>43</v>
      </c>
      <c r="F8" s="21">
        <f>SUM(F2:F7)</f>
        <v>9342171.8699999992</v>
      </c>
      <c r="G8" s="21">
        <f t="shared" ref="G8:I8" si="4">SUM(G2:G7)</f>
        <v>8123627.7130434792</v>
      </c>
      <c r="H8" s="21" t="e">
        <f t="shared" si="4"/>
        <v>#REF!</v>
      </c>
      <c r="I8" s="21" t="e">
        <f t="shared" si="4"/>
        <v>#REF!</v>
      </c>
      <c r="J8" s="22" t="e">
        <f t="shared" si="2"/>
        <v>#REF!</v>
      </c>
      <c r="L8" s="27" t="e">
        <f t="shared" si="3"/>
        <v>#REF!</v>
      </c>
    </row>
  </sheetData>
  <pageMargins left="0.7" right="0.7" top="0.75" bottom="0.75" header="0.3" footer="0.3"/>
  <pageSetup paperSize="9" orientation="portrait" r:id="rId1"/>
  <headerFooter>
    <oddHeader>&amp;C&amp;"Calibri"&amp;10&amp;K000000 Confidential&amp;1#_x000D_</oddHeader>
    <oddFooter>&amp;R_x000D_&amp;1#&amp;"Calibri"&amp;10&amp;K000000 Confidential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A69692190DEB46AE09E6B160629FED" ma:contentTypeVersion="18" ma:contentTypeDescription="Create a new document." ma:contentTypeScope="" ma:versionID="8e3f5412d14f34c7bde792a90d16fc7b">
  <xsd:schema xmlns:xsd="http://www.w3.org/2001/XMLSchema" xmlns:xs="http://www.w3.org/2001/XMLSchema" xmlns:p="http://schemas.microsoft.com/office/2006/metadata/properties" xmlns:ns3="2bec0659-9fcc-4b86-bbcd-bd440343f4e6" xmlns:ns4="ffd8e430-940f-4412-b6ac-288319775b59" targetNamespace="http://schemas.microsoft.com/office/2006/metadata/properties" ma:root="true" ma:fieldsID="0d293544fb655b0afa8629491e3f1465" ns3:_="" ns4:_="">
    <xsd:import namespace="2bec0659-9fcc-4b86-bbcd-bd440343f4e6"/>
    <xsd:import namespace="ffd8e430-940f-4412-b6ac-288319775b5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ec0659-9fcc-4b86-bbcd-bd440343f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d8e430-940f-4412-b6ac-288319775b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bec0659-9fcc-4b86-bbcd-bd440343f4e6" xsi:nil="true"/>
  </documentManagement>
</p:properties>
</file>

<file path=customXml/itemProps1.xml><?xml version="1.0" encoding="utf-8"?>
<ds:datastoreItem xmlns:ds="http://schemas.openxmlformats.org/officeDocument/2006/customXml" ds:itemID="{06BD0C25-7F8E-46BC-A108-31FA0B25E5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7372B5A-7BF4-4275-AAAF-B551F01861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ec0659-9fcc-4b86-bbcd-bd440343f4e6"/>
    <ds:schemaRef ds:uri="ffd8e430-940f-4412-b6ac-288319775b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C6A517C-D1CA-4D83-BBB4-7C581E8F11BC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ffd8e430-940f-4412-b6ac-288319775b59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2bec0659-9fcc-4b86-bbcd-bd440343f4e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Spares</vt:lpstr>
      <vt:lpstr>Summary Costs</vt:lpstr>
      <vt:lpstr>A-Overheads</vt:lpstr>
      <vt:lpstr>B-Preventative Maint</vt:lpstr>
      <vt:lpstr>C-Call Outs</vt:lpstr>
      <vt:lpstr>D-Airport Spares</vt:lpstr>
      <vt:lpstr>IBs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Lindani Cele</dc:creator>
  <cp:lastModifiedBy>Marclen Stallenberg</cp:lastModifiedBy>
  <cp:lastPrinted>2025-02-07T11:23:18Z</cp:lastPrinted>
  <dcterms:created xsi:type="dcterms:W3CDTF">2015-06-05T18:17:20Z</dcterms:created>
  <dcterms:modified xsi:type="dcterms:W3CDTF">2026-07-17T11:52:32Z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a11864d1-c16a-45ad-949f-bdea3b8c9e66_Enabled">
    <vt:lpwstr>true</vt:lpwstr>
  </property>
  <property fmtid="{D5CDD505-2E9C-101B-9397-08002B2CF9AE}" pid="5" name="MSIP_Label_a11864d1-c16a-45ad-949f-bdea3b8c9e66_SetDate">
    <vt:lpwstr>2023-04-19T07:53:00Z</vt:lpwstr>
  </property>
  <property fmtid="{D5CDD505-2E9C-101B-9397-08002B2CF9AE}" pid="6" name="MSIP_Label_a11864d1-c16a-45ad-949f-bdea3b8c9e66_Method">
    <vt:lpwstr>Standard</vt:lpwstr>
  </property>
  <property fmtid="{D5CDD505-2E9C-101B-9397-08002B2CF9AE}" pid="7" name="MSIP_Label_a11864d1-c16a-45ad-949f-bdea3b8c9e66_Name">
    <vt:lpwstr>Confidential</vt:lpwstr>
  </property>
  <property fmtid="{D5CDD505-2E9C-101B-9397-08002B2CF9AE}" pid="8" name="MSIP_Label_a11864d1-c16a-45ad-949f-bdea3b8c9e66_SiteId">
    <vt:lpwstr>fb62d46e-e86e-4673-ba82-b27b61d8202b</vt:lpwstr>
  </property>
  <property fmtid="{D5CDD505-2E9C-101B-9397-08002B2CF9AE}" pid="9" name="MSIP_Label_a11864d1-c16a-45ad-949f-bdea3b8c9e66_ActionId">
    <vt:lpwstr>520d55e5-3b38-4a55-b326-ca3e7883c6e4</vt:lpwstr>
  </property>
  <property fmtid="{D5CDD505-2E9C-101B-9397-08002B2CF9AE}" pid="10" name="MSIP_Label_a11864d1-c16a-45ad-949f-bdea3b8c9e66_ContentBits">
    <vt:lpwstr>3</vt:lpwstr>
  </property>
  <property fmtid="{D5CDD505-2E9C-101B-9397-08002B2CF9AE}" pid="11" name="ContentTypeId">
    <vt:lpwstr>0x010100B4A69692190DEB46AE09E6B160629FED</vt:lpwstr>
  </property>
</Properties>
</file>