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ncengms\Documents\APM\New Request\RFP\"/>
    </mc:Choice>
  </mc:AlternateContent>
  <xr:revisionPtr revIDLastSave="0" documentId="8_{24059F2A-DA82-42B1-9A2F-937209E10EAA}" xr6:coauthVersionLast="47" xr6:coauthVersionMax="47" xr10:uidLastSave="{00000000-0000-0000-0000-000000000000}"/>
  <bookViews>
    <workbookView xWindow="-120" yWindow="-120" windowWidth="20730" windowHeight="11160" tabRatio="665" firstSheet="2" activeTab="2" xr2:uid="{00000000-000D-0000-FFFF-FFFF00000000}"/>
  </bookViews>
  <sheets>
    <sheet name="00-Instructions" sheetId="11" state="hidden" r:id="rId1"/>
    <sheet name="01-Submission Guidelines" sheetId="12" state="hidden" r:id="rId2"/>
    <sheet name="Instructions" sheetId="16" r:id="rId3"/>
    <sheet name="01-Gatekeeper" sheetId="13" r:id="rId4"/>
    <sheet name="Summary" sheetId="27" r:id="rId5"/>
    <sheet name="02-Eval Criteria_Func Req_60%" sheetId="31" r:id="rId6"/>
    <sheet name="03 Eval Criteria FuncArc Req 14" sheetId="29" r:id="rId7"/>
    <sheet name="05 Eval Criteria I&amp;T Req13" sheetId="23" r:id="rId8"/>
    <sheet name="04 Eval Criteria Sec Req13 " sheetId="30" r:id="rId9"/>
    <sheet name="Demo_Func Req" sheetId="18" r:id="rId10"/>
    <sheet name="Priority Rating" sheetId="26" r:id="rId11"/>
    <sheet name="03-Eval Criteria_Archite_30%" sheetId="14" state="hidden" r:id="rId12"/>
    <sheet name="SoW" sheetId="5" state="hidden" r:id="rId13"/>
  </sheets>
  <externalReferences>
    <externalReference r:id="rId14"/>
    <externalReference r:id="rId15"/>
    <externalReference r:id="rId16"/>
  </externalReferences>
  <definedNames>
    <definedName name="_xlnm._FilterDatabase" localSheetId="5" hidden="1">'02-Eval Criteria_Func Req_60%'!#REF!</definedName>
    <definedName name="_xlnm._FilterDatabase" localSheetId="6" hidden="1">'03 Eval Criteria FuncArc Req 14'!$A$10:$N$54</definedName>
    <definedName name="_xlnm._FilterDatabase" localSheetId="8" hidden="1">'04 Eval Criteria Sec Req13 '!$A$10:$N$24</definedName>
    <definedName name="_xlnm._FilterDatabase" localSheetId="7" hidden="1">'05 Eval Criteria I&amp;T Req13'!$A$10:$N$25</definedName>
    <definedName name="category">#REF!</definedName>
    <definedName name="Evidence" localSheetId="6">'[1]Scoring Lookup Tables'!$A$10:$A$12</definedName>
    <definedName name="Evidence" localSheetId="8">'[1]Scoring Lookup Tables'!$A$10:$A$12</definedName>
    <definedName name="Evidence" localSheetId="7">'[1]Scoring Lookup Tables'!$A$10:$A$12</definedName>
    <definedName name="Evidence">#REF!</definedName>
    <definedName name="Excel_BuiltIn__FilterDatabase_5">#REF!</definedName>
    <definedName name="Function" localSheetId="6">'[1]Scoring Lookup Tables'!$A$2:$A$7</definedName>
    <definedName name="Function" localSheetId="8">'[1]Scoring Lookup Tables'!$A$2:$A$7</definedName>
    <definedName name="Function" localSheetId="7">'[1]Scoring Lookup Tables'!$A$2:$A$7</definedName>
    <definedName name="Function">#REF!</definedName>
    <definedName name="_xlnm.Print_Titles" localSheetId="6">'03 Eval Criteria FuncArc Req 14'!$1:$10</definedName>
    <definedName name="_xlnm.Print_Titles" localSheetId="8">'04 Eval Criteria Sec Req13 '!$1:$10</definedName>
    <definedName name="_xlnm.Print_Titles" localSheetId="7">'05 Eval Criteria I&amp;T Req13'!$1:$10</definedName>
    <definedName name="Priority" localSheetId="5">[2]Config!$E$3:$E$9</definedName>
    <definedName name="Priority" localSheetId="6">#REF!</definedName>
    <definedName name="Priority" localSheetId="8">#REF!</definedName>
    <definedName name="Priority" localSheetId="7">#REF!</definedName>
    <definedName name="Priority">[2]Config!$E$3:$E$9</definedName>
    <definedName name="PriorityTable" localSheetId="6">[3]!Table1[#Data]</definedName>
    <definedName name="PriorityTable" localSheetId="8">[3]!Table1[#Data]</definedName>
    <definedName name="PriorityTable" localSheetId="7">[3]!Table1[#Data]</definedName>
    <definedName name="PriorityTable">[3]!Table1[#Data]</definedName>
    <definedName name="Solution">#REF!</definedName>
    <definedName name="Z_0B0F6DEC_D23F_4278_910B_F2780CC5E1BF_.wvu.PrintTitles" localSheetId="6" hidden="1">'03 Eval Criteria FuncArc Req 14'!$2:$10</definedName>
    <definedName name="Z_0B0F6DEC_D23F_4278_910B_F2780CC5E1BF_.wvu.PrintTitles" localSheetId="8" hidden="1">'04 Eval Criteria Sec Req13 '!$2:$10</definedName>
    <definedName name="Z_0B0F6DEC_D23F_4278_910B_F2780CC5E1BF_.wvu.PrintTitles" localSheetId="7" hidden="1">'05 Eval Criteria I&amp;T Req13'!$2:$10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3" l="1"/>
  <c r="D149" i="31"/>
  <c r="D148" i="31"/>
  <c r="D147" i="31"/>
  <c r="D146" i="31"/>
  <c r="D145" i="31"/>
  <c r="D144" i="31"/>
  <c r="D143" i="31"/>
  <c r="D137" i="31"/>
  <c r="D136" i="31"/>
  <c r="D135" i="31"/>
  <c r="D131" i="31"/>
  <c r="D130" i="31"/>
  <c r="D129" i="31"/>
  <c r="D128" i="31"/>
  <c r="D127" i="31"/>
  <c r="D123" i="31"/>
  <c r="D122" i="31"/>
  <c r="D118" i="31"/>
  <c r="D116" i="31"/>
  <c r="D115" i="31"/>
  <c r="D114" i="31"/>
  <c r="D113" i="31"/>
  <c r="D112" i="31"/>
  <c r="D110" i="31"/>
  <c r="D109" i="31"/>
  <c r="D105" i="31"/>
  <c r="D104" i="31"/>
  <c r="D103" i="31"/>
  <c r="D102" i="31"/>
  <c r="D101" i="31"/>
  <c r="D100" i="31"/>
  <c r="D99" i="31"/>
  <c r="D95" i="31"/>
  <c r="D94" i="31"/>
  <c r="D93" i="31"/>
  <c r="D92" i="31"/>
  <c r="D91" i="31"/>
  <c r="D90" i="31"/>
  <c r="D89" i="31"/>
  <c r="D88" i="31"/>
  <c r="D72" i="31"/>
  <c r="D71" i="31"/>
  <c r="D70" i="31"/>
  <c r="D69" i="31"/>
  <c r="D68" i="31"/>
  <c r="D67" i="31"/>
  <c r="D66" i="31"/>
  <c r="D65" i="31"/>
  <c r="D64" i="31"/>
  <c r="D63" i="31"/>
  <c r="D62" i="31"/>
  <c r="D58" i="31"/>
  <c r="D57" i="31"/>
  <c r="D56" i="31"/>
  <c r="D55" i="31"/>
  <c r="D54" i="31"/>
  <c r="D53" i="31"/>
  <c r="D52" i="31"/>
  <c r="D51" i="31"/>
  <c r="D50" i="31"/>
  <c r="D49" i="31"/>
  <c r="D47" i="31"/>
  <c r="D45" i="31"/>
  <c r="D44" i="31"/>
  <c r="D43" i="31"/>
  <c r="D42" i="31"/>
  <c r="D41" i="31"/>
  <c r="D40" i="31"/>
  <c r="D38" i="31"/>
  <c r="D37" i="31"/>
  <c r="D36" i="31"/>
  <c r="D35" i="31"/>
  <c r="D34" i="31"/>
  <c r="D30" i="31"/>
  <c r="D28" i="31"/>
  <c r="D27" i="31"/>
  <c r="D26" i="31"/>
  <c r="D25" i="31"/>
  <c r="D24" i="31"/>
  <c r="D23" i="31"/>
  <c r="D22" i="31"/>
  <c r="D21" i="31"/>
  <c r="D20" i="31"/>
  <c r="G149" i="31"/>
  <c r="G148" i="31"/>
  <c r="G146" i="31"/>
  <c r="G145" i="31"/>
  <c r="G144" i="31"/>
  <c r="G143" i="31"/>
  <c r="G147" i="31"/>
  <c r="G137" i="31"/>
  <c r="G136" i="31"/>
  <c r="G135" i="31"/>
  <c r="G131" i="31"/>
  <c r="G130" i="31"/>
  <c r="G129" i="31"/>
  <c r="G128" i="31"/>
  <c r="G123" i="31"/>
  <c r="G122" i="31"/>
  <c r="G116" i="31"/>
  <c r="G115" i="31"/>
  <c r="G114" i="31"/>
  <c r="G113" i="31"/>
  <c r="G112" i="31"/>
  <c r="G110" i="31"/>
  <c r="G109" i="31"/>
  <c r="G105" i="31"/>
  <c r="G104" i="31"/>
  <c r="G103" i="31"/>
  <c r="G102" i="31"/>
  <c r="G101" i="31"/>
  <c r="G100" i="31"/>
  <c r="G99" i="31"/>
  <c r="G95" i="31"/>
  <c r="G94" i="31"/>
  <c r="G93" i="31"/>
  <c r="G92" i="31"/>
  <c r="G91" i="31"/>
  <c r="G90" i="31"/>
  <c r="G89" i="31"/>
  <c r="G88" i="31"/>
  <c r="G84" i="31"/>
  <c r="G83" i="31"/>
  <c r="G82" i="31"/>
  <c r="G81" i="31"/>
  <c r="G80" i="31"/>
  <c r="G79" i="31"/>
  <c r="G78" i="31"/>
  <c r="G77" i="31"/>
  <c r="G76" i="31"/>
  <c r="G72" i="31"/>
  <c r="G71" i="31"/>
  <c r="G70" i="31"/>
  <c r="G69" i="31"/>
  <c r="G68" i="31"/>
  <c r="G67" i="31"/>
  <c r="G66" i="31"/>
  <c r="G65" i="31"/>
  <c r="G64" i="31"/>
  <c r="G63" i="31"/>
  <c r="G62" i="31"/>
  <c r="G58" i="31"/>
  <c r="G57" i="31"/>
  <c r="G56" i="31"/>
  <c r="G55" i="31"/>
  <c r="G54" i="31"/>
  <c r="G53" i="31"/>
  <c r="G52" i="31"/>
  <c r="G51" i="31"/>
  <c r="G118" i="31"/>
  <c r="G50" i="31"/>
  <c r="G49" i="31"/>
  <c r="G47" i="31"/>
  <c r="G45" i="31"/>
  <c r="G44" i="31"/>
  <c r="G43" i="31"/>
  <c r="G42" i="31"/>
  <c r="G41" i="31"/>
  <c r="G40" i="31"/>
  <c r="G38" i="31"/>
  <c r="G37" i="31"/>
  <c r="G36" i="31"/>
  <c r="G35" i="31"/>
  <c r="G34" i="31"/>
  <c r="G30" i="31"/>
  <c r="G21" i="31"/>
  <c r="G22" i="31"/>
  <c r="G23" i="31"/>
  <c r="G24" i="31"/>
  <c r="G25" i="31"/>
  <c r="G26" i="31"/>
  <c r="G27" i="31"/>
  <c r="G28" i="31"/>
  <c r="G20" i="31"/>
  <c r="D77" i="31"/>
  <c r="D78" i="31"/>
  <c r="D79" i="31"/>
  <c r="D80" i="31"/>
  <c r="D81" i="31"/>
  <c r="D82" i="31"/>
  <c r="D83" i="31"/>
  <c r="D84" i="31"/>
  <c r="D76" i="31"/>
  <c r="D151" i="31"/>
  <c r="N19" i="23"/>
  <c r="H19" i="23"/>
  <c r="G19" i="23"/>
  <c r="G18" i="23"/>
  <c r="G34" i="23"/>
  <c r="G35" i="23"/>
  <c r="I27" i="18"/>
  <c r="J27" i="18" s="1"/>
  <c r="G26" i="30"/>
  <c r="G25" i="30"/>
  <c r="G24" i="30"/>
  <c r="G23" i="30"/>
  <c r="G22" i="30"/>
  <c r="G21" i="30"/>
  <c r="G20" i="30"/>
  <c r="G19" i="30"/>
  <c r="G18" i="30"/>
  <c r="G17" i="30"/>
  <c r="G16" i="30"/>
  <c r="G15" i="30"/>
  <c r="G14" i="30"/>
  <c r="G13" i="30"/>
  <c r="G12" i="30"/>
  <c r="G11" i="30"/>
  <c r="G27" i="30" s="1"/>
  <c r="G53" i="29"/>
  <c r="G51" i="29"/>
  <c r="G50" i="29"/>
  <c r="G49" i="29"/>
  <c r="G48" i="29"/>
  <c r="G47" i="29"/>
  <c r="G46" i="29"/>
  <c r="G45" i="29"/>
  <c r="G44" i="29"/>
  <c r="G43" i="29"/>
  <c r="G42" i="29"/>
  <c r="G41" i="29"/>
  <c r="G40" i="29"/>
  <c r="G39" i="29"/>
  <c r="G38" i="29"/>
  <c r="G37" i="29"/>
  <c r="G36" i="29"/>
  <c r="G35" i="29"/>
  <c r="G34" i="29"/>
  <c r="G33" i="29"/>
  <c r="G32" i="29"/>
  <c r="G31" i="29"/>
  <c r="G30" i="29"/>
  <c r="G29" i="29"/>
  <c r="G28" i="29"/>
  <c r="G27" i="29"/>
  <c r="G26" i="29"/>
  <c r="G25" i="29"/>
  <c r="G24" i="29"/>
  <c r="G23" i="29"/>
  <c r="G21" i="29"/>
  <c r="G20" i="29"/>
  <c r="G18" i="29"/>
  <c r="G17" i="29"/>
  <c r="G16" i="29"/>
  <c r="G15" i="29"/>
  <c r="G14" i="29"/>
  <c r="G13" i="29"/>
  <c r="G12" i="29"/>
  <c r="G11" i="29"/>
  <c r="H40" i="31" l="1"/>
  <c r="H70" i="31"/>
  <c r="H35" i="31"/>
  <c r="H146" i="31"/>
  <c r="H24" i="31"/>
  <c r="H69" i="31"/>
  <c r="H21" i="31"/>
  <c r="H42" i="31"/>
  <c r="H49" i="31"/>
  <c r="H58" i="31"/>
  <c r="H83" i="31"/>
  <c r="H109" i="31"/>
  <c r="H135" i="31"/>
  <c r="H37" i="31"/>
  <c r="H34" i="31"/>
  <c r="H62" i="31"/>
  <c r="H110" i="31"/>
  <c r="H38" i="31"/>
  <c r="H136" i="31"/>
  <c r="H72" i="31"/>
  <c r="H79" i="31"/>
  <c r="H22" i="31"/>
  <c r="H26" i="31"/>
  <c r="H81" i="31"/>
  <c r="H129" i="31"/>
  <c r="E60" i="31"/>
  <c r="H78" i="31"/>
  <c r="H23" i="31"/>
  <c r="H114" i="31"/>
  <c r="F74" i="31"/>
  <c r="H67" i="31"/>
  <c r="H130" i="31"/>
  <c r="H44" i="31"/>
  <c r="H144" i="31"/>
  <c r="H27" i="31"/>
  <c r="H105" i="31"/>
  <c r="H89" i="31"/>
  <c r="H99" i="31"/>
  <c r="H63" i="31"/>
  <c r="H80" i="31"/>
  <c r="H100" i="31"/>
  <c r="H71" i="31"/>
  <c r="H113" i="31"/>
  <c r="H54" i="31"/>
  <c r="E74" i="31"/>
  <c r="H47" i="31"/>
  <c r="H51" i="31"/>
  <c r="H94" i="31"/>
  <c r="H103" i="31"/>
  <c r="H112" i="31"/>
  <c r="H41" i="31"/>
  <c r="H52" i="31"/>
  <c r="H68" i="31"/>
  <c r="H84" i="31"/>
  <c r="H95" i="31"/>
  <c r="H104" i="31"/>
  <c r="H128" i="31"/>
  <c r="H145" i="31"/>
  <c r="F97" i="31"/>
  <c r="H36" i="31"/>
  <c r="H53" i="31"/>
  <c r="H88" i="31"/>
  <c r="H50" i="31"/>
  <c r="F141" i="31"/>
  <c r="H30" i="31"/>
  <c r="H118" i="31"/>
  <c r="H90" i="31"/>
  <c r="H115" i="31"/>
  <c r="H137" i="31"/>
  <c r="H148" i="31"/>
  <c r="E141" i="31"/>
  <c r="H55" i="31"/>
  <c r="H64" i="31"/>
  <c r="H76" i="31"/>
  <c r="H91" i="31"/>
  <c r="H101" i="31"/>
  <c r="H116" i="31"/>
  <c r="H131" i="31"/>
  <c r="E86" i="31"/>
  <c r="H28" i="31"/>
  <c r="H43" i="31"/>
  <c r="H56" i="31"/>
  <c r="H65" i="31"/>
  <c r="H82" i="31"/>
  <c r="H92" i="31"/>
  <c r="H102" i="31"/>
  <c r="H122" i="31"/>
  <c r="H147" i="31"/>
  <c r="H149" i="31"/>
  <c r="H25" i="31"/>
  <c r="H45" i="31"/>
  <c r="H57" i="31"/>
  <c r="H66" i="31"/>
  <c r="H77" i="31"/>
  <c r="H93" i="31"/>
  <c r="H123" i="31"/>
  <c r="H143" i="31"/>
  <c r="F107" i="31"/>
  <c r="E107" i="31"/>
  <c r="E97" i="31"/>
  <c r="F86" i="31"/>
  <c r="F60" i="31"/>
  <c r="E32" i="31"/>
  <c r="F32" i="31"/>
  <c r="E17" i="31"/>
  <c r="F17" i="31"/>
  <c r="H15" i="30"/>
  <c r="N15" i="30" s="1"/>
  <c r="H16" i="30"/>
  <c r="N16" i="30" s="1"/>
  <c r="H21" i="30"/>
  <c r="N21" i="30" s="1"/>
  <c r="H13" i="30"/>
  <c r="N13" i="30" s="1"/>
  <c r="H25" i="30"/>
  <c r="N25" i="30" s="1"/>
  <c r="H22" i="30"/>
  <c r="N22" i="30" s="1"/>
  <c r="H14" i="30"/>
  <c r="N14" i="30" s="1"/>
  <c r="H26" i="30"/>
  <c r="N26" i="30" s="1"/>
  <c r="H17" i="30"/>
  <c r="N17" i="30" s="1"/>
  <c r="H18" i="30"/>
  <c r="N18" i="30" s="1"/>
  <c r="H19" i="30"/>
  <c r="N19" i="30" s="1"/>
  <c r="H20" i="30"/>
  <c r="N20" i="30" s="1"/>
  <c r="H23" i="30"/>
  <c r="N23" i="30" s="1"/>
  <c r="H12" i="30"/>
  <c r="N12" i="30" s="1"/>
  <c r="H24" i="30"/>
  <c r="N24" i="30" s="1"/>
  <c r="H11" i="30"/>
  <c r="G54" i="29"/>
  <c r="H52" i="29" s="1"/>
  <c r="N52" i="29" s="1"/>
  <c r="H27" i="30" l="1"/>
  <c r="N11" i="30"/>
  <c r="N27" i="30" s="1"/>
  <c r="B35" i="27" s="1"/>
  <c r="D25" i="27" s="1"/>
  <c r="H50" i="29"/>
  <c r="N50" i="29" s="1"/>
  <c r="H51" i="29"/>
  <c r="N51" i="29" s="1"/>
  <c r="H53" i="29"/>
  <c r="N53" i="29" s="1"/>
  <c r="H47" i="29"/>
  <c r="N47" i="29" s="1"/>
  <c r="H49" i="29"/>
  <c r="N49" i="29" s="1"/>
  <c r="H45" i="29"/>
  <c r="N45" i="29" s="1"/>
  <c r="H42" i="29"/>
  <c r="N42" i="29" s="1"/>
  <c r="H48" i="29"/>
  <c r="N48" i="29" s="1"/>
  <c r="H43" i="29"/>
  <c r="N43" i="29" s="1"/>
  <c r="H46" i="29"/>
  <c r="N46" i="29" s="1"/>
  <c r="H44" i="29"/>
  <c r="N44" i="29" s="1"/>
  <c r="H41" i="29"/>
  <c r="N41" i="29" s="1"/>
  <c r="H38" i="29"/>
  <c r="N38" i="29" s="1"/>
  <c r="H40" i="29"/>
  <c r="N40" i="29" s="1"/>
  <c r="H39" i="29"/>
  <c r="N39" i="29" s="1"/>
  <c r="H36" i="29"/>
  <c r="N36" i="29" s="1"/>
  <c r="H17" i="29"/>
  <c r="N17" i="29" s="1"/>
  <c r="H34" i="29"/>
  <c r="N34" i="29" s="1"/>
  <c r="H37" i="29"/>
  <c r="N37" i="29" s="1"/>
  <c r="H35" i="29"/>
  <c r="N35" i="29" s="1"/>
  <c r="H33" i="29"/>
  <c r="N33" i="29" s="1"/>
  <c r="H32" i="29"/>
  <c r="N32" i="29" s="1"/>
  <c r="H28" i="29"/>
  <c r="N28" i="29" s="1"/>
  <c r="H24" i="29"/>
  <c r="N24" i="29" s="1"/>
  <c r="H20" i="29"/>
  <c r="N20" i="29" s="1"/>
  <c r="H16" i="29"/>
  <c r="N16" i="29" s="1"/>
  <c r="H12" i="29"/>
  <c r="N12" i="29" s="1"/>
  <c r="H11" i="29"/>
  <c r="H27" i="29"/>
  <c r="N27" i="29" s="1"/>
  <c r="H31" i="29"/>
  <c r="N31" i="29" s="1"/>
  <c r="H15" i="29"/>
  <c r="N15" i="29" s="1"/>
  <c r="H21" i="29"/>
  <c r="N21" i="29" s="1"/>
  <c r="H18" i="29"/>
  <c r="N18" i="29" s="1"/>
  <c r="H26" i="29"/>
  <c r="N26" i="29" s="1"/>
  <c r="H13" i="29"/>
  <c r="N13" i="29" s="1"/>
  <c r="H29" i="29"/>
  <c r="N29" i="29" s="1"/>
  <c r="H14" i="29"/>
  <c r="N14" i="29" s="1"/>
  <c r="H25" i="29"/>
  <c r="N25" i="29" s="1"/>
  <c r="H30" i="29"/>
  <c r="N30" i="29" s="1"/>
  <c r="H23" i="29"/>
  <c r="N23" i="29" s="1"/>
  <c r="J22" i="18"/>
  <c r="J24" i="18"/>
  <c r="I26" i="18"/>
  <c r="J26" i="18" s="1"/>
  <c r="I25" i="18"/>
  <c r="J25" i="18" s="1"/>
  <c r="I24" i="18"/>
  <c r="I23" i="18"/>
  <c r="J23" i="18" s="1"/>
  <c r="I22" i="18"/>
  <c r="I21" i="18"/>
  <c r="J21" i="18" s="1"/>
  <c r="I20" i="18"/>
  <c r="J20" i="18" s="1"/>
  <c r="I19" i="18"/>
  <c r="J19" i="18" s="1"/>
  <c r="I18" i="18"/>
  <c r="J18" i="18" s="1"/>
  <c r="I17" i="18"/>
  <c r="J17" i="18" s="1"/>
  <c r="I16" i="18"/>
  <c r="J16" i="18" s="1"/>
  <c r="H54" i="29" l="1"/>
  <c r="N11" i="29"/>
  <c r="N54" i="29" s="1"/>
  <c r="B33" i="27" s="1"/>
  <c r="D23" i="27" s="1"/>
  <c r="J28" i="18"/>
  <c r="B36" i="27" s="1"/>
  <c r="D26" i="27" s="1"/>
  <c r="E26" i="27" s="1"/>
  <c r="G13" i="23" l="1"/>
  <c r="G33" i="23"/>
  <c r="G32" i="23"/>
  <c r="G31" i="23"/>
  <c r="G30" i="23"/>
  <c r="G29" i="23"/>
  <c r="G28" i="23"/>
  <c r="G27" i="23"/>
  <c r="G26" i="23"/>
  <c r="G25" i="23"/>
  <c r="G24" i="23"/>
  <c r="G23" i="23"/>
  <c r="G22" i="23"/>
  <c r="G21" i="23"/>
  <c r="G20" i="23"/>
  <c r="G17" i="23"/>
  <c r="G16" i="23"/>
  <c r="G15" i="23"/>
  <c r="G14" i="23"/>
  <c r="G12" i="23"/>
  <c r="G11" i="23"/>
  <c r="G36" i="23" l="1"/>
  <c r="H34" i="23" l="1"/>
  <c r="N34" i="23" s="1"/>
  <c r="H35" i="23"/>
  <c r="N35" i="23" s="1"/>
  <c r="H24" i="23"/>
  <c r="N24" i="23" s="1"/>
  <c r="H27" i="23"/>
  <c r="N27" i="23" s="1"/>
  <c r="H32" i="23"/>
  <c r="N32" i="23" s="1"/>
  <c r="H14" i="23"/>
  <c r="N14" i="23" s="1"/>
  <c r="H30" i="23"/>
  <c r="N30" i="23" s="1"/>
  <c r="H31" i="23"/>
  <c r="N31" i="23" s="1"/>
  <c r="H28" i="23"/>
  <c r="N28" i="23" s="1"/>
  <c r="H25" i="23"/>
  <c r="N25" i="23" s="1"/>
  <c r="H22" i="23"/>
  <c r="N22" i="23" s="1"/>
  <c r="H13" i="23"/>
  <c r="N13" i="23" s="1"/>
  <c r="H29" i="23"/>
  <c r="N29" i="23" s="1"/>
  <c r="H21" i="23"/>
  <c r="N21" i="23" s="1"/>
  <c r="H11" i="23"/>
  <c r="H12" i="23"/>
  <c r="N12" i="23" s="1"/>
  <c r="H20" i="23"/>
  <c r="N20" i="23" s="1"/>
  <c r="H17" i="23"/>
  <c r="N17" i="23" s="1"/>
  <c r="H23" i="23"/>
  <c r="N23" i="23" s="1"/>
  <c r="H15" i="23"/>
  <c r="N15" i="23" s="1"/>
  <c r="H18" i="23"/>
  <c r="N18" i="23" s="1"/>
  <c r="H33" i="23"/>
  <c r="N33" i="23" s="1"/>
  <c r="H16" i="23"/>
  <c r="N16" i="23" s="1"/>
  <c r="H26" i="23"/>
  <c r="N26" i="23" s="1"/>
  <c r="N11" i="23" l="1"/>
  <c r="H36" i="23"/>
  <c r="B34" i="27" l="1"/>
  <c r="D24" i="27" s="1"/>
  <c r="N36" i="23"/>
  <c r="H20" i="31"/>
  <c r="H150" i="31" l="1"/>
  <c r="B32" i="27" s="1"/>
  <c r="D22" i="27" s="1"/>
  <c r="E22" i="27" s="1"/>
</calcChain>
</file>

<file path=xl/sharedStrings.xml><?xml version="1.0" encoding="utf-8"?>
<sst xmlns="http://schemas.openxmlformats.org/spreadsheetml/2006/main" count="1567" uniqueCount="864">
  <si>
    <t>#</t>
  </si>
  <si>
    <t>Instructions:</t>
  </si>
  <si>
    <t>Gatekeepers</t>
  </si>
  <si>
    <r>
      <t xml:space="preserve">The </t>
    </r>
    <r>
      <rPr>
        <i/>
        <sz val="11"/>
        <color theme="1"/>
        <rFont val="Arial"/>
        <family val="2"/>
      </rPr>
      <t>Tenderers</t>
    </r>
    <r>
      <rPr>
        <sz val="11"/>
        <color theme="1"/>
        <rFont val="Arial"/>
        <family val="2"/>
      </rPr>
      <t xml:space="preserve"> are required to respond to the Gatekeeper requirements as stated in the Gatekeeper worksheet.
When completing the Gatekeepers, "Y" signifies compliance, whereas "N" indicates non-compliance
Where "Y" is indicated, a reference with a link to the supporting evidence should be provided. Alternatively, the document name, section and page number of the reference must be provided.
Compliance with the Gatekeepers is mandatory. Failure to meet any of the Gatekeepers will result in the submission not being evaluated further
</t>
    </r>
  </si>
  <si>
    <t>Evaluation Criteria</t>
  </si>
  <si>
    <r>
      <t xml:space="preserve">Against each Evaluation Criteria Clause, the </t>
    </r>
    <r>
      <rPr>
        <i/>
        <sz val="11"/>
        <color theme="1"/>
        <rFont val="Arial"/>
        <family val="2"/>
      </rPr>
      <t xml:space="preserve">Tenderer </t>
    </r>
    <r>
      <rPr>
        <sz val="11"/>
        <color theme="1"/>
        <rFont val="Arial"/>
        <family val="2"/>
      </rPr>
      <t xml:space="preserve">should complete only the Supplier's Response and Reference columns 
In the Supplier's Response column, select one applicable option from the following options:
  Standard functionality - confirming that the requirement is a standard capability of the solution
  Requires configuration - confirming that the requirement can be met through configuration   
  Requires minor customisation - confirming  that the requirement can be met through minor adjustments 
  Requires major customisation - confirming that the requirement can be met through significant changes to the solution 
  Not provided - confirmation that the requirements cannot be fulfilled by the solution
In the Reference field, the </t>
    </r>
    <r>
      <rPr>
        <i/>
        <sz val="11"/>
        <color theme="1"/>
        <rFont val="Arial"/>
        <family val="2"/>
      </rPr>
      <t>Tenderer</t>
    </r>
    <r>
      <rPr>
        <sz val="11"/>
        <color theme="1"/>
        <rFont val="Arial"/>
        <family val="2"/>
      </rPr>
      <t xml:space="preserve"> must provide a functional link to the supporting evidence. Alternatively, the document name, section and page number of the reference should be provided. The supporting evidence should explicitly demonstrate the fulfilment of the requirement, or demonstrate the existing capability in comparison to what needs to be done meet the requirement.</t>
    </r>
    <r>
      <rPr>
        <sz val="11"/>
        <color rgb="FFFF0000"/>
        <rFont val="Arial"/>
        <family val="2"/>
      </rPr>
      <t xml:space="preserve"> </t>
    </r>
    <r>
      <rPr>
        <sz val="11"/>
        <color theme="1"/>
        <rFont val="Arial"/>
        <family val="2"/>
      </rPr>
      <t xml:space="preserve">The supporting evidence must be supported by the relevant snapshort/pictures.
</t>
    </r>
  </si>
  <si>
    <t xml:space="preserve">Demonstration  </t>
  </si>
  <si>
    <t xml:space="preserve">Only Suppliers that have met the evaluation criteria threshold will be subjected to do demonstration to verify their responses and will be evaluated based on 11 questions
Suppliers passes the demonstration will be further taken to a cooperate finance process                                                                                                                                                                                                                                 The details on the demonstration sheet will be used by the evaluators (it is only for the information for the Suppliers)
Doing the demonstration is compulsory and is part of the selection process, failure to do it will result the Supplier to not be considered
Suppliers responded to be compliant during the evaluation criteria (paper exercise) and provided supporting information, however during the demonstration it appears that they are not complaint, their score for that particular question will be changed to reflect what was demonstrated
</t>
  </si>
  <si>
    <t>General</t>
  </si>
  <si>
    <t>Sections of the evaluation criteria are assigned specific weights</t>
  </si>
  <si>
    <t>The weights are uniformly distributed per section</t>
  </si>
  <si>
    <t>Functional requirements contributes 60% of the overall rating, while architecture constitute the remaining 40%</t>
  </si>
  <si>
    <t xml:space="preserve">Submission will be evaluated against a total weight of 100% (60% functional requirements and 40% architecture) with a minimum threshold of 70%.  </t>
  </si>
  <si>
    <t>Tenders that do not meet the tender document evaluation threshold of 70% will be disqualified and not be evaluated further</t>
  </si>
  <si>
    <t>Suppliers that have met the threshold will be subjected to do the demo evaluation, as the confirmation of their responses.</t>
  </si>
  <si>
    <t xml:space="preserve">Demo will be evaluated on a total weight of 100%  with a minimum threshold of 70%. </t>
  </si>
  <si>
    <t>GATEKEEPER CRITERIA</t>
  </si>
  <si>
    <t>RESPONSE
Y/N</t>
  </si>
  <si>
    <t>Reference 
(Link to Supporting Evidence)</t>
  </si>
  <si>
    <t>Met?</t>
  </si>
  <si>
    <t>Item #</t>
  </si>
  <si>
    <t>Functional Requirements</t>
  </si>
  <si>
    <t>Yes</t>
  </si>
  <si>
    <t>Architecture</t>
  </si>
  <si>
    <t>Notes:</t>
  </si>
  <si>
    <t>Provide a list of all enterprise level APM installations utilising the product offered, with references.  Preference will be given to electric utility installations.</t>
  </si>
  <si>
    <t>A suitable list of enterprise level APM installations utilising the product offered (preferably in the utility industry) has been provided,.  References with contact details are provided.</t>
  </si>
  <si>
    <t>Describe the product functionality.  It is expected that at least Maintenance strategies and Health Indices should be covered.</t>
  </si>
  <si>
    <t xml:space="preserve">The product offering includes  modules, with Maintenance Strategy and Asset Health  functionality as standard core functions. As an acceptable reference, provide an extraction from the APM Tool indicating that the Tool has both maintenance strategies and asset health indeces. </t>
  </si>
  <si>
    <t>The product contains a workflow solution or is able to integrate to the Eskom Transmission and  Distribution  CMMS.</t>
  </si>
  <si>
    <t>Hosting gatekeeper</t>
  </si>
  <si>
    <t>Project Name</t>
  </si>
  <si>
    <t>xxxxx Tender</t>
  </si>
  <si>
    <t>Tenderer:</t>
  </si>
  <si>
    <t>Evaluated by:</t>
  </si>
  <si>
    <t xml:space="preserve">Important Notes: </t>
  </si>
  <si>
    <t>1. Please indicate location of answers to the criteria and where required answer yes or no. To be included in Comments tab per sheet.</t>
  </si>
  <si>
    <t xml:space="preserve">2. The qualified solution service provider shall do a product demo of the proposed product to be presented to Eskom.  This is mandatory. </t>
  </si>
  <si>
    <t>3. "Tenderer(s) to take note of the following key instructions - Please follow the structure of the technical evaluation sheet provided when responding to this enquiry.</t>
  </si>
  <si>
    <t>4.  DO NOT just give YES/NO kind of response to the questions which require more details and information.</t>
  </si>
  <si>
    <t>5. Provide full information to your answer(s) in line with the details of the question(s) in point." </t>
  </si>
  <si>
    <t>6. Tenders that do not meet the tender document evaluation threshold of 70% (during paper evaluation) will be disqualified and not be evaluated further</t>
  </si>
  <si>
    <t>7. Suppliers that have met the threshold will be subjected to do the demo evaluation, as the confirmation of their responses.</t>
  </si>
  <si>
    <t xml:space="preserve">8. Demo will be evaluated on a total weight of 100%  with a minimum threshold of 70%. </t>
  </si>
  <si>
    <t>7. If any of these criteria in the Gatekeepers are not met, the tenderer will be disqualified.</t>
  </si>
  <si>
    <t>Please Note:</t>
  </si>
  <si>
    <t>Weighting</t>
  </si>
  <si>
    <t>Total</t>
  </si>
  <si>
    <t>Paper Evaulation and Demo</t>
  </si>
  <si>
    <t>Paper evaluation</t>
  </si>
  <si>
    <t>Functional</t>
  </si>
  <si>
    <t xml:space="preserve">Functional weighting is highest at 60%, the Functional Architecture 20% and rest is 10% each. </t>
  </si>
  <si>
    <t>Functional (Architecture)</t>
  </si>
  <si>
    <t>Integration &amp; Testing</t>
  </si>
  <si>
    <r>
      <t xml:space="preserve">The threshold for the Final score (Paper Evaluation ) is </t>
    </r>
    <r>
      <rPr>
        <b/>
        <sz val="8"/>
        <color indexed="8"/>
        <rFont val="Arial"/>
        <family val="2"/>
      </rPr>
      <t xml:space="preserve">70% </t>
    </r>
  </si>
  <si>
    <t>Security</t>
  </si>
  <si>
    <t xml:space="preserve">The threshold for the Final score (Demo Evaluation) is 70% </t>
  </si>
  <si>
    <t>DEMO</t>
  </si>
  <si>
    <t>Demo</t>
  </si>
  <si>
    <t>Evaluation on Weighted Criteria</t>
  </si>
  <si>
    <t>Sum of Weighted Question (Functional)</t>
  </si>
  <si>
    <t>Sum of Weighted Question (Functional - Architecture)</t>
  </si>
  <si>
    <t>Sum of Weighted Question (Integration and Testing)</t>
  </si>
  <si>
    <t>Sum of Weighted Question (Security)</t>
  </si>
  <si>
    <t>Sum of Weighted Question (Demo)</t>
  </si>
  <si>
    <t xml:space="preserve"> Technical Evaluation Criteria</t>
  </si>
  <si>
    <t>Transaction:</t>
  </si>
  <si>
    <t>Tender number:</t>
  </si>
  <si>
    <t>Scoring Criteria</t>
  </si>
  <si>
    <t>Weight</t>
  </si>
  <si>
    <t>Asset Performance Management Tool</t>
  </si>
  <si>
    <t>##</t>
  </si>
  <si>
    <t>(Select option)</t>
  </si>
  <si>
    <t xml:space="preserve">Standard functionality </t>
  </si>
  <si>
    <t>Gatekeeper:</t>
  </si>
  <si>
    <t>Minimum Threshold:</t>
  </si>
  <si>
    <t xml:space="preserve">Requires configuration </t>
  </si>
  <si>
    <t>See "Gatekeeper" Sheet</t>
  </si>
  <si>
    <t xml:space="preserve">Requires minor customisation </t>
  </si>
  <si>
    <t>Requires major customisation</t>
  </si>
  <si>
    <r>
      <rPr>
        <b/>
        <i/>
        <sz val="8"/>
        <color theme="1"/>
        <rFont val="Arial"/>
        <family val="2"/>
      </rPr>
      <t>Note:</t>
    </r>
    <r>
      <rPr>
        <i/>
        <sz val="8"/>
        <color theme="1"/>
        <rFont val="Arial"/>
        <family val="2"/>
      </rPr>
      <t xml:space="preserve"> Techical Evaluation will be evaluated on a total weight (paper evaluation) of 100% (60% Functionality and 40% Arch)  with a minimum threshold of 70%.  Tenders that do not meet the overall threshold of 70% will be disqualified and not be evaluated further</t>
    </r>
  </si>
  <si>
    <t>Not provided</t>
  </si>
  <si>
    <t>Technical Evaluation Criteria</t>
  </si>
  <si>
    <t>Tenderer Name: Asset Performance Management Tool</t>
  </si>
  <si>
    <t>Evaluation Criteria Clauses</t>
  </si>
  <si>
    <t>Particular Requirements</t>
  </si>
  <si>
    <t>Supplier's Response
(Selection)</t>
  </si>
  <si>
    <t>Suppliers response Selection scoring</t>
  </si>
  <si>
    <t>Score</t>
  </si>
  <si>
    <t>Evaluation score</t>
  </si>
  <si>
    <t>Reference: 240-180100054 - Asset Performance Management Tool Functional Requirements for Transmission
Reference: 240-171000227 - Asset Performance Management Tool Functional Requirements for Distribution</t>
  </si>
  <si>
    <t>3.1</t>
  </si>
  <si>
    <t>Core Functionality</t>
  </si>
  <si>
    <t>3.1.1</t>
  </si>
  <si>
    <t>Develop and review maintenance engineering strategy during design/retrospectively</t>
  </si>
  <si>
    <t>Functionality Required</t>
  </si>
  <si>
    <t>3.1.1.4.(b)</t>
  </si>
  <si>
    <t>The tool can determine Maintenance Engineering Strategy using the following:</t>
  </si>
  <si>
    <t>3.1.1.4.(b) 1</t>
  </si>
  <si>
    <t>FMECA</t>
  </si>
  <si>
    <t>Comply with Reference (Acceptable reference is Failure Modes Effect and Critical Analysis (FMECA) tables extracted from the APM Tool)</t>
  </si>
  <si>
    <t>Not Provided</t>
  </si>
  <si>
    <t>3.1.1.4.(b) 2</t>
  </si>
  <si>
    <t>RCM</t>
  </si>
  <si>
    <t>Comply with Reference (Acceptable reference is Reliability Centered Maintenance (RCM) decision logic extracted from the APM Tool)</t>
  </si>
  <si>
    <t>3.1.1.4.(b) 3</t>
  </si>
  <si>
    <t>Partial RCM</t>
  </si>
  <si>
    <t>Comply with Reference (Acceptable reference is Modified Reliability Centered Maintenance decision logic extracted from the APM Tool)</t>
  </si>
  <si>
    <t>3.1.1.4.(c)</t>
  </si>
  <si>
    <t>The FMECA in the tool is configurable to add more rows and columns against the various levels of asset classifications</t>
  </si>
  <si>
    <t>Comply with Reference (Acceptable reference is FMECA tables extracted from the APM Tool where the following headings are added: component, subcomponent, failure effect local, and failure effect next higher)</t>
  </si>
  <si>
    <t>3.1.1.4.(d)</t>
  </si>
  <si>
    <t>The tool can be able to import FMECA from other sources, e.g. Microsoft office.</t>
  </si>
  <si>
    <t>Comply with Reference (Acceptable reference is to specify which file formats are supported for importing FMECA data from the APM tool)</t>
  </si>
  <si>
    <t>3.1.1.4.(e) &amp; (j)</t>
  </si>
  <si>
    <t xml:space="preserve">The tool is able to generate reports resulting from FMECA studies i.e. Criticality matrix(es), FMECA Worksheets, Decision tree analysis, task supportability requirements list, sorting maintenance tasks (condition-based tasks, preventative and correct maintenance task) </t>
  </si>
  <si>
    <t>Comply with Reference (Acceptable reference is the following examples of reports generated from the APM tool for any asset: criticality analysis results, grouped maintenance task e.g., condition based, preventative based on time)</t>
  </si>
  <si>
    <t>3.1.1.4.(f)</t>
  </si>
  <si>
    <t>The tool is able to review engineering strategies and recommend changes to such strategies.  Such recommendations are approved via workflow</t>
  </si>
  <si>
    <t xml:space="preserve">Comply with Reference (Acceptable reference is to provide a sample workflow from the APM tool illatrating approval for maintenance strategies. </t>
  </si>
  <si>
    <t>3.1.1.4.(g)</t>
  </si>
  <si>
    <t>From the FMECA / RCM / Partial RCM the tool is able to capture various maintenance tasks, triggers, data to be captured during task execution</t>
  </si>
  <si>
    <t>Comply with Reference (Acceptable reference is the maintenance tasks and triggers (frequency/duty) generated from the APM tool for any asset)</t>
  </si>
  <si>
    <t>3.1.1.4.(h)</t>
  </si>
  <si>
    <t xml:space="preserve">For each of the identified maintenance tasks, the tool is configurable to capture support requirements e.g. spare parts, personnel skills level, test equipment  and specialised tools that is required. </t>
  </si>
  <si>
    <t>Comply with Reference (Acceptable reference is tables extracted from the APM Tool where support requirements i.e., spare parts, personnel skills levels, and test equipment are included against a maintenance task).</t>
  </si>
  <si>
    <t>3.1.1.4.(k)</t>
  </si>
  <si>
    <t>On completion of the development or review of the Maintenance Engineering Strategy the tool is able to do the following:</t>
  </si>
  <si>
    <t>3.1.1.4.(k) 5)</t>
  </si>
  <si>
    <t>Indicative cost of ownership (e.g. maintenance strategy cost)</t>
  </si>
  <si>
    <t>Comply with Reference (Acceptable reference is the breakdown of maintenance strategy cost extracted from the APM tool for any asset).</t>
  </si>
  <si>
    <t>3.1.2</t>
  </si>
  <si>
    <t>Develop and review maintenance execution strategy</t>
  </si>
  <si>
    <t>3.1.2.4 (a)</t>
  </si>
  <si>
    <t>The tool is able to determine likelihood of asset condition deterioration, failure or malfunction  based on:</t>
  </si>
  <si>
    <t>3.1.2.4 (a) 1)</t>
  </si>
  <si>
    <t>Operating environment (e.g. environmental – weather conditions, service environment) maintenance history</t>
  </si>
  <si>
    <t>Comply with Reference (Acceptable reference is  a  sample extraction from the APM tool showing consideration to operating envionment influence on likelihood of asset condition deterioration, failure or malfunction)</t>
  </si>
  <si>
    <t>3.1.2.4 (a) 2)</t>
  </si>
  <si>
    <t>asset health index rating</t>
  </si>
  <si>
    <t>Comply with Reference (Acceptable reference is  a  sample extraction from the APM tool showing consideration to asset health influence on likelihood of asset condition deterioration, failure or malfunction)</t>
  </si>
  <si>
    <t>3.1.2.4 (a) 3)</t>
  </si>
  <si>
    <t>asset performance indicators (e.g. MTBF)</t>
  </si>
  <si>
    <t>Comply with Reference (Acceptable reference is  a  sample extraction from the APM tool showing consideration to MTBF influence on likelihood of asset condition deterioration, failure or malfunction)</t>
  </si>
  <si>
    <t>3.1.2.4 (a) 4)</t>
  </si>
  <si>
    <t>duty cycle of asset (e.g. load factor, operating temperatures, number of operations)</t>
  </si>
  <si>
    <t>Comply with Reference (Acceptable reference is  a  sample extraction from the APM tool showing consideration to duty cycle influence on likelihood of asset condition deterioration, failure or malfunction)</t>
  </si>
  <si>
    <t>3.1.2.4 (a) 5) - Dx</t>
  </si>
  <si>
    <t>operating envelope, excursions and duration of such excursions.</t>
  </si>
  <si>
    <t>Comply with Reference DX (Acceptable reference is  a  sample extraction from the APM tool showing how the operating envelop impacts the deterioration of an asset)</t>
  </si>
  <si>
    <t>3.1.2.4 (b)</t>
  </si>
  <si>
    <t>The tool is able to determine criticality rating of the asset based on:</t>
  </si>
  <si>
    <t>3.1.2.4 (b) 1)</t>
  </si>
  <si>
    <r>
      <rPr>
        <sz val="7"/>
        <rFont val="Calibri"/>
        <family val="2"/>
        <scheme val="minor"/>
      </rPr>
      <t xml:space="preserve"> </t>
    </r>
    <r>
      <rPr>
        <sz val="11"/>
        <rFont val="Calibri"/>
        <family val="2"/>
        <scheme val="minor"/>
      </rPr>
      <t>Network/system location</t>
    </r>
  </si>
  <si>
    <t>Comply with Reference (Acceptable reference is  a sample criticality rating of the asset based on location of network from the APM tool).</t>
  </si>
  <si>
    <t>3.1.2.4 (b) 2)</t>
  </si>
  <si>
    <r>
      <rPr>
        <sz val="7"/>
        <rFont val="Calibri"/>
        <family val="2"/>
        <scheme val="minor"/>
      </rPr>
      <t xml:space="preserve"> </t>
    </r>
    <r>
      <rPr>
        <sz val="11"/>
        <rFont val="Calibri"/>
        <family val="2"/>
        <scheme val="minor"/>
      </rPr>
      <t xml:space="preserve">Environmental factors </t>
    </r>
  </si>
  <si>
    <t>Comply with Reference (Acceptable reference is  a sample criticality rating of the asset based on  environmental factors from the APM tool).</t>
  </si>
  <si>
    <t>3.1.2.4 (b) 3)</t>
  </si>
  <si>
    <r>
      <rPr>
        <sz val="7"/>
        <rFont val="Calibri"/>
        <family val="2"/>
        <scheme val="minor"/>
      </rPr>
      <t xml:space="preserve"> </t>
    </r>
    <r>
      <rPr>
        <sz val="11"/>
        <rFont val="Calibri"/>
        <family val="2"/>
        <scheme val="minor"/>
      </rPr>
      <t xml:space="preserve">Consequential cost of failure (e.g. cost to restore, loss of load/income) </t>
    </r>
  </si>
  <si>
    <t>Comply with Reference (Acceptable reference is  a  sample report  from the APM tool showing the consequential cost of failure analysis for a specific asset).</t>
  </si>
  <si>
    <t>3.1.2.4 (b) 4)</t>
  </si>
  <si>
    <r>
      <rPr>
        <sz val="7"/>
        <color theme="1"/>
        <rFont val="Calibri"/>
        <family val="2"/>
        <scheme val="minor"/>
      </rPr>
      <t xml:space="preserve"> </t>
    </r>
    <r>
      <rPr>
        <sz val="11"/>
        <color theme="1"/>
        <rFont val="Calibri"/>
        <family val="2"/>
        <scheme val="minor"/>
      </rPr>
      <t>Redundancy factor (e.g. N-1, redundancy in design)</t>
    </r>
  </si>
  <si>
    <t>Comply with Reference (Acceptable reference is  a sample report from the APM tool illustrating how the tool assesses the redundancy factor and its impact on criticality).</t>
  </si>
  <si>
    <t>3.1.2.4 (c)</t>
  </si>
  <si>
    <t>The tool is able to refine (change defined tasks and/or add new tasks) the asset maintenance tasks and capture the results (what, when, if) by considering 3.1.2.4 (a) and 3.1.2.4 (b) above</t>
  </si>
  <si>
    <t>Comply with Reference  (Acceptable reference is  an  example of a criticality transformer  from the APM tool showing signs of insulation degradation due to duty load, show how the tool adds a new task to inspect the insulation and changes to the frequency of routine oil sampling).</t>
  </si>
  <si>
    <t>3.1.2.4 (d)</t>
  </si>
  <si>
    <t xml:space="preserve">Grouping and optimising of maintenance execution strategy (tasks) per multiple assets in order to minimise outages  </t>
  </si>
  <si>
    <t>Comply with Reference (Acceptable reference is grouping of maintenance tasks in the same bay to minimise outages from the APM tool).</t>
  </si>
  <si>
    <t>3.1.2.4 (g)</t>
  </si>
  <si>
    <t>On completion of the development or review of the Maintenance Execution Strategy the tool can do the following:</t>
  </si>
  <si>
    <t>3.1.2.4 (g) 2)</t>
  </si>
  <si>
    <t>Trigger an action informing the relevant parties that the Strategy has been completed (e.g. upload data into Computerised Maintenance Management System (CMMS)). This should be done using workflow. .</t>
  </si>
  <si>
    <t>Comply with Reference (Acceptable reference is  a  sample workflow from the APM tool showing how the tool triggers an action that maintenance strategy has been completed)</t>
  </si>
  <si>
    <t xml:space="preserve">3.1.2.4 (h) </t>
  </si>
  <si>
    <t>The APM tool is able to determine the strategic and critical spares holding requirement through:</t>
  </si>
  <si>
    <t>3.1.2.4 (h) 1)</t>
  </si>
  <si>
    <t xml:space="preserve">Methodologies such as e.g. failure rate analysis, Monte Carlo simulations etc. </t>
  </si>
  <si>
    <t>Comply with Reference (Acceptable reference is  a  sample report  from the APM tool showing failure rate analysis and Monte Carlo simulation results for spares requirements).</t>
  </si>
  <si>
    <t>3.1.2.4 (h) 2)</t>
  </si>
  <si>
    <r>
      <rPr>
        <sz val="7"/>
        <color rgb="FF000000"/>
        <rFont val="Calibri"/>
        <family val="2"/>
      </rPr>
      <t xml:space="preserve"> </t>
    </r>
    <r>
      <rPr>
        <sz val="11"/>
        <color rgb="FF000000"/>
        <rFont val="Calibri"/>
        <family val="2"/>
      </rPr>
      <t>Consideration to the current number of operational assets.</t>
    </r>
  </si>
  <si>
    <t>Comply with Reference  (Acceptable reference is  a  sample report  from the APM tool illustrating how the number of operational assets influences spares holding requirements).</t>
  </si>
  <si>
    <t>3.1.2.4 (h) 3)</t>
  </si>
  <si>
    <r>
      <rPr>
        <sz val="7"/>
        <color theme="1"/>
        <rFont val="Calibri"/>
        <family val="2"/>
        <scheme val="minor"/>
      </rPr>
      <t xml:space="preserve">  </t>
    </r>
    <r>
      <rPr>
        <sz val="11"/>
        <color theme="1"/>
        <rFont val="Calibri"/>
        <family val="2"/>
        <scheme val="minor"/>
      </rPr>
      <t>Lead times</t>
    </r>
  </si>
  <si>
    <t>Comply with Reference (Acceptable reference is  a  sample report  from the APM tool showing lead time analysis and its impact on spares requirements).</t>
  </si>
  <si>
    <t>3.1.2.4 (h) 4)</t>
  </si>
  <si>
    <t>Determining optimal geographical location for the storage of strategic spares through modelling parameters</t>
  </si>
  <si>
    <t>Comply with Reference (Acceptable reference is  a sample report from the APM tool illustrating the modelling and optimization process for spares storage locations).</t>
  </si>
  <si>
    <t>3.1.2.4 (h) 5)</t>
  </si>
  <si>
    <t>Consider the asset health and performance to forecast spares requirements</t>
  </si>
  <si>
    <t>Comply with Reference (Acceptable reference is  a sample report  from the APM tool showing how asset health and performance forecasts are used to determine spares needs).</t>
  </si>
  <si>
    <t>3.1.2.4 (h) 6)</t>
  </si>
  <si>
    <t>Consider asset failure root causes e.g. vandalism</t>
  </si>
  <si>
    <t>Comply with Reference (Acceptable reference is  a sample report from the APM tool illustrating the consideration of asset failure root cause such as vandalism in spares planning).</t>
  </si>
  <si>
    <t xml:space="preserve">3.1.2.4 (i) </t>
  </si>
  <si>
    <t>APM tool have Artificial Intelligence (AI) capabilities to develop, refine and optimise maintenance strategies</t>
  </si>
  <si>
    <t>Comply with Reference (Acceptable reference is  a sample report  from the APM tool showing AI-generated maintenance strategies for a set of assets).</t>
  </si>
  <si>
    <t xml:space="preserve">3.1.2.4 (j) </t>
  </si>
  <si>
    <t>The AI capability is able to analyse historical and real time data to predict equipment failures, recommend proactive maintenance actions and optimise maintenance schedules</t>
  </si>
  <si>
    <t xml:space="preserve">Comply with Reference (Acceptable reference is  a sample report  from the APM tool illustrating predicted failures, recommended maintenance actions, and optimized schedules). </t>
  </si>
  <si>
    <t xml:space="preserve">3.1.2.4 (k) </t>
  </si>
  <si>
    <t>The AI algorithms is able to learn from previous maintenance activities and continuously improve the accuracy of their predictions and recommendations</t>
  </si>
  <si>
    <t>Comply with Reference (Acceptable reference is  a sample report  from the APM tool showing how the Artificial Intelligence (AI) has improved its predictions and recommendations based on historical maintenance data..</t>
  </si>
  <si>
    <t xml:space="preserve">3.1.2.4 (l) </t>
  </si>
  <si>
    <t>The APM tool is able to use AI to recommend optimal spares holding levels considering failure rates, lead time, obsolescence, cost and other factors that may be necessary to ensure optimal quantity of spares to hold</t>
  </si>
  <si>
    <t>Comply with Reference (Acceptable reference is  a sample report  from the APM tool showing AI-driven spares holding recommendations, including the factors considered in the decision-making process).</t>
  </si>
  <si>
    <t>3.1.3</t>
  </si>
  <si>
    <t>Develop the asset health &amp; performance framework</t>
  </si>
  <si>
    <t>3.1.3.4</t>
  </si>
  <si>
    <t>The APM tool is able to configure the asset parameters to be monitored and the relationship among them for:</t>
  </si>
  <si>
    <t>3.1.3.4 (a) 1)</t>
  </si>
  <si>
    <t>Asset health</t>
  </si>
  <si>
    <t>Comply with Reference (Acceptable reference is  a sample configuration  from the APM tool showing selected health parameters and the rules/formulas used to calculate the health index for a power transformer).</t>
  </si>
  <si>
    <t>3.1.3.4 (a) 2)</t>
  </si>
  <si>
    <t>Asset performance</t>
  </si>
  <si>
    <t>Comply with Reference (Acceptable reference is  a sample configuration  from the APM tool of performance indicators and thresholds for a fleet of  power transformers).</t>
  </si>
  <si>
    <t>3.1.3.4 (b)</t>
  </si>
  <si>
    <t>The APM tool is able to configure the rules, formula and/or algorithms for the asset health indices &amp; performance indicators and other risk factors such as obsolescence or under rated equipment</t>
  </si>
  <si>
    <t>Comply with Reference (Acceptable reference is  a sample setup  from the APM tool for configuring health indices and performance indicators for power transformers).</t>
  </si>
  <si>
    <t>3.1.3.4 (c)</t>
  </si>
  <si>
    <t xml:space="preserve">The APM tool can configure  actions related to the threshold rules set, e.g. if an index is above the specified threshold, then issue an action </t>
  </si>
  <si>
    <t>Comply with Reference (Acceptable reference is  sample configuration from the APM tool where a health index is below 80% triggers an alert and maintenance action).</t>
  </si>
  <si>
    <t>3.1.3.4 (d)</t>
  </si>
  <si>
    <t>The APM tool can configure groupings (e.g. Grid / substation / asset class / asset type / component) of indices for operational, tactical, strategic views with the ability to drill down/up</t>
  </si>
  <si>
    <t>Comply with Reference (Acceptable reference is  sample grouping  of indices  from the APM tool for a substation and drilling down to an asset and sub components).</t>
  </si>
  <si>
    <t>3.1.3.4 (e)</t>
  </si>
  <si>
    <t>The APM tool can configure the methods/rules to be applied to when individual assets are combined to reflect the asset health and performance indices associated with groupings.</t>
  </si>
  <si>
    <t>Comply with Reference (Acceptable reference is  a sample setup for combining indices of multiple transformers into a single substation health index from the APM tool).</t>
  </si>
  <si>
    <t>3.1.3.4 (f)</t>
  </si>
  <si>
    <t>The APM tool can configure the display method for the asset health and performance indices and trends, e.g. tabular, histogram, geospatial.</t>
  </si>
  <si>
    <t>Comply with Reference (Acceptable reference is  a sample configuration  of a dashboard from the APM tool showing health indices in a tabular format and geospatial map).</t>
  </si>
  <si>
    <t>3.1.3.4 (g)</t>
  </si>
  <si>
    <t>The APM tool can configure the reporting requirements (templates)</t>
  </si>
  <si>
    <t>Comply with Reference (Acceptable reference is  sample report template from the APM tool for monthly asset health summaries).</t>
  </si>
  <si>
    <t>3.1.3.4 (h)</t>
  </si>
  <si>
    <t xml:space="preserve">The APM tool can configure the extraction, interfacing or data upload method(s) to obtain data from the various data sources including extracting data from electronic documents. </t>
  </si>
  <si>
    <t>Comply with Reference (Acceptable reference is  a sample setup  from the APM tool for extracting and uploading data from i.e. Computerized Maintenance Management Systems (CMMS)).</t>
  </si>
  <si>
    <t>3.1.3.4 (i)</t>
  </si>
  <si>
    <t>The APM tool can configure comparison rules (e.g. compare an asset's indices to indices of similar assets, and indices as per the design base)</t>
  </si>
  <si>
    <t>Comply with Reference (Acceptable reference is  a  sample configuration from the APM tool for comparing health indices of transformers against industry benchmarks).</t>
  </si>
  <si>
    <t>3.1.3.4 (j)</t>
  </si>
  <si>
    <t>The APM tool can perform health and performance data validation checks against the design base specification to ensure alignment and reliable data in the sense of being reasonable / usable.</t>
  </si>
  <si>
    <t>Comply with Reference (Acceptable reference is  a  sample report  from the APM tool showing data validation results against design specifications).</t>
  </si>
  <si>
    <t>3.1.4</t>
  </si>
  <si>
    <t>Monitor &amp; report asset health &amp; performance indices</t>
  </si>
  <si>
    <t>3.1.4.4</t>
  </si>
  <si>
    <t>The APM tool can:</t>
  </si>
  <si>
    <t>3.1.4.4 (a)</t>
  </si>
  <si>
    <t xml:space="preserve"> </t>
  </si>
  <si>
    <t>Comply with Reference (Acceptable reference is asset  asset health and performance data from the APM tool).</t>
  </si>
  <si>
    <t>3.1.4.4 (b)</t>
  </si>
  <si>
    <t>Validate the data against the design base/specifications to ensure data are usable</t>
  </si>
  <si>
    <t>Comply with Reference (Acceptable reference is  a sample validation report from the APM tool showing discrepancies between uploaded data and design specifications).</t>
  </si>
  <si>
    <t>3.1.4.4 (c)</t>
  </si>
  <si>
    <r>
      <rPr>
        <sz val="7"/>
        <rFont val="Calibri"/>
        <family val="2"/>
        <scheme val="minor"/>
      </rPr>
      <t xml:space="preserve"> </t>
    </r>
    <r>
      <rPr>
        <sz val="11"/>
        <rFont val="Calibri"/>
        <family val="2"/>
        <scheme val="minor"/>
      </rPr>
      <t>Run/execute the configured rules, formulas &amp; algorithms that define the framework.</t>
    </r>
  </si>
  <si>
    <t>Comply with Reference (Acceptable reference is  a sample screen  from the APM tool showing the execution of asset health rules and resulting outputs).</t>
  </si>
  <si>
    <t>3.1.4.4 (d)</t>
  </si>
  <si>
    <t>Identify deviations based configured action levels</t>
  </si>
  <si>
    <t>Comply with Reference (Acceptable reference is  a sample report  from the APM tool showing identified deviations and the corresponding action levels).</t>
  </si>
  <si>
    <t>3.1.4.4 (e)</t>
  </si>
  <si>
    <r>
      <rPr>
        <sz val="7"/>
        <rFont val="Calibri"/>
        <family val="2"/>
        <scheme val="minor"/>
      </rPr>
      <t xml:space="preserve"> </t>
    </r>
    <r>
      <rPr>
        <sz val="11"/>
        <rFont val="Calibri"/>
        <family val="2"/>
        <scheme val="minor"/>
      </rPr>
      <t>Execute the actions in accordance to the configured rules.</t>
    </r>
  </si>
  <si>
    <t>Comply with Reference (Acceptable reference is  a sample action log  from the APM tool showing executed actions based on identified deviations).</t>
  </si>
  <si>
    <t>3.1.4.4 (f)</t>
  </si>
  <si>
    <t>Record the actions and reason for the action so that the action progress can be tracked.</t>
  </si>
  <si>
    <t>Comply with Reference (Acceptable reference is  a sample log  from the APM tool showing recorded actions, reasons, and progress tracking).</t>
  </si>
  <si>
    <t>3.1.4.4 (g)</t>
  </si>
  <si>
    <t xml:space="preserve">Navigation &amp; drill down/up through the configured groupings (e.g. view per Grid / asset class / asset type) making use of the respective Top Structure Master (Business heirarchy) </t>
  </si>
  <si>
    <t>Comply with Reference (Acceptable reference is  a sample screen  from the APM tool showing navigation through different asset groupings: e.g. view per Grid / asset class / asset type).</t>
  </si>
  <si>
    <t>3.1.4.4 (h)</t>
  </si>
  <si>
    <r>
      <rPr>
        <sz val="7"/>
        <rFont val="Calibri"/>
        <family val="2"/>
        <scheme val="minor"/>
      </rPr>
      <t xml:space="preserve"> </t>
    </r>
    <r>
      <rPr>
        <sz val="11"/>
        <rFont val="Calibri"/>
        <family val="2"/>
        <scheme val="minor"/>
      </rPr>
      <t>Perform comparisons in accordance to configured comparison rules (e.g. compare an asset's indices to indices of similar assets, and indices as per the design base)</t>
    </r>
  </si>
  <si>
    <t>Comply with Reference (Acceptable reference is  a  sample report  from the APM tool showing comparative analysis of asset health indices.).</t>
  </si>
  <si>
    <t>3.1.4.4 (i)</t>
  </si>
  <si>
    <t xml:space="preserve">Display and generate reports (i.e. predefined report templates used to generate standard reports) regarding asset health &amp; performance indices and trends in accordance to the configured display methods and groupings. </t>
  </si>
  <si>
    <t>Comply with Reference (Acceptable reference is  a sample report  generated by the  APM tool showing asset health trends and performance indices).</t>
  </si>
  <si>
    <t>3.1.5</t>
  </si>
  <si>
    <t>Analyse asset health &amp; performance</t>
  </si>
  <si>
    <t>3.1.5.4</t>
  </si>
  <si>
    <t xml:space="preserve">3.1.5.4 (a) </t>
  </si>
  <si>
    <t>Perform asset health &amp; performance trending</t>
  </si>
  <si>
    <t>Comply with Reference  (Acceptable reference is  a sample report from the APM tool showing health and performance trends for a specific asset or group of assets).</t>
  </si>
  <si>
    <t>3.1.5.4 (b)</t>
  </si>
  <si>
    <t>Use statistical methods and machine learning to analysis asset condition, health, cost, availability, reliability and performance</t>
  </si>
  <si>
    <t>Comply with Reference  (Acceptable reference is  a sample analysis report  from the APM tool using statistical methods and machine learning to assess asset performance).</t>
  </si>
  <si>
    <t>3.1.5.4 (b) 5)</t>
  </si>
  <si>
    <t>Apply analytical &amp; statistical formula(s)/techniques to the data e.g. Root cause analysis, Weibull, Pareto, Standard deviation, Regression etc.</t>
  </si>
  <si>
    <t>Comply with Reference  (Acceptable reference is  a  sample report  from the APM tool demonstrating the application of the following analytical techniques: e.g. Root cause analysis, Weibull.</t>
  </si>
  <si>
    <t>3.1.5.4 (b) 6)</t>
  </si>
  <si>
    <t>Perform failure prediction</t>
  </si>
  <si>
    <t>Comply with Reference  (Acceptable reference is  a sample report  from the APM tool showing prediction of asset failure).</t>
  </si>
  <si>
    <t>3.1.5.4 (b) 7) &amp; 8)</t>
  </si>
  <si>
    <t xml:space="preserve">Display failure rates curves </t>
  </si>
  <si>
    <t>Comply with Reference  (Acceptable reference is  a sample failure rate curve for an asset from the APM tool).</t>
  </si>
  <si>
    <t>3.1.5.4 (b) 9)</t>
  </si>
  <si>
    <t>Display and compare industry and Eskom failure curves</t>
  </si>
  <si>
    <t>Comply with Reference  (Acceptable reference is  a sample report  from the APM tool comparing industry failure curves).</t>
  </si>
  <si>
    <t xml:space="preserve">3.1.5.4 (h) </t>
  </si>
  <si>
    <t>APM tool  have AI capabilities to continuously monitor and analyse asset health and performance data trends, anomalies, and potential issues that may impact asset performance or lifespan</t>
  </si>
  <si>
    <t>Comply with Reference  (Acceptable reference is  a sample report  from the APM tool showing AI-driven analysis and anomaly detection).</t>
  </si>
  <si>
    <t xml:space="preserve">3.1.5.4 (i) </t>
  </si>
  <si>
    <t>APM tool can make data driven recommendations for preventative and predictive maintenance based on asset health and performance</t>
  </si>
  <si>
    <t>Comply with Reference  (Acceptable reference is  a sample report with recommended maintenance actions based on data analysis  from the APM tool).</t>
  </si>
  <si>
    <t>3.1.6</t>
  </si>
  <si>
    <t>Technical remaining life analysis</t>
  </si>
  <si>
    <t>3.1.6.4</t>
  </si>
  <si>
    <t>3.1.6.4  (a)</t>
  </si>
  <si>
    <t>Determine asset  technical remaining life</t>
  </si>
  <si>
    <t>Comply with Reference  (Acceptable reference is  a sample report  from the APM tool showing the calculated technical remaining life for a set of assets).</t>
  </si>
  <si>
    <t xml:space="preserve">3.1.6.4  (b) </t>
  </si>
  <si>
    <t xml:space="preserve">Display/report on data / graphs / geospatially visualisation, </t>
  </si>
  <si>
    <t>Comply with Reference  (Acceptable reference is  a visualizations of technical remaining life data, including geospatial maps from the APM tool).</t>
  </si>
  <si>
    <t>3.1.6.4  (b) 1)</t>
  </si>
  <si>
    <t>Histogram of number of assets per age group;</t>
  </si>
  <si>
    <t>Comply with Reference  (Acceptable reference is  a sample histogram  from the APM tool showing the distribution of assets by age group).</t>
  </si>
  <si>
    <t>3.1.6.4  (b) 3)</t>
  </si>
  <si>
    <t xml:space="preserve">Asset technical remaining life vs design life </t>
  </si>
  <si>
    <t>Comply with Reference  (Acceptable reference is  a sample report  from the APM tool comparing technical remaining life with design life for a set of assets).</t>
  </si>
  <si>
    <t>3.1.6.4  (c)</t>
  </si>
  <si>
    <r>
      <rPr>
        <sz val="11"/>
        <color rgb="FF000000"/>
        <rFont val="Calibri"/>
        <family val="2"/>
      </rPr>
      <t xml:space="preserve">On completion of the analysis , able to trigger recommendation </t>
    </r>
    <r>
      <rPr>
        <sz val="11"/>
        <color rgb="FF0D0D0D"/>
        <rFont val="Calibri"/>
        <family val="2"/>
      </rPr>
      <t>via workflow</t>
    </r>
    <r>
      <rPr>
        <sz val="11"/>
        <color rgb="FF000000"/>
        <rFont val="Calibri"/>
        <family val="2"/>
      </rPr>
      <t xml:space="preserve"> to review:</t>
    </r>
  </si>
  <si>
    <t>Comply with Reference  (Acceptable reference is  a sample configuration  from the APM tool showing how triggers are set up to recommend reviews of life cycle planning and the financial asset register and the initiation of workflow to effect such changes).</t>
  </si>
  <si>
    <t>3.1.6.4  (c) 2)</t>
  </si>
  <si>
    <t>Life cycle planning, financial asset register</t>
  </si>
  <si>
    <t>Comply with Reference  (Acceptable reference is  a sample configuration  from the APM tool showing how triggers are set up to recommend reviews of life cycle planning and the financial asset register).</t>
  </si>
  <si>
    <t xml:space="preserve">3.1.6.4  (d) </t>
  </si>
  <si>
    <t>The APM tool have AI capabilities to determine asset technical remaining life and provide recommendations for asset end-of-life decisions considering remaining useful life, maintenance cost and refurbishment options</t>
  </si>
  <si>
    <t>Comply with Reference  (Acceptable reference is  a sample report  from the APM tool showing AI-driven remaining life estimates and recommendations).</t>
  </si>
  <si>
    <t>3.2</t>
  </si>
  <si>
    <t>General Functionality</t>
  </si>
  <si>
    <t xml:space="preserve">3.2.1 </t>
  </si>
  <si>
    <t>Asset hierarchies</t>
  </si>
  <si>
    <t>3.2.1 (a)</t>
  </si>
  <si>
    <t>The APM Tool have the ability to handle a single asset on its own and  group a number of assets as one asset</t>
  </si>
  <si>
    <t>Comply with Reference  (Acceptable reference is  a sample of grouped number of assets as one asset e.g substation from the APM tool).</t>
  </si>
  <si>
    <t>3.2.1 (a) 1)</t>
  </si>
  <si>
    <t>The tool is to utilise the CMMS Classification system.</t>
  </si>
  <si>
    <t>Comply with Reference  (Acceptable reference is  a  sample scenario showing how asset classifications from the CMMS are imported into the APM tool and used to manage both single assets and groups.</t>
  </si>
  <si>
    <t>3.2.1 (b)</t>
  </si>
  <si>
    <t>The APM tool can organise assets according to various element hierarchies listed below:</t>
  </si>
  <si>
    <t>3.2.1 (b) 1)</t>
  </si>
  <si>
    <t>Plant breakdown structure</t>
  </si>
  <si>
    <t>Comply with Reference  (Acceptable reference is  a  sample plant breakdown structure from the APM tool showing the hierarchy from the overall plant down to individual components).</t>
  </si>
  <si>
    <t>3.2.1 (b) 2)</t>
  </si>
  <si>
    <t>Organisational accountability</t>
  </si>
  <si>
    <r>
      <t xml:space="preserve">Comply with Reference  (Acceptable reference is  a sample mapping of assets to organizational units, highlighting the accountability for </t>
    </r>
    <r>
      <rPr>
        <sz val="11"/>
        <color theme="1"/>
        <rFont val="Calibri"/>
        <family val="2"/>
        <scheme val="minor"/>
      </rPr>
      <t>different assets from the APM tool).</t>
    </r>
  </si>
  <si>
    <t>3.2.1 (b) 3)</t>
  </si>
  <si>
    <t>Reporting views</t>
  </si>
  <si>
    <r>
      <t xml:space="preserve">Comply with Reference  (Acceptable reference is  a sample report  from the APM tool showing </t>
    </r>
    <r>
      <rPr>
        <sz val="11"/>
        <color theme="1"/>
        <rFont val="Calibri"/>
        <family val="2"/>
        <scheme val="minor"/>
      </rPr>
      <t>different views of asset health status  by location hierrachy)</t>
    </r>
  </si>
  <si>
    <t>3.2.1 (b) 4)</t>
  </si>
  <si>
    <t>Asset types</t>
  </si>
  <si>
    <t>Comply with Reference  (Acceptable reference is  a sample of assets organised by assets type  from the APM tool)</t>
  </si>
  <si>
    <t>3.2.1 (c)</t>
  </si>
  <si>
    <t>The hierarchies can be obtained from other systems (e.g. CMMS) and be manually managed</t>
  </si>
  <si>
    <r>
      <t xml:space="preserve">Comply with Reference  (Acceptable reference is  an illustration  from the APM tool on </t>
    </r>
    <r>
      <rPr>
        <sz val="11"/>
        <color theme="1"/>
        <rFont val="Calibri"/>
        <family val="2"/>
        <scheme val="minor"/>
      </rPr>
      <t>how asset hierarchies are imported from a CMMS).</t>
    </r>
  </si>
  <si>
    <t>The APM tool can keep track of all recommendations and approvals:</t>
  </si>
  <si>
    <t>The APM tool records all changes made within the system together with the trigger, approvers credentials and dates of such changes.</t>
  </si>
  <si>
    <t>Comply with Reference  (Acceptable reference is  an illustration  from the APM tool on how a log is kept for triggers. Approvers credentials and date and time stamp of such tranactions).</t>
  </si>
  <si>
    <t>3.2.2</t>
  </si>
  <si>
    <t>Reports</t>
  </si>
  <si>
    <t>3.2.2 (a)</t>
  </si>
  <si>
    <t xml:space="preserve"> The APM tool has the following functions to generate reports</t>
  </si>
  <si>
    <r>
      <t xml:space="preserve">3.2.2 (a) </t>
    </r>
    <r>
      <rPr>
        <b/>
        <sz val="11"/>
        <color rgb="FFFF0000"/>
        <rFont val="Calibri"/>
        <family val="2"/>
        <scheme val="minor"/>
      </rPr>
      <t>2</t>
    </r>
    <r>
      <rPr>
        <b/>
        <sz val="11"/>
        <color theme="1"/>
        <rFont val="Calibri"/>
        <family val="2"/>
        <scheme val="minor"/>
      </rPr>
      <t>)</t>
    </r>
  </si>
  <si>
    <t xml:space="preserve">Report scheduler that will automatically submit a report on a predetermined time basis </t>
  </si>
  <si>
    <t>Comply with Reference  (Acceptable reference is  a sample setup of a report scheduler from the APM tool, such as generating a monthly asset health report).</t>
  </si>
  <si>
    <t>3.2.2 (a) 3) &amp; 4)</t>
  </si>
  <si>
    <t>Download and print configurable reports</t>
  </si>
  <si>
    <t>Comply with Reference  (Acceptable reference is  an illustration of download and print feature from the APM tool screenshot).</t>
  </si>
  <si>
    <t>3.2.3</t>
  </si>
  <si>
    <t>Recommendations/action management</t>
  </si>
  <si>
    <t>3.2.3 (a)</t>
  </si>
  <si>
    <t>The APM tool has the following functions for all recommendations, actions and improvement opportunities:</t>
  </si>
  <si>
    <t>3.2.3 (a) inc DX</t>
  </si>
  <si>
    <t xml:space="preserve">The APM tool can formulate recommendations automatically to a single asset and fleet of assets </t>
  </si>
  <si>
    <t>Comply with Reference  (Acceptable reference is  an illustration  from the APM tool on how recommendations are automatically create recommendations for a single asset or fleet of assets).</t>
  </si>
  <si>
    <t>3.2.3 (a) 1)</t>
  </si>
  <si>
    <t>Recording of the recommendation, reason for the recommendation, supporting data, creator and to who actioned via workflow.</t>
  </si>
  <si>
    <t>Comply with Reference  (Acceptable reference is  a sample record of recommendations from the APM tool, including reason for the recommendations, supporting data, creator and to who actioned).</t>
  </si>
  <si>
    <t>3.2.3 (a) 2)</t>
  </si>
  <si>
    <t>Obtain approval(s) for recommendation via workflow (the tool utilise Workflow to facilitate the approval of recommendation and tasks.)</t>
  </si>
  <si>
    <r>
      <t xml:space="preserve">Comply with Reference  (Acceptable reference is  a sample </t>
    </r>
    <r>
      <rPr>
        <sz val="11"/>
        <color theme="1"/>
        <rFont val="Calibri"/>
        <family val="2"/>
        <scheme val="minor"/>
      </rPr>
      <t>approval of recommendations from the APM tool).</t>
    </r>
  </si>
  <si>
    <t>3.2.3 (a) 3)</t>
  </si>
  <si>
    <t>Acknowledge and respond to recommendations</t>
  </si>
  <si>
    <r>
      <t xml:space="preserve">Comply with Reference  (Acceptable reference is  a sample </t>
    </r>
    <r>
      <rPr>
        <sz val="11"/>
        <color theme="1"/>
        <rFont val="Calibri"/>
        <family val="2"/>
        <scheme val="minor"/>
      </rPr>
      <t>acknowledgement and responce to recommendations from the APM tool).</t>
    </r>
  </si>
  <si>
    <t>3.2.3 (a) 4)</t>
  </si>
  <si>
    <t>Record and report on the progress of recommendations, close out and completion date.</t>
  </si>
  <si>
    <r>
      <t xml:space="preserve">Comply with Reference  (Acceptable reference is  a sample progress report  from the APM tool showing the </t>
    </r>
    <r>
      <rPr>
        <sz val="11"/>
        <color theme="1"/>
        <rFont val="Calibri"/>
        <family val="2"/>
        <scheme val="minor"/>
      </rPr>
      <t>various status of  recommendations).</t>
    </r>
  </si>
  <si>
    <t>3.2.5</t>
  </si>
  <si>
    <t>Data loading</t>
  </si>
  <si>
    <t>3.2.5 (a)</t>
  </si>
  <si>
    <t>The APM tool includes the following functions</t>
  </si>
  <si>
    <t>3.2.5 (a) 1)</t>
  </si>
  <si>
    <t>Data quality verification during data loading process</t>
  </si>
  <si>
    <t>Comply with Reference  (Acceptable reference is  a sample report  from the APM tool showing the results of data quality checks performed during the loading process).</t>
  </si>
  <si>
    <t>3.2.5 (a) 2)</t>
  </si>
  <si>
    <t>Reporting of failures in data errors identified</t>
  </si>
  <si>
    <t>Comply with Reference  (Acceptable reference is  a sample error report  from the APM tool showing identified data errors).</t>
  </si>
  <si>
    <t>3.2.5 (a) 3) - Dx</t>
  </si>
  <si>
    <t>The APM Tool is expected to load non digitised Asset and Maintenance data automatically and intelligently. (OCR with handwriting, the APM Tool to be able to extract required data from hand written, typed and electronic documents of various formats.</t>
  </si>
  <si>
    <t>Comply with Reference  (Acceptable reference is  a sample report  from the APM tool showing how non digitized data is uploaded intelligently into the APM Tool).</t>
  </si>
  <si>
    <t>Reference: 240-180100054: Asset Performance Management Tool Scope of Work for Transmission
Reference: 240-171000228: Asset Performance Management Tool Scope of Work for Distribution</t>
  </si>
  <si>
    <t>3.3</t>
  </si>
  <si>
    <t>Engineering Solution</t>
  </si>
  <si>
    <t>3.3.2</t>
  </si>
  <si>
    <t>Scope of supply</t>
  </si>
  <si>
    <t>Supply of Industry best practice (with reference) models for maintenance strategies and health measures for the following asset classes:</t>
  </si>
  <si>
    <t>Power Transformers</t>
  </si>
  <si>
    <r>
      <t>Comply with Reference  (Acceptable reference is  a sample maintenance models and</t>
    </r>
    <r>
      <rPr>
        <sz val="11"/>
        <color theme="1"/>
        <rFont val="Calibri"/>
        <family val="2"/>
        <scheme val="minor"/>
      </rPr>
      <t xml:space="preserve"> asset health measures for power transformers  from the APM tool).</t>
    </r>
  </si>
  <si>
    <t>Circuit Breakers</t>
  </si>
  <si>
    <r>
      <t xml:space="preserve">Comply with Reference  (Acceptable reference is  a sample maintenance models and </t>
    </r>
    <r>
      <rPr>
        <sz val="11"/>
        <color theme="1"/>
        <rFont val="Calibri"/>
        <family val="2"/>
        <scheme val="minor"/>
      </rPr>
      <t>asset health measures for circuit breakers from the APM tool).</t>
    </r>
  </si>
  <si>
    <t>Batteries</t>
  </si>
  <si>
    <r>
      <t xml:space="preserve">Comply with Reference  (Acceptable reference is  a  sample maintenance models </t>
    </r>
    <r>
      <rPr>
        <sz val="11"/>
        <color theme="1"/>
        <rFont val="Calibri"/>
        <family val="2"/>
        <scheme val="minor"/>
      </rPr>
      <t>and asset health measures for batteries  from the APM tool).</t>
    </r>
  </si>
  <si>
    <t>Overhead lines  (EHV, HV, MV &amp; LV)</t>
  </si>
  <si>
    <r>
      <t xml:space="preserve">Comply with Reference  (Acceptable reference is  a sample sample maintenance models </t>
    </r>
    <r>
      <rPr>
        <sz val="11"/>
        <color theme="1"/>
        <rFont val="Calibri"/>
        <family val="2"/>
        <scheme val="minor"/>
      </rPr>
      <t>and asset health measures for overhead lines  from the APM tool).</t>
    </r>
  </si>
  <si>
    <t>Cable Networks (HV&amp; MMV)</t>
  </si>
  <si>
    <t>Comply with Reference  (Acceptable reference is  a sample maintenance models and asset health measures for cables  from the APM tool).</t>
  </si>
  <si>
    <t>Metering (Including smart metering)</t>
  </si>
  <si>
    <t>Comply with Reference  (Acceptable reference is  a sample maintenance models and asset health measures for power metering  from the APM tool).</t>
  </si>
  <si>
    <t>Protection Schemes</t>
  </si>
  <si>
    <r>
      <t>Comply with Reference  (Acceptable reference is  a sample maintenance models and</t>
    </r>
    <r>
      <rPr>
        <sz val="11"/>
        <color theme="1"/>
        <rFont val="Calibri"/>
        <family val="2"/>
        <scheme val="minor"/>
      </rPr>
      <t xml:space="preserve"> asset health measures for protection schemes from the APM tool).</t>
    </r>
  </si>
  <si>
    <t>Project Name:</t>
  </si>
  <si>
    <t>Asset Performance Management</t>
  </si>
  <si>
    <t>Evaluation Area:</t>
  </si>
  <si>
    <t>Non-Functional - Architecture</t>
  </si>
  <si>
    <t>CORP xxxx Tender:</t>
  </si>
  <si>
    <t xml:space="preserve">Evaluation Criteria - </t>
  </si>
  <si>
    <r>
      <t xml:space="preserve">Requirement Priority
</t>
    </r>
    <r>
      <rPr>
        <sz val="10"/>
        <color rgb="FF000000"/>
        <rFont val="Arial"/>
        <family val="2"/>
      </rPr>
      <t>Priority determined by Eskom</t>
    </r>
  </si>
  <si>
    <r>
      <t xml:space="preserve">Weighted Question
</t>
    </r>
    <r>
      <rPr>
        <sz val="10"/>
        <color indexed="8"/>
        <rFont val="Arial"/>
        <family val="2"/>
      </rPr>
      <t>Weight determined by Eskom</t>
    </r>
  </si>
  <si>
    <r>
      <rPr>
        <b/>
        <sz val="10"/>
        <rFont val="Arial"/>
        <family val="2"/>
      </rPr>
      <t>Tenderer Compliance</t>
    </r>
    <r>
      <rPr>
        <b/>
        <sz val="10"/>
        <color indexed="8"/>
        <rFont val="Arial"/>
        <family val="2"/>
      </rPr>
      <t xml:space="preserve">
</t>
    </r>
    <r>
      <rPr>
        <sz val="10"/>
        <color rgb="FF000000"/>
        <rFont val="Arial"/>
        <family val="2"/>
      </rPr>
      <t xml:space="preserve">Tenderer to select compliance to  requirement from the drop-down list provided. </t>
    </r>
  </si>
  <si>
    <r>
      <t xml:space="preserve">Tenderer Evidence
</t>
    </r>
    <r>
      <rPr>
        <sz val="10"/>
        <color rgb="FF000000"/>
        <rFont val="Arial"/>
        <family val="2"/>
      </rPr>
      <t>Tenderer to indicate location of evidence e.g. document, section, page, paragraph, etc.</t>
    </r>
  </si>
  <si>
    <r>
      <t xml:space="preserve">Tenderer Comments
</t>
    </r>
    <r>
      <rPr>
        <sz val="10"/>
        <color rgb="FF000000"/>
        <rFont val="Arial"/>
        <family val="2"/>
      </rPr>
      <t>Tenderer to indicate any applicable comments based on Compliance.</t>
    </r>
  </si>
  <si>
    <r>
      <t xml:space="preserve">Eskom Evaluator Scores
</t>
    </r>
    <r>
      <rPr>
        <sz val="10"/>
        <color indexed="8"/>
        <rFont val="Arial"/>
        <family val="2"/>
      </rPr>
      <t>Each Eskom evaluation team member to determine scores during evaluation. Scores will be averaged for the final score.</t>
    </r>
  </si>
  <si>
    <r>
      <t xml:space="preserve">Weighted Answer
</t>
    </r>
    <r>
      <rPr>
        <sz val="10"/>
        <color rgb="FF000000"/>
        <rFont val="Arial"/>
        <family val="2"/>
      </rPr>
      <t>Weight based on Eskom evaluator scores</t>
    </r>
  </si>
  <si>
    <r>
      <t xml:space="preserve">Eskom Evaluator Comments
</t>
    </r>
    <r>
      <rPr>
        <sz val="10"/>
        <color rgb="FF000000"/>
        <rFont val="Arial"/>
        <family val="2"/>
      </rPr>
      <t>Eskom evaluator to indicate any applicable comments.</t>
    </r>
  </si>
  <si>
    <t>ID</t>
  </si>
  <si>
    <t>Type</t>
  </si>
  <si>
    <t>Criterion</t>
  </si>
  <si>
    <t>Functional Requirement</t>
  </si>
  <si>
    <t>Requirement description</t>
  </si>
  <si>
    <t>Priority Description</t>
  </si>
  <si>
    <t xml:space="preserve">Priority
</t>
  </si>
  <si>
    <t>Weighted Question</t>
  </si>
  <si>
    <t>Tenderer Functionality Score</t>
  </si>
  <si>
    <t>Tenderer Evidence Score</t>
  </si>
  <si>
    <t>Tenderer Comments</t>
  </si>
  <si>
    <t>Functionality Score</t>
  </si>
  <si>
    <t>Evidence Score</t>
  </si>
  <si>
    <t>Weighted Answer</t>
  </si>
  <si>
    <t>Eskom Evaluator Comments</t>
  </si>
  <si>
    <t>Meeting the Scope of Work Required</t>
  </si>
  <si>
    <t>Application Architecture</t>
  </si>
  <si>
    <t>Detailed application architeture overview (more descriptive)</t>
  </si>
  <si>
    <t>Very important</t>
  </si>
  <si>
    <t xml:space="preserve">100%:Vendor has provided solution overview and shown the positioning of the tool in the suite/ landscape 
50%:   Vendor has provided solution overview only
0%:     No info provided
</t>
  </si>
  <si>
    <t xml:space="preserve">100%: Fully comply with requirement
50%:   Partially comply
0%:     No experience
</t>
  </si>
  <si>
    <t>Comply with Reference</t>
  </si>
  <si>
    <t>100%: Vendor fulfills all requirements as per criterion
50%:   vendor meets half of the requirements
0%:     Vendor did not provide answer or doesn’t meet requirements</t>
  </si>
  <si>
    <t>Solution Functional decomposition</t>
  </si>
  <si>
    <t xml:space="preserve">100%: Vendor has provided info as per criterion
50%:   vendor has provided sketchy information with little detail 
0%:     No info provided
</t>
  </si>
  <si>
    <t>Provide platform configurability regarding the following (workflow, business rules, forms, user interface per division, rolebased authentication)</t>
  </si>
  <si>
    <t>Platform development capabilities wrt specified functions</t>
  </si>
  <si>
    <t xml:space="preserve">100%: vendor has provided all info required as per criterion
50%:   vendor has provided half of the information
0%:     No info provided
</t>
  </si>
  <si>
    <t>Platform development capabilities wrt workflows</t>
  </si>
  <si>
    <t>Platform development capabilities wrt analytic models</t>
  </si>
  <si>
    <t>Info/ Data Architecture</t>
  </si>
  <si>
    <t>cloud hosting location for all environments including production, development, DR etc</t>
  </si>
  <si>
    <t>Explain your key data dependencies from other data sources.  Specify the type of  data sources and the criticality thereof.</t>
  </si>
  <si>
    <t>Key data dependencies</t>
  </si>
  <si>
    <t>Is your data model for your solution aligned with CIM. If so, can it be extended? Describe the process and impact of the extension.</t>
  </si>
  <si>
    <t>Alignment to CIM</t>
  </si>
  <si>
    <t>Describe your product’s data architecture, describing the different data entities for the different modules. Please include a high-level data model in your response.</t>
  </si>
  <si>
    <t>Describe how your product manages data migration from various sources</t>
  </si>
  <si>
    <t>Detailed data migration protocols</t>
  </si>
  <si>
    <t>data containerisation mechanisms</t>
  </si>
  <si>
    <r>
      <t xml:space="preserve">Please confirm the ownership of the data that ESKOM stores, transmits, and/or creates with the cloud service, during and </t>
    </r>
    <r>
      <rPr>
        <sz val="10"/>
        <rFont val="Arial"/>
        <family val="2"/>
      </rPr>
      <t xml:space="preserve">post-subscription. </t>
    </r>
  </si>
  <si>
    <t>data ownership (during and post subscription)</t>
  </si>
  <si>
    <r>
      <t xml:space="preserve">Please confirm the accessibility of the data (including metadata and access logs) that ESKOM stores, transmits, and/or creates with the cloud service, during and </t>
    </r>
    <r>
      <rPr>
        <sz val="10"/>
        <rFont val="Arial"/>
        <family val="2"/>
      </rPr>
      <t>post-subscription.</t>
    </r>
  </si>
  <si>
    <t>data accessibility (during and post subscription)</t>
  </si>
  <si>
    <t>Does the Supplier reserve any rights to use, or make available  ESKOM data for the purposes of:
- operating and improving the services
- advertising
 - anonymized open data (through standard APIs)</t>
  </si>
  <si>
    <t>Use of Eskom's data (during and post subscription)</t>
  </si>
  <si>
    <t>Is backup of all data and metadata included as part of the service offering?</t>
  </si>
  <si>
    <t>data and metadata</t>
  </si>
  <si>
    <t>Are there tools and interfaces available for Administrators to interact with and restore the backup data?</t>
  </si>
  <si>
    <t>adminidtrator side of data archiving and restoration</t>
  </si>
  <si>
    <t>Please confirm that at contract termination, the CSP will destroy ESKOM data and associated metadata (and all their copies, including backups)  in compliance with ESKOM data retention and disposition policies.</t>
  </si>
  <si>
    <t>Data disposition stance</t>
  </si>
  <si>
    <t>Please confirm if your product includes Data quality verification during data loading process, and Reporting of failures in data errors.</t>
  </si>
  <si>
    <t>detailed description of data integraty and validation mechanisms</t>
  </si>
  <si>
    <t>Provide information regarding your service offering for continuous data integration</t>
  </si>
  <si>
    <t>data integration mechanisms</t>
  </si>
  <si>
    <t>Data capture provided methods</t>
  </si>
  <si>
    <t>Critical</t>
  </si>
  <si>
    <t>Data encryption mechanisms</t>
  </si>
  <si>
    <t>Provide details of your SLA in terms of data recovery</t>
  </si>
  <si>
    <t>Typical SLA example</t>
  </si>
  <si>
    <t>Describe your product Integration Model between on-premise environments and cloud environments to ensure secure, complete and performing data exchange and workloads.</t>
  </si>
  <si>
    <t>Integration Architecture</t>
  </si>
  <si>
    <t>Please provide for your solution a list of available API's and webservices</t>
  </si>
  <si>
    <t>Please provide information about your standard (out of the box) integration to EAM /CMMS (Maximo &amp; SAP PM), Enterprise Historian, EHS, AIP, ERP, GIS, LIMS etc), adaptors and/or 3rd party products.</t>
  </si>
  <si>
    <t>Out of the box, tested and certified integration with identified physical systems</t>
  </si>
  <si>
    <t>Show stopper</t>
  </si>
  <si>
    <t>Information to be provided on all Cloud Service model and Deployment model options available (on/off premises)</t>
  </si>
  <si>
    <t>Technical Architecture</t>
  </si>
  <si>
    <t>cloud service models and deployment options</t>
  </si>
  <si>
    <t>Is the availibility of the cloud service dependent on any 3rd party?</t>
  </si>
  <si>
    <t>explain any third party software required to make the solution work</t>
  </si>
  <si>
    <t xml:space="preserve">If yes to the above question, which 3rd party and what products? </t>
  </si>
  <si>
    <t xml:space="preserve">If yes to the above question, what risks are associated with the 3rd party dependency? </t>
  </si>
  <si>
    <t>What are the minimum and recommended desktop specifications required by your solution
- specify the minimum and recommended sizing
-and operating systems (Windows 7/8/10 Server, Mac OS, Web, Linux, Other)</t>
  </si>
  <si>
    <t xml:space="preserve">Does the solution support any of the following standards Virtualization: 
- VMware vSphere 7 or higher, 
- PowerVM (RISC) (only exceptional cases shall be supported) </t>
  </si>
  <si>
    <t>Information to be provided on the backup mechanisms and how high availability is managed.</t>
  </si>
  <si>
    <t>Describe in detail how High Availability is managed</t>
  </si>
  <si>
    <t>Provide high level authentication model and its integration with authentication products.</t>
  </si>
  <si>
    <t>Provide security related information on password management via Multi-Factor Authentication (MFA) and how this is addressed in the solution.</t>
  </si>
  <si>
    <t>provide security related info regarding multi factor authentication (MFA)</t>
  </si>
  <si>
    <t>Provide information regarding solution's ability to provide access to audit trails, metadata and/or access logs to demonstrate security measures.</t>
  </si>
  <si>
    <t>security</t>
  </si>
  <si>
    <t>Please confirm how your product handles intrusion prevention and detection</t>
  </si>
  <si>
    <t>General Architecture</t>
  </si>
  <si>
    <t>product technology roadmap</t>
  </si>
  <si>
    <t>Provide detailed information around licensing options available</t>
  </si>
  <si>
    <t>Please provide in details, the supplier’s terms including privacy, confidentiality, or security policies for sensitive, confidential, personal or other special kinds of data</t>
  </si>
  <si>
    <t>Ability to generate pre-configured or custom reports, to report and track performance and to support failure reporting, analysis and corrective action system (FRACAS) and corrective and preventive action (CAPA) processes</t>
  </si>
  <si>
    <t>reporting functionality, standard and configurable.</t>
  </si>
  <si>
    <t>Provide details of your post implementation technical support</t>
  </si>
  <si>
    <t>Totals</t>
  </si>
  <si>
    <t>Total Score</t>
  </si>
  <si>
    <t>Non-Functional</t>
  </si>
  <si>
    <r>
      <rPr>
        <sz val="10"/>
        <color rgb="FF000000"/>
        <rFont val="Arial"/>
        <family val="2"/>
      </rPr>
      <t xml:space="preserve">Eskom requires the vendor to have </t>
    </r>
    <r>
      <rPr>
        <b/>
        <sz val="10"/>
        <color rgb="FF000000"/>
        <rFont val="Arial"/>
        <family val="2"/>
      </rPr>
      <t>previous involvement in the end to end testing</t>
    </r>
    <r>
      <rPr>
        <sz val="10"/>
        <color rgb="FF000000"/>
        <rFont val="Arial"/>
        <family val="2"/>
      </rPr>
      <t xml:space="preserve"> of Customer Care and Billing System, and methodologies used</t>
    </r>
  </si>
  <si>
    <t xml:space="preserve">Testing </t>
  </si>
  <si>
    <t xml:space="preserve">In your technical response list names of the clients with their contact details, where your company was involved in the end to end testing of Customer Care and Billing System and a describe of your responsiblities. </t>
  </si>
  <si>
    <t xml:space="preserve">100%:Vendor has indicated they have experience testing of APM System
50%:  Vendor has indicated experience but not in a similar system
0%:     No experienc
</t>
  </si>
  <si>
    <t>Team Organisation and Member Requirements</t>
  </si>
  <si>
    <r>
      <rPr>
        <sz val="10"/>
        <color rgb="FF000000"/>
        <rFont val="Arial"/>
        <family val="2"/>
      </rPr>
      <t xml:space="preserve">Eskom requires that </t>
    </r>
    <r>
      <rPr>
        <b/>
        <sz val="10"/>
        <color rgb="FF000000"/>
        <rFont val="Arial"/>
        <family val="2"/>
      </rPr>
      <t>sufficient dedicated testers</t>
    </r>
    <r>
      <rPr>
        <sz val="10"/>
        <color rgb="FF000000"/>
        <rFont val="Arial"/>
        <family val="2"/>
      </rPr>
      <t xml:space="preserve"> are allocated the project, the testers must be </t>
    </r>
    <r>
      <rPr>
        <b/>
        <sz val="10"/>
        <color rgb="FF000000"/>
        <rFont val="Arial"/>
        <family val="2"/>
      </rPr>
      <t xml:space="preserve">independent of the development team.
</t>
    </r>
    <r>
      <rPr>
        <sz val="10"/>
        <color rgb="FF000000"/>
        <rFont val="Arial"/>
        <family val="2"/>
      </rPr>
      <t xml:space="preserve">
The following experienced roles must be filled a:Test Manager, Test analyst ,Tester and  Perfomance tester. 
</t>
    </r>
  </si>
  <si>
    <t>In your technical response provide CV's indicating the relevant experience for the resources who will fill the following roles:
Test Manager, Test analyst ,Tester and  Perfomance tester</t>
  </si>
  <si>
    <t>100%:Test manager has more than 5 years of relevant experience
50%: Test manager has more 2-5 years of relvant experience
0%: Test manager has less than 2 years of relvant experience</t>
  </si>
  <si>
    <r>
      <rPr>
        <sz val="10"/>
        <color rgb="FF000000"/>
        <rFont val="Arial"/>
        <family val="2"/>
      </rPr>
      <t xml:space="preserve">Eskom requires the appointed testing resources to have the following experience using Eskom testing tools:
</t>
    </r>
    <r>
      <rPr>
        <b/>
        <sz val="10"/>
        <color rgb="FF000000"/>
        <rFont val="Arial"/>
        <family val="2"/>
      </rPr>
      <t>Test Manager, Test analyst  and Tester</t>
    </r>
    <r>
      <rPr>
        <sz val="10"/>
        <color rgb="FF000000"/>
        <rFont val="Arial"/>
        <family val="2"/>
      </rPr>
      <t xml:space="preserve"> must have atleast 2 years experience using Microfocus Application Lifecycle Management (ALM)
Perfomance Tester must have at least 2 years of experience using Load Runner</t>
    </r>
  </si>
  <si>
    <t>In your technical response provide four CV's indicating the relevant experience for the four required testing resources, showing their expereince with Eskom's testing tools.
Test team must include: Test Manager, Test analyst ,Tester and  Perfomance tester</t>
  </si>
  <si>
    <t xml:space="preserve">100%: All four resources have the minimum required experince.
50%: Three of the four resources have the required expereince 
0%:Two or less of the resources have the required expereince
</t>
  </si>
  <si>
    <t xml:space="preserve">Eskom requires the vendor to have a documented testing approach which is informed by a testing methodology specific to the project. E.g. Agile/Waterfall etc... </t>
  </si>
  <si>
    <t>In your technical response provide your companies standard testing approach to Oracle CC&amp;B upgrades and detail the methodology behind it.</t>
  </si>
  <si>
    <t>100%: Complete approach provided with reference to a methodology
50%:  Approach provided with no reference to a methodology
0%:  No approach provided</t>
  </si>
  <si>
    <r>
      <rPr>
        <sz val="10"/>
        <color rgb="FF000000"/>
        <rFont val="Arial"/>
        <family val="2"/>
      </rPr>
      <t xml:space="preserve">Eskom requires the vendors resources in the roles below have the required </t>
    </r>
    <r>
      <rPr>
        <b/>
        <sz val="10"/>
        <color rgb="FF000000"/>
        <rFont val="Arial"/>
        <family val="2"/>
      </rPr>
      <t>ISTQB</t>
    </r>
    <r>
      <rPr>
        <sz val="10"/>
        <color rgb="FF000000"/>
        <rFont val="Arial"/>
        <family val="2"/>
      </rPr>
      <t xml:space="preserve">(International Software Testing Qualifications Board) </t>
    </r>
    <r>
      <rPr>
        <b/>
        <sz val="10"/>
        <color rgb="FF000000"/>
        <rFont val="Arial"/>
        <family val="2"/>
      </rPr>
      <t>qualifications acrredited by SATQB</t>
    </r>
    <r>
      <rPr>
        <sz val="10"/>
        <color rgb="FF000000"/>
        <rFont val="Arial"/>
        <family val="2"/>
      </rPr>
      <t xml:space="preserve">(Southern African Software Testing Qualifications Board).  
Required resource roles: Test Manager, Test analyst ,Tester and  Perfomance tester.
 </t>
    </r>
  </si>
  <si>
    <t>In your technical response provide CV's of the resources below, together with respective copies of acquired ISTQB certificates.
Required resource roles: Test Manager, Test analyst ,Tester and  Perfomance tester.</t>
  </si>
  <si>
    <t>100%: The proposed resources in all 4 roles have ISTQB certificates
65%:   The proposed resources in 3 of the 4 roles have ISTQB certificates
35%:     The proposed resources in all 2 of the 4 roles have ISTQB certificates
0%         1 or less resources have ISTQB certificates</t>
  </si>
  <si>
    <t xml:space="preserve">Eskom requires 114 hits per second for a 500 concurrent user test, to confirm system perfomance is at acceptible levels. </t>
  </si>
  <si>
    <t xml:space="preserve"> Please provide redacted perfomance testing results from any of your clients' Oracle Weblogic managed servers .The test results must show the Average Hits per second for a 500 concurrent user test?</t>
  </si>
  <si>
    <t>100%:114 Hits per Second or more
50%:  less than 114 Hits per Second
0%:  No report provided</t>
  </si>
  <si>
    <t>Eskom requires that the System should still be able to handle 500 concurrent users after the upgrade.</t>
  </si>
  <si>
    <t>Please provide redacted perfomance testing results from any of your clients' Oracle Weblogic managed servers .The test results must show the number of concurrent users.</t>
  </si>
  <si>
    <t>100%: more than 500 concurrent users
50% Less than 500 concurrent users
0%: No report provided</t>
  </si>
  <si>
    <t>Eskom requires that the System acceptable results should be able to indicate the 90th Percentile Transaction response time of less than 3 seconds for a 500 concurrent user test.</t>
  </si>
  <si>
    <t>Please provide redacted perfomance testing results from any of your clients' Oracle Weblogic managed servers .The test results must show what is the 90th Percentile Transaction response time for a 500 concurrent user test?</t>
  </si>
  <si>
    <t>100%:Less than 3 seconds reponse time
50%: More that 3 seconds response time
0% No report provided</t>
  </si>
  <si>
    <t>After implementation of the upgrade Eskom requires the system to average 142000 throughput bytes or more per second for a 500 concurrent user test.</t>
  </si>
  <si>
    <t xml:space="preserve">Please provide redacted perfomance testing results from any of your clients' Oracle Weblogic managed servers .The test results must show  the average throughput bytes per second for a 500 concurrent user test?
</t>
  </si>
  <si>
    <t>100%   Average Throughput of 142000 bytes or more per second for a 500 concurrent user test
50%   Less than 142000 Average Throughput bytes per second for a 500 concurrent user test
0%   No report provided</t>
  </si>
  <si>
    <t>Eskom requires the vendor to have previous experience in implementation of Oracle Fusion integration solutions in an enterprise</t>
  </si>
  <si>
    <t>Integration</t>
  </si>
  <si>
    <t>Please provide references as evidence for the projects &amp; sites where you have implemented Oracle Fusion integration solutions in an enterprise and pattern your previous experience covers.</t>
  </si>
  <si>
    <t>100%: Experience working on Oracle Fusion implementation projects
0%: No experience working on Oracle Fusion implementation projects</t>
  </si>
  <si>
    <t>Eskom requires the vendor to have previous experience in implementation  of IBM DataPower integration solutions in an enterprise</t>
  </si>
  <si>
    <t>Please provide references as evidence for the projects &amp; sites where you have implemented  IBM DataPower integration solutions in an enterprise and pattern your previous experience covers.</t>
  </si>
  <si>
    <t>100%: Experience working on Data power implementation projects
0%: No experience working on Data power implementation projects</t>
  </si>
  <si>
    <t xml:space="preserve">Eskom requires the integration resources to be certified in and have experience working with Oracle Fusion 12C. At least 1 senior certified resource must have working experience in the  Oracle Fusion 12C
</t>
  </si>
  <si>
    <t xml:space="preserve">Provide CV's of the integration resources and their respective Oracle Fusion 12C certifications. </t>
  </si>
  <si>
    <r>
      <rPr>
        <sz val="10"/>
        <color rgb="FF000000"/>
        <rFont val="Arial"/>
        <family val="2"/>
      </rPr>
      <t xml:space="preserve">100%:Senior resource with more than </t>
    </r>
    <r>
      <rPr>
        <b/>
        <sz val="10"/>
        <color rgb="FF000000"/>
        <rFont val="Arial"/>
        <family val="2"/>
      </rPr>
      <t xml:space="preserve">2 years </t>
    </r>
    <r>
      <rPr>
        <sz val="10"/>
        <color rgb="FF000000"/>
        <rFont val="Arial"/>
        <family val="2"/>
      </rPr>
      <t xml:space="preserve">experience and certification
50%: Senior resource with a more than </t>
    </r>
    <r>
      <rPr>
        <b/>
        <sz val="10"/>
        <color rgb="FF000000"/>
        <rFont val="Arial"/>
        <family val="2"/>
      </rPr>
      <t>2 years</t>
    </r>
    <r>
      <rPr>
        <sz val="10"/>
        <color rgb="FF000000"/>
        <rFont val="Arial"/>
        <family val="2"/>
      </rPr>
      <t xml:space="preserve"> experience but no certification
0%: Senior resource with less than </t>
    </r>
    <r>
      <rPr>
        <b/>
        <sz val="10"/>
        <color rgb="FF000000"/>
        <rFont val="Arial"/>
        <family val="2"/>
      </rPr>
      <t>2 years</t>
    </r>
    <r>
      <rPr>
        <sz val="10"/>
        <color rgb="FF000000"/>
        <rFont val="Arial"/>
        <family val="2"/>
      </rPr>
      <t xml:space="preserve"> experience, irespective of certification</t>
    </r>
  </si>
  <si>
    <t>Eskom requires the integration resources  to be certified in and have expereince working with IBM Data Power. At least 1 senior certified resource must have working experience in the IBM Data Power</t>
  </si>
  <si>
    <t xml:space="preserve">Provide CV's of the integration resources and their respective IBM Data Power certifications. </t>
  </si>
  <si>
    <r>
      <rPr>
        <sz val="10"/>
        <color rgb="FF000000"/>
        <rFont val="Arial"/>
        <family val="2"/>
      </rPr>
      <t xml:space="preserve">100%:Senior resource with more than </t>
    </r>
    <r>
      <rPr>
        <b/>
        <sz val="10"/>
        <color rgb="FF000000"/>
        <rFont val="Arial"/>
        <family val="2"/>
      </rPr>
      <t>2 years</t>
    </r>
    <r>
      <rPr>
        <sz val="10"/>
        <color rgb="FF000000"/>
        <rFont val="Arial"/>
        <family val="2"/>
      </rPr>
      <t xml:space="preserve"> experience and certification
50%: Senior resource with a more than </t>
    </r>
    <r>
      <rPr>
        <b/>
        <sz val="10"/>
        <color rgb="FF000000"/>
        <rFont val="Arial"/>
        <family val="2"/>
      </rPr>
      <t>2 years</t>
    </r>
    <r>
      <rPr>
        <sz val="10"/>
        <color rgb="FF000000"/>
        <rFont val="Arial"/>
        <family val="2"/>
      </rPr>
      <t xml:space="preserve"> experience but no certification
0%: Senior resource with less than </t>
    </r>
    <r>
      <rPr>
        <b/>
        <sz val="10"/>
        <color rgb="FF000000"/>
        <rFont val="Arial"/>
        <family val="2"/>
      </rPr>
      <t>2 years</t>
    </r>
    <r>
      <rPr>
        <sz val="10"/>
        <color rgb="FF000000"/>
        <rFont val="Arial"/>
        <family val="2"/>
      </rPr>
      <t xml:space="preserve"> experience, irespective of certification</t>
    </r>
  </si>
  <si>
    <t>Eskom requires the vendor to have previous experence in carrying out analysis, design, development, testing and deployment of Oracle Fusion and IBM Datapower integration services</t>
  </si>
  <si>
    <t>Provide proof that you as vendor have implemented a solution where the following items were delivered: analysis, design, develop, test and deploy integration solutions. Provide references.</t>
  </si>
  <si>
    <r>
      <rPr>
        <sz val="10"/>
        <color rgb="FF000000"/>
        <rFont val="Arial"/>
        <family val="2"/>
      </rPr>
      <t xml:space="preserve">100%:Experience in  analysis, design, development, testing and deployment of Oracle Fusion </t>
    </r>
    <r>
      <rPr>
        <b/>
        <sz val="10"/>
        <color rgb="FF000000"/>
        <rFont val="Arial"/>
        <family val="2"/>
      </rPr>
      <t xml:space="preserve">and </t>
    </r>
    <r>
      <rPr>
        <sz val="10"/>
        <color rgb="FF000000"/>
        <rFont val="Arial"/>
        <family val="2"/>
      </rPr>
      <t xml:space="preserve">Data Power
50%: Experience in  analysis, design, development, testing and deployment of Oracle Fusion </t>
    </r>
    <r>
      <rPr>
        <b/>
        <sz val="10"/>
        <color rgb="FF000000"/>
        <rFont val="Arial"/>
        <family val="2"/>
      </rPr>
      <t>OR</t>
    </r>
    <r>
      <rPr>
        <sz val="10"/>
        <color rgb="FF000000"/>
        <rFont val="Arial"/>
        <family val="2"/>
      </rPr>
      <t xml:space="preserve"> Data Power
0%: No experience in either</t>
    </r>
  </si>
  <si>
    <t>Eskom requires the vendor resources to have previous experence in carrying out analysis, design, development, testing and deployment of Oracle Fusion and IBM Datapower integration services</t>
  </si>
  <si>
    <t>Provide proof that the vendor resources have implemented a solution where the following items were delivered: analysis, design, develop, test and deploy integration solutions. Provide references.</t>
  </si>
  <si>
    <r>
      <rPr>
        <sz val="10"/>
        <color rgb="FF000000"/>
        <rFont val="Arial"/>
        <family val="2"/>
      </rPr>
      <t xml:space="preserve">100%:Experience in  analysis, design, development, testing and deployment of Oracle Fusion </t>
    </r>
    <r>
      <rPr>
        <b/>
        <sz val="10"/>
        <color rgb="FF000000"/>
        <rFont val="Arial"/>
        <family val="2"/>
      </rPr>
      <t xml:space="preserve">and </t>
    </r>
    <r>
      <rPr>
        <sz val="10"/>
        <color rgb="FF000000"/>
        <rFont val="Arial"/>
        <family val="2"/>
      </rPr>
      <t xml:space="preserve">Data Power
50%: Experience in  analysis, design, development, testing and deployment of Oracle Fusion </t>
    </r>
    <r>
      <rPr>
        <b/>
        <sz val="10"/>
        <color rgb="FF000000"/>
        <rFont val="Arial"/>
        <family val="2"/>
      </rPr>
      <t xml:space="preserve">OR </t>
    </r>
    <r>
      <rPr>
        <sz val="10"/>
        <color rgb="FF000000"/>
        <rFont val="Arial"/>
        <family val="2"/>
      </rPr>
      <t>Data Power
0%: No experience in either</t>
    </r>
  </si>
  <si>
    <r>
      <rPr>
        <sz val="10"/>
        <color rgb="FF000000"/>
        <rFont val="Arial"/>
        <family val="2"/>
      </rPr>
      <t xml:space="preserve">Eskom requires the vendor to have previous experience  in the implementation of integration solutions where the product has the capability to expose services to applications for the following Middleware Technologies:
1. </t>
    </r>
    <r>
      <rPr>
        <b/>
        <sz val="10"/>
        <color rgb="FF000000"/>
        <rFont val="Arial"/>
        <family val="2"/>
      </rPr>
      <t>Oracle Fusion</t>
    </r>
    <r>
      <rPr>
        <sz val="10"/>
        <color rgb="FF000000"/>
        <rFont val="Arial"/>
        <family val="2"/>
      </rPr>
      <t xml:space="preserve"> 
2. I</t>
    </r>
    <r>
      <rPr>
        <b/>
        <sz val="10"/>
        <color rgb="FF000000"/>
        <rFont val="Arial"/>
        <family val="2"/>
      </rPr>
      <t xml:space="preserve">BM Datapower
</t>
    </r>
  </si>
  <si>
    <t>Provide proof that you have implemented a solution where where the product has the capability to expose services to applications. Provide references.</t>
  </si>
  <si>
    <t>100%:Experience in  integration solutions where the product has the capability to expose services to applications for the 2 Middleware technologies.
50%:Experience in integration solutions where the product has the capability to expose services to applications for 1 Middleware technology
0%: No experience in either</t>
  </si>
  <si>
    <t>Eskom requires the vendor to provide the message structure  capabilities of the proposed solution. Respond to the detail below
What is the structure of the message that will be published and subscribed? Can the Solution handle a Integration a Common Information Message (CIM) or they can only send a proprietory message structure? (Proprietory – Applications own business service message structure)</t>
  </si>
  <si>
    <t>Provide the capability of the application message structure.</t>
  </si>
  <si>
    <t>100%: Source application can send a common information message (CIM) structure
50% The source application can send only a proprietary message structure
0%:     Neither of the above</t>
  </si>
  <si>
    <t>Eskom requires a source application with robust channel security.</t>
  </si>
  <si>
    <t>In your response, indicate the type of channel security capability i.e. One-way or Two-way certificate (SSL/TLS) to secure the channel.</t>
  </si>
  <si>
    <t>100%:Source application supports a secure channel of communicatione
0%: Source application supports no secure channel of communication.</t>
  </si>
  <si>
    <t>Eskom requires the source application to provide Authentication capability.</t>
  </si>
  <si>
    <t>In your response, indicate the authentication capability for web services, database and SFTP.</t>
  </si>
  <si>
    <t>100%:Source application can apply authentication mechanisms.
0%: Source application cannot apply authentication mechanisms.</t>
  </si>
  <si>
    <t>Eskom requires the vendor to provide a resource that has experience in integration message modeling including the following:
• Analysis of message requirements. 
• Model or update integration message which follow a Common information model. 
• Create payloads and envelopes. 
• Generate xsd, message model and model dictionary.</t>
  </si>
  <si>
    <t>In your response, provide references as proof of your exeprince in the integration message modeling including the following:
• Analysis of message requirements. 
• Model or update integration message which follow a Common information model. 
• Create payloads and envelopes. 
• Generate xsd, message model and model dictionary</t>
  </si>
  <si>
    <t>100%:Experience in integration message modeling
0%:     No expereince in integration message modeling</t>
  </si>
  <si>
    <t>Eskom requires the vendor to provide clarity on the proposed solution capability with regards to responses from the Eskom Integration Bus</t>
  </si>
  <si>
    <t>In your response indicate if the source application can accept a full service response or  the Source can only handle HTTP/SOAP responses, if neither of the above state the authentication capability.</t>
  </si>
  <si>
    <t>100%: The source application can accept full service response
50% The source application can accept only HTTP/SOAP response
0%:    The source application can accept niether of the above</t>
  </si>
  <si>
    <t>Eskom requires the source application to have the capabality to retry a message if there is a Technical error (are connection errors in integration or the target is unavailable) and handle a business error.</t>
  </si>
  <si>
    <t xml:space="preserve">Provide Error Handling capability
Source Application can distinguish between Technical and Business error, and handle each one in a seperate manor
 IF Database, Have a separate column in the table where errors can be written, and column for a flag (Successful, technical error, business error) </t>
  </si>
  <si>
    <r>
      <rPr>
        <sz val="10"/>
        <color rgb="FF000000"/>
        <rFont val="Arial"/>
        <family val="2"/>
      </rPr>
      <t xml:space="preserve">100%: The source application has retry capability and can identify if the error is a Technical or Business error
50% The source application has retry capability but  </t>
    </r>
    <r>
      <rPr>
        <b/>
        <sz val="10"/>
        <color rgb="FF000000"/>
        <rFont val="Arial"/>
        <family val="2"/>
      </rPr>
      <t xml:space="preserve">cannot </t>
    </r>
    <r>
      <rPr>
        <sz val="10"/>
        <color rgb="FF000000"/>
        <rFont val="Arial"/>
        <family val="2"/>
      </rPr>
      <t>identify if the error is a Technical or Business error.
0%:     The source application cannot cater for any re-tries</t>
    </r>
  </si>
  <si>
    <t xml:space="preserve">Eskom requires the vendor to have previous experience formulating or updating Diagrams and Process in Sparx Enterprise Architecture </t>
  </si>
  <si>
    <t xml:space="preserve">Provide proof of experience and references that you have experience in Sparx Enterprise Architecture software
</t>
  </si>
  <si>
    <t>100%: Experience in Sparx Enterprise Architecture
0%:    No experience in Sparx Enterprise Architecture</t>
  </si>
  <si>
    <t xml:space="preserve">Eskom requires the vendor to have previous experience in using Altova XMLSpy </t>
  </si>
  <si>
    <t>Provide proof of experience and references that you have experience in Altova XML Spy software</t>
  </si>
  <si>
    <t>100%: Experience in Altova XML Spy software
0%:   No experience in Altova XML Spy software</t>
  </si>
  <si>
    <t>Eskom requries the vendor to confirm the list of integration services that need to be built is clearly understood</t>
  </si>
  <si>
    <t>The solution should be able to integrate to applications for purposes of actioning or addressing queries via the defined intergration technology Oracle Fusion and IBM Datapower.
(As defined in the architectural integration highlevel requirements).
Please provide your responsibility in this solution with regards to the the the Integration services</t>
  </si>
  <si>
    <t>100%: The vendor fully understands the integration requriements and that it is the vendor's responsibiltiy to deliver the scope
0%:   No The Vendor does not understand that the Integration scope is there responsibiltiy</t>
  </si>
  <si>
    <t>Non-Functional - Security</t>
  </si>
  <si>
    <t>How does your Asset Performance Management solution ensure the encryption of sensitive data, both in transit and at rest, to meet industry standards?</t>
  </si>
  <si>
    <t>1. The APM solution service allow for end-to-end protection of data both in transit and at rest with compliance to PoPIA requirements = 100%
2. The APM solution service only protect data to some level and is not fully compliant with PoPIA regulatory requirements = 50%
3. No Data protect controls = 0%</t>
  </si>
  <si>
    <t>Explain the encryption mechanisms employed for data transmission and storage within your solution. What encryption standards are adhered to, and can you provide evidence of successful implementations in a utility environment?</t>
  </si>
  <si>
    <t>1. The encryption mechanism align to industry specific standard and certificate of compliance can be provided = 100%
2. The encryption mechanism does not have certificate that align to. no standard provided for encryption. = 50%.
3. No encryption = 0%.</t>
  </si>
  <si>
    <t>Describe the access control mechanisms implemented in your solution to ensure that only authorized personnel can access sensitive maintenance and asset data.</t>
  </si>
  <si>
    <t>1. The APM solution service has ACL and integrate with Authorative sources (i.e., AD, etc.) and there is role and responsibilities = 100%
2. There's no roles and responsibilities but ACLs are available = 50%
3. No ACL = 0%</t>
  </si>
  <si>
    <t>Explain the authentication mechanisms integrated into your solution to verify the identity of users accessing the Asset Performance Management system.</t>
  </si>
  <si>
    <t>1. The APM service has different authentication mechanism that allow integration with authorative source and has credential verification use cases = 100%
2. TheAPM service does not integrate with authorative source but has credential verification mechanism whihc must be manually captured. = 50%
3. No identity verification = 0%</t>
  </si>
  <si>
    <t xml:space="preserve">Explain the data backup and recovery mechanisms in place to safeguard against data loss. </t>
  </si>
  <si>
    <t>1. The APM service has a BCP and DRP service built to it = 100%
2. The APM service has BCP but does not cover DRP = 50%
3. No BCP and DRP = 0%</t>
  </si>
  <si>
    <t>How does your solution address vulnerability management, including regular assessments and updates to safeguard against potential cyber threats?</t>
  </si>
  <si>
    <t>1. The solution has vulnerability detection capability to protect against any threat = 100%
2. the solution only integrate with third party vulnerability management solution = 50%
3. No threat detection capability = 0%</t>
  </si>
  <si>
    <t>Outline the incident response protocols embedded in your solution for promptly addressing and reporting security incidents.</t>
  </si>
  <si>
    <t>1. The APM solution has incident reporting capability including external intergration with incident response solutions.
2. Only integrate with incident solution not incident reporting capability = 50 %
3. None = 0 %</t>
  </si>
  <si>
    <t>Explain the measures in place to ensure the integrity of asset data, particularly during the development of Maintenance Engineering Strategies and execution of maintenance plans.</t>
  </si>
  <si>
    <t>1. Provide integrity of assets verification use cases for the APM service = 100%
2. Integrity use cases for assets are available but still need customisation = 50%
3. No integrity presevation or protection use cases = 0%</t>
  </si>
  <si>
    <t xml:space="preserve">What measures are implemented to secure the network connections involved in data exchange within the Asset Performance Management solution? </t>
  </si>
  <si>
    <t>1. Provide detailed controls on the protection of data in transit for APM solution = 100%
2. Partally available security controls to protect between communication points = 50%
3. No Controls = 0%</t>
  </si>
  <si>
    <t>What measures are implemented in the system to enable one direction data posting and not allowing write back?</t>
  </si>
  <si>
    <t>1. Provide list of controls available to manage ACL to APM solution database read, write, and edit = 100%
2. Controls to protect APM database are available but needs refinement = 50%
3. No controls to protect the database = 0%</t>
  </si>
  <si>
    <t>Explain the security measures built in to the system and methodologies to ensure data integrity and data quality on the feeds?</t>
  </si>
  <si>
    <t>1. Provide use cases and methodology of verifying the quality of data on the feeds = 100%
2. Data can be partially verified and there is no methodology = 50%
3. No data verification controls = 0%</t>
  </si>
  <si>
    <t>Detail how your solution facilitates security auditing and compliance checks, ensuring adherence to industry-specific regulations and standards.</t>
  </si>
  <si>
    <t xml:space="preserve">Demonstrate how your solution complies with relevant information security standards and regulations in the utility industry. </t>
  </si>
  <si>
    <t>1. Provide the detailed framework under which solution was built including relevant security standard = 100%
2. No framework used to built APM but relevant security standards are available = 50%
3. No framework or security standards = 0%</t>
  </si>
  <si>
    <t>How does your solution securely integrate with external systems, such as ERP or SCADA systems, to exchange data without compromising security?</t>
  </si>
  <si>
    <t>1. Provide secure integration capability including references with external services from APM solution = 100%
2. Secure integration available but no track record of such integration = 50%
3. No integration capability = 0%</t>
  </si>
  <si>
    <t>If your solution integrates with other systems, describe the security measures in place for APIs and data integrations. How are potential security risks mitigated?</t>
  </si>
  <si>
    <t>1. Provide API development methodology followed, how integration security is handled and potentially how security risks are mitigated = 100%
2. Only API methodology and integration capability but no mitigation strategy for security risks = 50%
3. none of the above = 0%</t>
  </si>
  <si>
    <t>Explain how your solution incorporates continuous security monitoring to detect and respond to potential threats in real-time.</t>
  </si>
  <si>
    <t>1. Provide application security reseillince method including how threats monitoring is done = 100%
2. No resellience capability but minimal security monitoring capability = 50%
3. no monitoring capability = 0%</t>
  </si>
  <si>
    <t>Demo Functional Requirement</t>
  </si>
  <si>
    <t>Fully compliant</t>
  </si>
  <si>
    <t>Partially compliant</t>
  </si>
  <si>
    <t>Non compliance</t>
  </si>
  <si>
    <t xml:space="preserve">Note: Demo will be evaluated on a total weight of 100%  with a minimum threshold of 70%. </t>
  </si>
  <si>
    <t>Requirement Description</t>
  </si>
  <si>
    <r>
      <t xml:space="preserve">Vendor Compliance
</t>
    </r>
    <r>
      <rPr>
        <sz val="10"/>
        <color rgb="FF000000"/>
        <rFont val="Arial"/>
        <family val="2"/>
      </rPr>
      <t>Full Compliance</t>
    </r>
    <r>
      <rPr>
        <b/>
        <sz val="10"/>
        <color indexed="8"/>
        <rFont val="Arial"/>
        <family val="2"/>
      </rPr>
      <t xml:space="preserve"> - Y
</t>
    </r>
    <r>
      <rPr>
        <sz val="10"/>
        <color rgb="FF000000"/>
        <rFont val="Arial"/>
        <family val="2"/>
      </rPr>
      <t>Partial Compliance</t>
    </r>
    <r>
      <rPr>
        <b/>
        <sz val="10"/>
        <color indexed="8"/>
        <rFont val="Arial"/>
        <family val="2"/>
      </rPr>
      <t xml:space="preserve"> - P
</t>
    </r>
    <r>
      <rPr>
        <sz val="10"/>
        <color rgb="FF000000"/>
        <rFont val="Arial"/>
        <family val="2"/>
      </rPr>
      <t>Non</t>
    </r>
    <r>
      <rPr>
        <b/>
        <sz val="10"/>
        <color indexed="8"/>
        <rFont val="Arial"/>
        <family val="2"/>
      </rPr>
      <t xml:space="preserve"> </t>
    </r>
    <r>
      <rPr>
        <sz val="10"/>
        <color rgb="FF000000"/>
        <rFont val="Arial"/>
        <family val="2"/>
      </rPr>
      <t>Compliance</t>
    </r>
    <r>
      <rPr>
        <b/>
        <sz val="10"/>
        <color indexed="8"/>
        <rFont val="Arial"/>
        <family val="2"/>
      </rPr>
      <t xml:space="preserve"> - N</t>
    </r>
  </si>
  <si>
    <t>Percentage (Vendor Compliance)</t>
  </si>
  <si>
    <t>Evaluation percentage</t>
  </si>
  <si>
    <r>
      <t xml:space="preserve">Evaluation Score
</t>
    </r>
    <r>
      <rPr>
        <sz val="11"/>
        <color theme="1"/>
        <rFont val="Calibri"/>
        <family val="2"/>
        <scheme val="minor"/>
      </rPr>
      <t>(Determined by each evaluation team member during evaluation. Will be averaged for final scores)</t>
    </r>
  </si>
  <si>
    <t>Reference: 240-180100054 - Asset Performance Management Tool Functional Requirements for Transmission</t>
  </si>
  <si>
    <t xml:space="preserve">Meeting the APM Functional Requirments </t>
  </si>
  <si>
    <t>How well has the Tenderer demonstrated minimum functional requirements, and how easy to use and navigate the tool?  Can the tool be set up and deployed quickly with minimal hassles? Does the tool have an intuitive dashboard making it easy to monitor every aspect of interest?</t>
  </si>
  <si>
    <t xml:space="preserve"> To demonstrate if the APM tool can determine Maintenance Engineering Strategy using the following: (1) FMECA, and Partial RCM, (2)  add more rows and columns through FMECA configuration, (3) import FMECA from other sources, (4) generate reports resulting from FMECA studies, and  (5) demonstrate various maintenance tasks and triggers.</t>
  </si>
  <si>
    <t>Non Compliance</t>
  </si>
  <si>
    <t>(i) Demonstrate that the APM tool is able to determine the likelihood of asset condition deterioration, failure or malfunction  based on: (1) operating environment maintenance history, (2) asset health index rating, (3) asset performance indicators, and (4) duty cycle of asset.
(ii) Demonstrate APM tool is able to use Artificial Intelligence (AI) capabilities to analyse historical and real time data to predict equipment failures, recommend proactive maintenance actions and optimise maintenance schedules.</t>
  </si>
  <si>
    <t>(i)  Validate that the APM tool is able to determine criticality rating of the asset based on: (1) network/system location, (2)  environmental factors, (3)  consequential cost of failure, and (4) redundancy factor.
(ii) Validate that the APM tool is able to use AI algorithms to learn from previous maintenance activities and continuously improve the accuracy of their predictions and recommendations</t>
  </si>
  <si>
    <t xml:space="preserve">Illustrate that the APM tool is able to use AI to recommend and  determine optimal  strategic and critical spares holding requirement through:(1) various methodologies, (2)  current number of operational assets, (3)   lead times,  and (4) asset failure rate, obsolescence, cost and other factors that may be necessary to ensure optimal quantity of spares to hold. </t>
  </si>
  <si>
    <t>Demonstrate that the APM tool is able to do various configurations (e.g. applying formulars) to the asset health and  perfomence parameters to be monitored.</t>
  </si>
  <si>
    <t>Display if the APM Tool can monitor asset health indices.</t>
  </si>
  <si>
    <t>Indicate that the APM tool have AI capabilities to continuously monitor, perfom  and analyse: (1)  asset health &amp; performance data trends, (2) failure prediction, (3) display failure rates curves, (4) anomalies, (5) potential issues, and (6) make data driven recommendations for preventative and predictive maintenance.</t>
  </si>
  <si>
    <t>Demonstrate that the APM tool have AI capabilities to determine: (1) asset  technical remaining life, (2) display/report on data / graphs,  and (3) can provide recommendations for asset end-of-life decisions.</t>
  </si>
  <si>
    <t xml:space="preserve">Proove that the APM tool has the following functions to generate reports: (1) report scheduler that will automatically submit a report on a predetermined time basis, and (2) download and print reports, (3) can convert information and reports in different formats i.e. Excel, PDF etc. </t>
  </si>
  <si>
    <t>Show that the APM tool can organise assets according to various element hierarchies such as plant breakdown structure and can handle a single asset on its own and  group a number of assets as one asset.</t>
  </si>
  <si>
    <t>Demonstrate that the APM tool has the  functions for recording of the recommendation, reason for the recommendation, supporting data, creator and to who actioned.</t>
  </si>
  <si>
    <t xml:space="preserve">APM Workflow Requirments </t>
  </si>
  <si>
    <t>Demonstrate that the APM tool has the  functions for utilising workflow in order to keep track of the various reccomendations / actions and their approvals / completion dates.</t>
  </si>
  <si>
    <t>Priority rating</t>
  </si>
  <si>
    <t>Score Ratings</t>
  </si>
  <si>
    <t>Score Description</t>
  </si>
  <si>
    <t>No interest</t>
  </si>
  <si>
    <t>0% Compliance</t>
  </si>
  <si>
    <t>Nice to have</t>
  </si>
  <si>
    <t>25% Compliance</t>
  </si>
  <si>
    <t>Useful</t>
  </si>
  <si>
    <t>50% Compliance</t>
  </si>
  <si>
    <t>Important</t>
  </si>
  <si>
    <t>75% Compliance</t>
  </si>
  <si>
    <t>100% Compliance</t>
  </si>
  <si>
    <t>Standard Functionality</t>
  </si>
  <si>
    <t>Requires Configuration</t>
  </si>
  <si>
    <t>Requires Minor Configuration</t>
  </si>
  <si>
    <t>Requries Major Configuration</t>
  </si>
  <si>
    <t>Full Compliance</t>
  </si>
  <si>
    <t>Partial Compliance</t>
  </si>
  <si>
    <t>Eskom Group IT:  Technical Evaluation Criteria</t>
  </si>
  <si>
    <t>Indicate the name of the Transaction</t>
  </si>
  <si>
    <t>Standard functionality = 100%,</t>
  </si>
  <si>
    <t xml:space="preserve">
Requires configaration = 80%, </t>
  </si>
  <si>
    <t xml:space="preserve">Requires minor customisation = 50%, </t>
  </si>
  <si>
    <t>See "Gate Keeper" Sheet</t>
  </si>
  <si>
    <t>xxx%</t>
  </si>
  <si>
    <t xml:space="preserve">
Requires major customisation = 30%, </t>
  </si>
  <si>
    <t>Not provided =  0%</t>
  </si>
  <si>
    <r>
      <rPr>
        <b/>
        <i/>
        <sz val="8"/>
        <color theme="1"/>
        <rFont val="Arial"/>
        <family val="2"/>
      </rPr>
      <t>Note:</t>
    </r>
    <r>
      <rPr>
        <i/>
        <sz val="8"/>
        <color theme="1"/>
        <rFont val="Arial"/>
        <family val="2"/>
      </rPr>
      <t xml:space="preserve">  Functionality will be evaluated on a total weight of 100% with a minimum threshold of </t>
    </r>
    <r>
      <rPr>
        <i/>
        <sz val="8"/>
        <color rgb="FFFF0000"/>
        <rFont val="Arial"/>
        <family val="2"/>
      </rPr>
      <t>xxx%.</t>
    </r>
    <r>
      <rPr>
        <i/>
        <sz val="8"/>
        <color theme="1"/>
        <rFont val="Arial"/>
        <family val="2"/>
      </rPr>
      <t xml:space="preserve">  Tenders that do not meet the overall threshold of </t>
    </r>
    <r>
      <rPr>
        <i/>
        <sz val="8"/>
        <color rgb="FFFF0000"/>
        <rFont val="Arial"/>
        <family val="2"/>
      </rPr>
      <t>xxx%</t>
    </r>
    <r>
      <rPr>
        <i/>
        <sz val="8"/>
        <color theme="1"/>
        <rFont val="Arial"/>
        <family val="2"/>
      </rPr>
      <t xml:space="preserve"> will be disqualified and not be evaluated further</t>
    </r>
  </si>
  <si>
    <t xml:space="preserve">Tenderer Name </t>
  </si>
  <si>
    <t>Scoring</t>
  </si>
  <si>
    <t>Supplier response</t>
  </si>
  <si>
    <t>Returnable (Reference)</t>
  </si>
  <si>
    <t>Evaluator's Score</t>
  </si>
  <si>
    <t>Calculated Score</t>
  </si>
  <si>
    <t>Alignment to APM LAD</t>
  </si>
  <si>
    <t>2.1</t>
  </si>
  <si>
    <t>To confirm with Tebogo % assigned to architecture</t>
  </si>
  <si>
    <t>2.1.1</t>
  </si>
  <si>
    <t xml:space="preserve">Please provide Detailed Solution overview diagram depicting the proposed solution (Application Architecture) </t>
  </si>
  <si>
    <t>2.1.2</t>
  </si>
  <si>
    <t>Please provide overview diagram and detailed description of your other products in relation to APM</t>
  </si>
  <si>
    <t>2.1.3</t>
  </si>
  <si>
    <t>Please provide Detailed Functional decmposition</t>
  </si>
  <si>
    <t>2.2</t>
  </si>
  <si>
    <t>2.2.1</t>
  </si>
  <si>
    <t xml:space="preserve">Please provide details of where ESKOM data and their copies will be located if stored in the cloud service? This includes production, development, training and backup sites. </t>
  </si>
  <si>
    <t>SaaS on either CSP or Eskom Azure tenant or Eskom IaaS</t>
  </si>
  <si>
    <t>2.2.2</t>
  </si>
  <si>
    <t>2.2.3</t>
  </si>
  <si>
    <t>2.2.4</t>
  </si>
  <si>
    <t>Provide details on data containerisation (to facilitate the current divinalisation (separation of Distribution and Transmission)</t>
  </si>
  <si>
    <t>2.2.5</t>
  </si>
  <si>
    <t>2.2.6</t>
  </si>
  <si>
    <t>2.2.7</t>
  </si>
  <si>
    <t xml:space="preserve">Does the Supplier reserve any rights to use, or make available  ESKOM data for the purposes of:
- operating and improving the services
- advertising
 - anonymized open data (through standard APIs)
</t>
  </si>
  <si>
    <t>2.2.8</t>
  </si>
  <si>
    <t>2.2.9</t>
  </si>
  <si>
    <t>2.2.10</t>
  </si>
  <si>
    <t>TBC</t>
  </si>
  <si>
    <t>2.2.11</t>
  </si>
  <si>
    <t>Please confirm if your product includes Ddta quality verification during data loading process, and Reporting of failures in data errors.</t>
  </si>
  <si>
    <t>2.3</t>
  </si>
  <si>
    <t>to add NIS Rfx input</t>
  </si>
  <si>
    <t>2.3.1</t>
  </si>
  <si>
    <t>2.3.2</t>
  </si>
  <si>
    <t>Please provide your solution integration protocols/ techonlogies</t>
  </si>
  <si>
    <t>2.3.3</t>
  </si>
  <si>
    <t>Please provide information about your standard (out of the box) integration to 3rd party products.</t>
  </si>
  <si>
    <t>2.4</t>
  </si>
  <si>
    <t>2.4.1</t>
  </si>
  <si>
    <t>make referecnce to spares PCM</t>
  </si>
  <si>
    <t>2.4.2</t>
  </si>
  <si>
    <t>The Netowrk related criticality &amp; consequence to be pulled from the AIP tool (proviison)</t>
  </si>
  <si>
    <t>2.4.3</t>
  </si>
  <si>
    <t>2.4.4</t>
  </si>
  <si>
    <t>2.4.5</t>
  </si>
  <si>
    <t>2.4.6</t>
  </si>
  <si>
    <t>2.4.7</t>
  </si>
  <si>
    <t>2.4.8</t>
  </si>
  <si>
    <t>Provide security related information regarding encrypted password support.</t>
  </si>
  <si>
    <t>2.4.9</t>
  </si>
  <si>
    <r>
      <t xml:space="preserve">Provide information regarding solution's ability to submit logs, securely to an external Syslog server or the Eskom </t>
    </r>
    <r>
      <rPr>
        <sz val="11"/>
        <color rgb="FFC00000"/>
        <rFont val="Calibri"/>
        <family val="2"/>
        <scheme val="minor"/>
      </rPr>
      <t>SIEM</t>
    </r>
    <r>
      <rPr>
        <sz val="11"/>
        <rFont val="Calibri"/>
        <family val="2"/>
        <scheme val="minor"/>
      </rPr>
      <t xml:space="preserve"> (security incident and event management) system.</t>
    </r>
  </si>
  <si>
    <t>to talk to Marilene about SIEM</t>
  </si>
  <si>
    <t>2.4.10</t>
  </si>
  <si>
    <t>2.4.11</t>
  </si>
  <si>
    <t>2.5</t>
  </si>
  <si>
    <t>2.5.1</t>
  </si>
  <si>
    <t>Provide functionality and technology roadmap with details of planned development and maintenance life cycles.</t>
  </si>
  <si>
    <t>2.5.2</t>
  </si>
  <si>
    <t>2.5.3</t>
  </si>
  <si>
    <t>to be included in the PM criteria</t>
  </si>
  <si>
    <t>2.5.4</t>
  </si>
  <si>
    <t>Please provide comprehensive security architecture for the application, data, integration and infrastructure of the solution</t>
  </si>
  <si>
    <t>3.</t>
  </si>
  <si>
    <t>Scope of supply/services</t>
  </si>
  <si>
    <t>Scope of Supply</t>
  </si>
  <si>
    <t>3.3.1.1</t>
  </si>
  <si>
    <t>Maintenance engineering strategy compliance</t>
  </si>
  <si>
    <t>Asset health compliance</t>
  </si>
  <si>
    <t>Performance index compliance</t>
  </si>
  <si>
    <t>Asset Class / Subclass Name</t>
  </si>
  <si>
    <t>Can you provide populated strategies, if so describe them. Eskom's preference is for international best practice with a reference, but will consider deemed best practice without a reference or simply strategies suitable for use by Eskom.</t>
  </si>
  <si>
    <t>Can you provide health indices(with measures and scoring methodology), if so describe them. Eskom's preference is for international best practice with a reference, but will consider deemed best practice without a reference or simply indices suitable for use by Eskom.</t>
  </si>
  <si>
    <t>Can you provide asset performance indices(with measures and scoring methodology), if so describe them. Eskom's preference is for international best practice with a reference, but will consider deemed best practice without a reference or simply indices suitable for use by Eskom.</t>
  </si>
  <si>
    <t>Transformers and Reactors</t>
  </si>
  <si>
    <t>Power Transformers &gt;=1MVA</t>
  </si>
  <si>
    <t>International best practice</t>
  </si>
  <si>
    <t>Oil Reactors &gt;= 10MVAR at 11kV and above.</t>
  </si>
  <si>
    <t> Air core reactors</t>
  </si>
  <si>
    <t>Air core reactors</t>
  </si>
  <si>
    <t>Gas Insulated substations</t>
  </si>
  <si>
    <t>Shunt &amp; Series Capacitor Banks</t>
  </si>
  <si>
    <t>Substation Capacitor Banks</t>
  </si>
  <si>
    <t xml:space="preserve">Substations </t>
  </si>
  <si>
    <t>Substations (Electrical (earthing, busbars) and facilities (Buildings, Air conditioners, Gates and Fences))</t>
  </si>
  <si>
    <t>Isolators &amp; Earth Switches</t>
  </si>
  <si>
    <t xml:space="preserve">Isolators </t>
  </si>
  <si>
    <t>Free Standing Earth Switches</t>
  </si>
  <si>
    <t>Outdoor Circuit Breakers</t>
  </si>
  <si>
    <t>SF6</t>
  </si>
  <si>
    <t>Oil</t>
  </si>
  <si>
    <t>Vacuum</t>
  </si>
  <si>
    <t>Airblast</t>
  </si>
  <si>
    <t>Instrument transformers</t>
  </si>
  <si>
    <t>CT's</t>
  </si>
  <si>
    <t>CCs</t>
  </si>
  <si>
    <t>CVT's</t>
  </si>
  <si>
    <t>VT's</t>
  </si>
  <si>
    <t>HV Overhead Power Lines</t>
  </si>
  <si>
    <t>Steel lattice, conductor, hardware and fibre optic</t>
  </si>
  <si>
    <t>Power Cables</t>
  </si>
  <si>
    <t>HV Power Cables</t>
  </si>
  <si>
    <t>Vegetation Management</t>
  </si>
  <si>
    <t>Substations and lines</t>
  </si>
  <si>
    <t>DC Systems </t>
  </si>
  <si>
    <t>Chargers</t>
  </si>
  <si>
    <t>Metering System</t>
  </si>
  <si>
    <t>Tariff</t>
  </si>
  <si>
    <t>Quality of Supply / Power Quality Meters</t>
  </si>
  <si>
    <t>Statistical</t>
  </si>
  <si>
    <t>Protection System</t>
  </si>
  <si>
    <t>EHV and HV Feeder Protection</t>
  </si>
  <si>
    <t>Transformer Bank Protection</t>
  </si>
  <si>
    <t>Shunt Capacitor Bank Protection</t>
  </si>
  <si>
    <t>Underfrequency protection</t>
  </si>
  <si>
    <t>Bus Zone Protection</t>
  </si>
  <si>
    <t>Teleprotection and power lines carrier systems</t>
  </si>
  <si>
    <t>Teleprotection</t>
  </si>
  <si>
    <t>Power lines carriers</t>
  </si>
  <si>
    <t xml:space="preserve">Line matching equipment </t>
  </si>
  <si>
    <t>Line traps</t>
  </si>
  <si>
    <t>Telecontrol Systems</t>
  </si>
  <si>
    <t>Substation Telecontrol and Automation</t>
  </si>
  <si>
    <t>Power electronics</t>
  </si>
  <si>
    <t xml:space="preserve">SVCs, STATCOMs, </t>
  </si>
  <si>
    <t>AC/DC Convertors</t>
  </si>
  <si>
    <t>Event and Disturbance Recorders</t>
  </si>
  <si>
    <t>Telecomms</t>
  </si>
  <si>
    <t>Last mile technology (covering Area radios technologies)</t>
  </si>
  <si>
    <t>OT Voice and Data (covering pabx, Voice manager and gateways, MSAP, Routers and Switches)</t>
  </si>
  <si>
    <t>Telecommunications Transport Networks (covering SDH ADMs and Microwave radios)</t>
  </si>
  <si>
    <t>Phasor Measurement Units</t>
  </si>
  <si>
    <t>Online Condition Monitoring</t>
  </si>
  <si>
    <t>Gas analysers</t>
  </si>
  <si>
    <t>Solution Implementation</t>
  </si>
  <si>
    <t>Provide Proposal</t>
  </si>
  <si>
    <t>Suitability of Proposal (project plan, resources, experience) = 0% - 100%</t>
  </si>
  <si>
    <t>Describe how the product seeks approval for the Maintenance Strategies that it developed.  It is expected that the product will have a workflow that is configugurable for the Eskom Transmission and  Distribution business.</t>
  </si>
  <si>
    <t xml:space="preserve">The tenderer's Cloud hosting data centre must be within the borders of South Africa (preferred location), alternatively in European Union, with justification. The target cloud should be implementable on Eskom Azure VPC (preferred target cloud), alternatively private off-premise </t>
  </si>
  <si>
    <t>Describe the methods/mechanisms available to import and export data</t>
  </si>
  <si>
    <t>Provide details of the technical support options for your product in relation to the various deployment options</t>
  </si>
  <si>
    <t>detailed integration model between on premise (legacy) and cloud solutions</t>
  </si>
  <si>
    <t xml:space="preserve">Provide details of where ESKOM data and copies thereof will be located. </t>
  </si>
  <si>
    <t>Data exchange mechanisms</t>
  </si>
  <si>
    <t>Please provide in details, the supplier’s terms including privacy and data classification</t>
  </si>
  <si>
    <t>Supplier's data privacy and data classification policies</t>
  </si>
  <si>
    <t>graph database details</t>
  </si>
  <si>
    <t>Provide a detailed overview of your solution</t>
  </si>
  <si>
    <t>Describe your client-side software (compatible browsers if web based interface)</t>
  </si>
  <si>
    <t>BI positioning</t>
  </si>
  <si>
    <t>data visualization methods</t>
  </si>
  <si>
    <t xml:space="preserve"> Provide details of your multi-tenant-hosted offering  (to facilitate the current divisionalisation (separation of Distribution and Transmission)</t>
  </si>
  <si>
    <t xml:space="preserve">Describe your product Integration Model between on-premise environments and cloud environments </t>
  </si>
  <si>
    <t>Does the app have its own BI tool or analytics tool. Or integrate with third-party BI tools?                                Provide a customer case study on integrated BI and advanced visualization deployment</t>
  </si>
  <si>
    <t>What advanced visualization tools (such as digital twins, 3D visualizations, map views and heat maps) do you offer?</t>
  </si>
  <si>
    <t>predictive analytics function</t>
  </si>
  <si>
    <t>Provide predictive and prescriptive analytics methods and tools available to forecast asset failure and time-to-action</t>
  </si>
  <si>
    <t>Describe how your software develop and integrate AI/ML-based and physics-based failure models, incl. utility-specific functionality for asset failure prediction</t>
  </si>
  <si>
    <t>Provide Detailed Functional decomposition of your product. this should include functionality for: asset health and performance indices; failure prediction; age analysis (Remaining life); reliability analysis; inventory of critical and/ or strategic spares; maintenance engineering and execution strategies</t>
  </si>
  <si>
    <t>Provide platform configurability for analytic models</t>
  </si>
  <si>
    <t>Do you use a graph database for asset and operational data modelling? If so, describe its effectiveness and support for APM.</t>
  </si>
  <si>
    <t>Provide details of how your product handles data privacy and encryption end to end</t>
  </si>
  <si>
    <t>Provide details regarding any cloud dependence on 3rd party products?</t>
  </si>
  <si>
    <t>Describe your solutions capability to deploy on a mobile device.
Provide details on the features that will be available.</t>
  </si>
  <si>
    <t>Information to be provided on the backup mechanisms and high availability is managed.</t>
  </si>
  <si>
    <t>Please provide information around your solutions future technology roadmap for 1-5 years, incl your R&amp;D</t>
  </si>
  <si>
    <t>Describe data capture capabilities and formats from various sources (sensors, drones, OCR &amp; ICR, industrial systems, imaging systems (cameras and laser scanners, wearables, mobile devices)) to monitor an asset's physical condition</t>
  </si>
  <si>
    <r>
      <t xml:space="preserve">The tenderer's Cloud hosting data centre must be within the borders of South Africa, (preferred hosting location) or alternatively in European Union, with justification.                                                                                                                                                                                                        Is the tenderers Cloud hosting data centre within the borders 
of South Africa?                              
</t>
    </r>
    <r>
      <rPr>
        <b/>
        <sz val="10"/>
        <color theme="1"/>
        <rFont val="Arial"/>
        <family val="2"/>
      </rPr>
      <t xml:space="preserve">                                                                                                                                                    South Africa is the preferred hosting location or 
alternatively European Union
</t>
    </r>
    <r>
      <rPr>
        <sz val="10"/>
        <color theme="1"/>
        <rFont val="Arial"/>
        <family val="2"/>
      </rPr>
      <t>Please provide evidence.</t>
    </r>
  </si>
  <si>
    <t>The solution should have maintenance strategies and asset health modules as a minimum.                                                                                                                                                                           Does you solution have maintenance strategies and asset health modules (Y/N)
                                                                                                                                          Please provide evidence.</t>
  </si>
  <si>
    <t xml:space="preserve">The Solution should have workflow or should be able to intergrate to the Computerised Maintenance Management system (CMMS)'s workflow as a minimum.                                                                                                                                     Does your solution have workflow or have the capability to integrate to the computerised Maintenance Management  System (CMMS) or Enterprise Asset Management (EAM); Enterprise Historian workflow?
                                                                                                                                          Please provide evidence.                                                     </t>
  </si>
  <si>
    <t>Tenderer must have prior experience in implementation of Asset Performance Management Tool with at least one electric utility (Transmission or Distribution). Evidence required: Provide name(s) of the companies, together with contact persons &amp; details, where the solution was implemented.                                                                                                                                                         Distribution may contact these references for verification purposes.                                                                                                                                                                                                                                                                                                                                                                                                                                                                              Does the tenderer have prior experience in implementation of Asset Performance Management Tool with at least one Electric Utility within Transmission or Distribution? (Y/N)
                                                                                                                                                          Please provided evidence i.e. Company name, contact 
person and their details for refence checkin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</si>
</sst>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0.00_-;\-&quot;R&quot;* #,##0.00_-;_-&quot;R&quot;* &quot;-&quot;??_-;_-@_-"/>
    <numFmt numFmtId="43" formatCode="_-* #,##0.00_-;\-* #,##0.00_-;_-* &quot;-&quot;??_-;_-@_-"/>
    <numFmt numFmtId="164" formatCode="0.0%"/>
    <numFmt numFmtId="165" formatCode="0_ ;[Red]\-0\ "/>
  </numFmts>
  <fonts count="52" x14ac:knownFonts="1">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b/>
      <u/>
      <sz val="10"/>
      <color theme="1"/>
      <name val="Arial"/>
      <family val="2"/>
    </font>
    <font>
      <b/>
      <sz val="8"/>
      <color rgb="FFFF0000"/>
      <name val="Arial"/>
      <family val="2"/>
    </font>
    <font>
      <i/>
      <sz val="8"/>
      <color theme="1"/>
      <name val="Arial"/>
      <family val="2"/>
    </font>
    <font>
      <b/>
      <i/>
      <sz val="8"/>
      <color theme="1"/>
      <name val="Arial"/>
      <family val="2"/>
    </font>
    <font>
      <i/>
      <sz val="8"/>
      <color rgb="FFFF0000"/>
      <name val="Arial"/>
      <family val="2"/>
    </font>
    <font>
      <b/>
      <u/>
      <sz val="12"/>
      <color theme="1"/>
      <name val="Arial"/>
      <family val="2"/>
    </font>
    <font>
      <sz val="11"/>
      <color rgb="FFFF0000"/>
      <name val="Calibri"/>
      <family val="2"/>
      <scheme val="minor"/>
    </font>
    <font>
      <b/>
      <sz val="11"/>
      <color theme="1"/>
      <name val="Calibri"/>
      <family val="2"/>
      <scheme val="minor"/>
    </font>
    <font>
      <b/>
      <sz val="10"/>
      <color theme="1"/>
      <name val="Arial"/>
      <family val="2"/>
    </font>
    <font>
      <sz val="10"/>
      <name val="Arial"/>
      <family val="2"/>
    </font>
    <font>
      <b/>
      <sz val="10"/>
      <name val="Arial"/>
      <family val="2"/>
    </font>
    <font>
      <sz val="10"/>
      <color rgb="FF000000"/>
      <name val="Arial"/>
      <family val="2"/>
    </font>
    <font>
      <sz val="11"/>
      <name val="Calibri"/>
      <family val="2"/>
      <scheme val="minor"/>
    </font>
    <font>
      <b/>
      <sz val="11"/>
      <name val="Calibri"/>
      <family val="2"/>
      <scheme val="minor"/>
    </font>
    <font>
      <sz val="11"/>
      <color indexed="8"/>
      <name val="Calibri"/>
      <family val="2"/>
    </font>
    <font>
      <sz val="11"/>
      <color theme="1"/>
      <name val="Arial"/>
      <family val="2"/>
    </font>
    <font>
      <sz val="11"/>
      <color theme="1"/>
      <name val="Arial"/>
      <family val="1"/>
    </font>
    <font>
      <b/>
      <sz val="11"/>
      <color rgb="FFFF0000"/>
      <name val="Calibri"/>
      <family val="2"/>
      <scheme val="minor"/>
    </font>
    <font>
      <sz val="11"/>
      <color rgb="FFC00000"/>
      <name val="Calibri"/>
      <family val="2"/>
      <scheme val="minor"/>
    </font>
    <font>
      <b/>
      <sz val="8"/>
      <name val="Arial"/>
      <family val="2"/>
    </font>
    <font>
      <sz val="7"/>
      <name val="Calibri"/>
      <family val="2"/>
      <scheme val="minor"/>
    </font>
    <font>
      <sz val="7"/>
      <color theme="1"/>
      <name val="Calibri"/>
      <family val="2"/>
      <scheme val="minor"/>
    </font>
    <font>
      <b/>
      <sz val="11"/>
      <color theme="1"/>
      <name val="Arial"/>
      <family val="2"/>
    </font>
    <font>
      <i/>
      <sz val="11"/>
      <color theme="1"/>
      <name val="Arial"/>
      <family val="2"/>
    </font>
    <font>
      <sz val="11"/>
      <color rgb="FFFF0000"/>
      <name val="Arial"/>
      <family val="2"/>
    </font>
    <font>
      <b/>
      <sz val="10"/>
      <color indexed="8"/>
      <name val="Arial"/>
      <family val="2"/>
    </font>
    <font>
      <sz val="10"/>
      <color theme="1"/>
      <name val="Arial"/>
      <family val="2"/>
    </font>
    <font>
      <sz val="10"/>
      <color rgb="FFFF0000"/>
      <name val="Arial"/>
      <family val="2"/>
    </font>
    <font>
      <sz val="10"/>
      <color indexed="8"/>
      <name val="Arial"/>
      <family val="2"/>
    </font>
    <font>
      <b/>
      <sz val="10"/>
      <color rgb="FFC00000"/>
      <name val="Arial"/>
      <family val="2"/>
    </font>
    <font>
      <b/>
      <sz val="11"/>
      <color indexed="8"/>
      <name val="Arial"/>
      <family val="2"/>
    </font>
    <font>
      <b/>
      <sz val="11"/>
      <name val="Arial"/>
      <family val="2"/>
    </font>
    <font>
      <sz val="11"/>
      <color indexed="8"/>
      <name val="Arial"/>
      <family val="2"/>
    </font>
    <font>
      <b/>
      <sz val="18"/>
      <color indexed="8"/>
      <name val="Arial"/>
      <family val="2"/>
    </font>
    <font>
      <b/>
      <u/>
      <sz val="16"/>
      <color indexed="8"/>
      <name val="Arial"/>
      <family val="2"/>
    </font>
    <font>
      <sz val="16"/>
      <color indexed="8"/>
      <name val="Calibri"/>
      <family val="2"/>
    </font>
    <font>
      <b/>
      <sz val="9"/>
      <color indexed="8"/>
      <name val="Arial"/>
      <family val="2"/>
    </font>
    <font>
      <b/>
      <u/>
      <sz val="10"/>
      <color indexed="8"/>
      <name val="Arial"/>
      <family val="2"/>
    </font>
    <font>
      <sz val="8"/>
      <color indexed="8"/>
      <name val="Arial"/>
      <family val="2"/>
    </font>
    <font>
      <b/>
      <sz val="8"/>
      <color indexed="8"/>
      <name val="Arial"/>
      <family val="2"/>
    </font>
    <font>
      <b/>
      <sz val="10"/>
      <color rgb="FF002060"/>
      <name val="Arial"/>
      <family val="2"/>
    </font>
    <font>
      <sz val="10"/>
      <color rgb="FF000000"/>
      <name val="Arial"/>
      <family val="2"/>
    </font>
    <font>
      <b/>
      <sz val="10"/>
      <color rgb="FF000000"/>
      <name val="Arial"/>
      <family val="2"/>
    </font>
    <font>
      <sz val="11"/>
      <color rgb="FF000000"/>
      <name val="Calibri"/>
      <family val="2"/>
    </font>
    <font>
      <sz val="7"/>
      <color rgb="FF000000"/>
      <name val="Calibri"/>
      <family val="2"/>
    </font>
    <font>
      <sz val="11"/>
      <name val="Calibri"/>
      <family val="2"/>
    </font>
    <font>
      <sz val="11"/>
      <color rgb="FF0D0D0D"/>
      <name val="Calibri"/>
      <family val="2"/>
    </font>
  </fonts>
  <fills count="24">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CC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4" tint="0.59999389629810485"/>
        <bgColor indexed="51"/>
      </patternFill>
    </fill>
    <fill>
      <patternFill patternType="solid">
        <fgColor theme="0"/>
        <bgColor indexed="64"/>
      </patternFill>
    </fill>
    <fill>
      <patternFill patternType="solid">
        <fgColor rgb="FFC2EBCA"/>
        <bgColor indexed="64"/>
      </patternFill>
    </fill>
    <fill>
      <patternFill patternType="solid">
        <fgColor rgb="FFF1DEBF"/>
        <bgColor indexed="64"/>
      </patternFill>
    </fill>
    <fill>
      <patternFill patternType="solid">
        <fgColor rgb="FFBFCDE5"/>
        <bgColor indexed="64"/>
      </patternFill>
    </fill>
    <fill>
      <patternFill patternType="solid">
        <fgColor rgb="FFBFCDE5"/>
        <bgColor indexed="40"/>
      </patternFill>
    </fill>
    <fill>
      <patternFill patternType="solid">
        <fgColor rgb="FFC2EBCA"/>
        <bgColor indexed="23"/>
      </patternFill>
    </fill>
    <fill>
      <patternFill patternType="solid">
        <fgColor rgb="FFC2EBCA"/>
        <bgColor indexed="51"/>
      </patternFill>
    </fill>
    <fill>
      <patternFill patternType="solid">
        <fgColor rgb="FFF1DEBF"/>
        <bgColor indexed="23"/>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00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8"/>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ck">
        <color indexed="8"/>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44" fontId="2" fillId="0" borderId="0" applyFont="0" applyFill="0" applyBorder="0" applyAlignment="0" applyProtection="0"/>
    <xf numFmtId="0" fontId="19"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9" fontId="14" fillId="0" borderId="0" applyFill="0" applyBorder="0" applyAlignment="0" applyProtection="0"/>
  </cellStyleXfs>
  <cellXfs count="415">
    <xf numFmtId="0" fontId="0" fillId="0" borderId="0" xfId="0"/>
    <xf numFmtId="0" fontId="4" fillId="0" borderId="0" xfId="0" applyFont="1" applyAlignment="1">
      <alignment wrapText="1"/>
    </xf>
    <xf numFmtId="0" fontId="4" fillId="0" borderId="0" xfId="0" applyFont="1" applyAlignment="1">
      <alignment vertical="center"/>
    </xf>
    <xf numFmtId="0" fontId="4" fillId="0" borderId="0" xfId="0" applyFont="1"/>
    <xf numFmtId="0" fontId="3" fillId="0" borderId="0" xfId="0" applyFont="1"/>
    <xf numFmtId="0" fontId="3" fillId="0" borderId="0" xfId="0" applyFont="1" applyAlignment="1">
      <alignment wrapText="1"/>
    </xf>
    <xf numFmtId="164" fontId="4" fillId="0" borderId="0" xfId="0" applyNumberFormat="1" applyFont="1"/>
    <xf numFmtId="0" fontId="5" fillId="0" borderId="0" xfId="0" applyFont="1" applyAlignment="1">
      <alignment wrapText="1"/>
    </xf>
    <xf numFmtId="9" fontId="6" fillId="4" borderId="1" xfId="1" applyNumberFormat="1" applyFont="1" applyFill="1" applyBorder="1" applyAlignment="1">
      <alignment horizontal="center" vertical="center" wrapText="1"/>
    </xf>
    <xf numFmtId="0" fontId="3" fillId="0" borderId="0" xfId="0" applyFont="1" applyAlignment="1">
      <alignment vertical="center"/>
    </xf>
    <xf numFmtId="49" fontId="6" fillId="4" borderId="1" xfId="0" applyNumberFormat="1" applyFont="1" applyFill="1" applyBorder="1" applyAlignment="1">
      <alignment horizontal="center" vertical="center" wrapText="1"/>
    </xf>
    <xf numFmtId="0" fontId="0" fillId="0" borderId="1" xfId="0" applyBorder="1"/>
    <xf numFmtId="0" fontId="0" fillId="0" borderId="1" xfId="0" applyBorder="1" applyAlignment="1">
      <alignment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6" fillId="0" borderId="1" xfId="0" applyFont="1" applyBorder="1" applyAlignment="1">
      <alignment vertical="center" wrapText="1"/>
    </xf>
    <xf numFmtId="0" fontId="14" fillId="0" borderId="1" xfId="0" applyFont="1" applyBorder="1" applyAlignment="1">
      <alignment vertical="center" wrapText="1"/>
    </xf>
    <xf numFmtId="0" fontId="12" fillId="0" borderId="1" xfId="0" applyFont="1" applyBorder="1"/>
    <xf numFmtId="0" fontId="0" fillId="0" borderId="0" xfId="0" applyAlignment="1">
      <alignment wrapText="1"/>
    </xf>
    <xf numFmtId="0" fontId="12" fillId="0" borderId="0" xfId="0" applyFont="1" applyAlignment="1">
      <alignment vertical="center"/>
    </xf>
    <xf numFmtId="0" fontId="0" fillId="0" borderId="0" xfId="0" applyAlignment="1">
      <alignment vertical="center"/>
    </xf>
    <xf numFmtId="49" fontId="0" fillId="0" borderId="1" xfId="0" applyNumberFormat="1" applyBorder="1" applyAlignment="1">
      <alignment vertical="top"/>
    </xf>
    <xf numFmtId="0" fontId="13" fillId="0" borderId="1" xfId="0" applyFont="1" applyBorder="1" applyAlignment="1">
      <alignment horizontal="left" vertical="top" wrapText="1"/>
    </xf>
    <xf numFmtId="0" fontId="0" fillId="0" borderId="1" xfId="0" applyBorder="1" applyAlignment="1">
      <alignment horizontal="left" vertical="top" wrapText="1"/>
    </xf>
    <xf numFmtId="0" fontId="0" fillId="5" borderId="1" xfId="0" applyFill="1" applyBorder="1" applyAlignment="1">
      <alignment vertical="top" wrapText="1"/>
    </xf>
    <xf numFmtId="49" fontId="12" fillId="0" borderId="1" xfId="0" applyNumberFormat="1" applyFont="1" applyBorder="1" applyAlignment="1">
      <alignment vertical="top"/>
    </xf>
    <xf numFmtId="0" fontId="12" fillId="0" borderId="1" xfId="0" applyFont="1" applyBorder="1" applyAlignment="1">
      <alignment horizontal="left" vertical="top" wrapText="1"/>
    </xf>
    <xf numFmtId="0" fontId="0" fillId="0" borderId="1" xfId="0" applyBorder="1" applyAlignment="1">
      <alignment vertical="center"/>
    </xf>
    <xf numFmtId="0" fontId="12" fillId="0" borderId="1" xfId="0" applyFont="1" applyBorder="1" applyAlignment="1">
      <alignment vertical="center"/>
    </xf>
    <xf numFmtId="0" fontId="12" fillId="0" borderId="0" xfId="0" applyFont="1" applyAlignment="1">
      <alignment horizontal="center" vertical="center" textRotation="90" wrapText="1"/>
    </xf>
    <xf numFmtId="9" fontId="12" fillId="0" borderId="1" xfId="0" applyNumberFormat="1" applyFont="1" applyBorder="1" applyAlignment="1">
      <alignment horizontal="center" vertical="center"/>
    </xf>
    <xf numFmtId="0" fontId="0" fillId="0" borderId="1" xfId="0"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vertical="center"/>
    </xf>
    <xf numFmtId="0" fontId="20" fillId="0" borderId="1" xfId="0" applyFont="1" applyBorder="1" applyAlignment="1">
      <alignment horizontal="justify" vertical="center"/>
    </xf>
    <xf numFmtId="0" fontId="21" fillId="0" borderId="1" xfId="0" applyFont="1" applyBorder="1" applyAlignment="1">
      <alignment horizontal="justify" vertical="center"/>
    </xf>
    <xf numFmtId="0" fontId="20" fillId="0" borderId="1" xfId="0" applyFont="1" applyBorder="1" applyAlignment="1">
      <alignment wrapText="1"/>
    </xf>
    <xf numFmtId="0" fontId="11" fillId="0" borderId="0" xfId="0" applyFont="1" applyAlignment="1">
      <alignment vertical="center"/>
    </xf>
    <xf numFmtId="0" fontId="21" fillId="6" borderId="1" xfId="0" applyFont="1" applyFill="1" applyBorder="1" applyAlignment="1">
      <alignment horizontal="justify" vertical="center"/>
    </xf>
    <xf numFmtId="0" fontId="7" fillId="0" borderId="7" xfId="0" applyFont="1" applyBorder="1"/>
    <xf numFmtId="0" fontId="12" fillId="4" borderId="1" xfId="0" applyFont="1" applyFill="1" applyBorder="1" applyAlignment="1">
      <alignment vertical="center"/>
    </xf>
    <xf numFmtId="0" fontId="12" fillId="4" borderId="1" xfId="0" applyFont="1" applyFill="1" applyBorder="1" applyAlignment="1">
      <alignment vertical="center" wrapText="1"/>
    </xf>
    <xf numFmtId="0" fontId="12" fillId="4" borderId="6" xfId="0" applyFont="1" applyFill="1" applyBorder="1" applyAlignment="1">
      <alignment horizontal="center" vertical="center" textRotation="90"/>
    </xf>
    <xf numFmtId="0" fontId="12" fillId="4" borderId="6" xfId="0" applyFont="1" applyFill="1" applyBorder="1" applyAlignment="1">
      <alignment horizontal="left" vertical="center"/>
    </xf>
    <xf numFmtId="0" fontId="18" fillId="7" borderId="6" xfId="0" applyFont="1" applyFill="1" applyBorder="1" applyAlignment="1">
      <alignment horizontal="center" vertical="center" textRotation="90" wrapText="1"/>
    </xf>
    <xf numFmtId="0" fontId="0" fillId="7" borderId="1" xfId="0" applyFill="1" applyBorder="1" applyAlignment="1">
      <alignment vertical="center"/>
    </xf>
    <xf numFmtId="9" fontId="12" fillId="7" borderId="1" xfId="0" applyNumberFormat="1" applyFont="1" applyFill="1" applyBorder="1" applyAlignment="1">
      <alignment horizontal="center" vertical="center"/>
    </xf>
    <xf numFmtId="0" fontId="12" fillId="7" borderId="1" xfId="0" applyFont="1" applyFill="1" applyBorder="1" applyAlignment="1">
      <alignment vertical="center"/>
    </xf>
    <xf numFmtId="0" fontId="0" fillId="7" borderId="1" xfId="0" applyFill="1" applyBorder="1" applyAlignment="1">
      <alignment vertical="center" wrapText="1"/>
    </xf>
    <xf numFmtId="0" fontId="17" fillId="7" borderId="1" xfId="0" applyFont="1" applyFill="1" applyBorder="1" applyAlignment="1">
      <alignment vertical="center" wrapText="1"/>
    </xf>
    <xf numFmtId="0" fontId="17" fillId="7" borderId="1" xfId="0" applyFont="1" applyFill="1" applyBorder="1" applyAlignment="1">
      <alignment vertical="center"/>
    </xf>
    <xf numFmtId="0" fontId="20" fillId="7" borderId="1" xfId="0" applyFont="1" applyFill="1" applyBorder="1" applyAlignment="1">
      <alignment horizontal="justify" vertical="center"/>
    </xf>
    <xf numFmtId="0" fontId="21" fillId="7" borderId="1" xfId="0" applyFont="1" applyFill="1" applyBorder="1" applyAlignment="1">
      <alignment horizontal="justify" vertical="center"/>
    </xf>
    <xf numFmtId="0" fontId="20" fillId="7" borderId="1" xfId="0" applyFont="1" applyFill="1" applyBorder="1" applyAlignment="1">
      <alignment wrapText="1"/>
    </xf>
    <xf numFmtId="0" fontId="12"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9" fontId="0" fillId="0" borderId="1" xfId="0" applyNumberFormat="1" applyBorder="1" applyAlignment="1">
      <alignment vertical="center"/>
    </xf>
    <xf numFmtId="0" fontId="0" fillId="0" borderId="1" xfId="0" applyBorder="1" applyAlignment="1">
      <alignment wrapText="1"/>
    </xf>
    <xf numFmtId="0" fontId="13" fillId="0" borderId="2" xfId="0" applyFont="1" applyBorder="1" applyAlignment="1">
      <alignment vertical="top" wrapText="1"/>
    </xf>
    <xf numFmtId="0" fontId="14" fillId="0" borderId="2" xfId="0" applyFont="1" applyBorder="1" applyAlignment="1">
      <alignment vertical="top"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top"/>
    </xf>
    <xf numFmtId="49" fontId="0" fillId="8" borderId="1" xfId="0" applyNumberFormat="1" applyFill="1" applyBorder="1" applyAlignment="1">
      <alignment vertical="top"/>
    </xf>
    <xf numFmtId="0" fontId="12" fillId="8" borderId="1" xfId="0" applyFont="1"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horizontal="left" vertical="top" wrapText="1"/>
    </xf>
    <xf numFmtId="0" fontId="0" fillId="0" borderId="5" xfId="0" applyBorder="1"/>
    <xf numFmtId="0" fontId="0" fillId="0" borderId="8" xfId="0" applyBorder="1"/>
    <xf numFmtId="0" fontId="0" fillId="0" borderId="6" xfId="0" applyBorder="1"/>
    <xf numFmtId="0" fontId="18" fillId="4" borderId="1" xfId="0" applyFont="1" applyFill="1" applyBorder="1" applyAlignment="1">
      <alignment vertical="center" wrapText="1"/>
    </xf>
    <xf numFmtId="1" fontId="4" fillId="0" borderId="0" xfId="0" applyNumberFormat="1" applyFont="1" applyAlignment="1">
      <alignment vertical="center"/>
    </xf>
    <xf numFmtId="164" fontId="3" fillId="0" borderId="0" xfId="0" applyNumberFormat="1" applyFont="1"/>
    <xf numFmtId="1" fontId="3" fillId="0" borderId="0" xfId="0" applyNumberFormat="1" applyFont="1" applyAlignment="1">
      <alignment vertical="center"/>
    </xf>
    <xf numFmtId="0" fontId="12" fillId="4" borderId="0" xfId="0" applyFont="1" applyFill="1" applyAlignment="1">
      <alignment vertical="center"/>
    </xf>
    <xf numFmtId="0" fontId="18" fillId="4" borderId="6" xfId="0" applyFont="1" applyFill="1" applyBorder="1" applyAlignment="1">
      <alignment horizontal="center" vertical="center" textRotation="90" wrapText="1"/>
    </xf>
    <xf numFmtId="0" fontId="12" fillId="7" borderId="6" xfId="0" applyFont="1" applyFill="1" applyBorder="1" applyAlignment="1">
      <alignment horizontal="center" vertical="center" textRotation="90" wrapText="1"/>
    </xf>
    <xf numFmtId="0" fontId="17" fillId="0" borderId="9" xfId="0" applyFont="1" applyBorder="1" applyAlignment="1">
      <alignment horizontal="justify" vertical="center"/>
    </xf>
    <xf numFmtId="0" fontId="18" fillId="0" borderId="10" xfId="0" applyFont="1" applyBorder="1" applyAlignment="1">
      <alignment horizontal="left" vertical="center" wrapText="1" indent="2"/>
    </xf>
    <xf numFmtId="9" fontId="22" fillId="0" borderId="1" xfId="0" applyNumberFormat="1" applyFont="1" applyBorder="1" applyAlignment="1">
      <alignment horizontal="center" vertical="center"/>
    </xf>
    <xf numFmtId="49" fontId="17" fillId="0" borderId="1" xfId="0" applyNumberFormat="1" applyFont="1" applyBorder="1" applyAlignment="1">
      <alignment horizontal="left" vertical="top" wrapText="1"/>
    </xf>
    <xf numFmtId="49" fontId="17" fillId="0" borderId="1" xfId="2" applyNumberFormat="1" applyFont="1" applyBorder="1" applyAlignment="1">
      <alignment horizontal="left" vertical="top" wrapText="1"/>
    </xf>
    <xf numFmtId="0" fontId="0" fillId="0" borderId="0" xfId="0" applyAlignment="1">
      <alignment vertical="center" wrapText="1"/>
    </xf>
    <xf numFmtId="49" fontId="17" fillId="0" borderId="0" xfId="0" applyNumberFormat="1" applyFont="1" applyAlignment="1">
      <alignment horizontal="left" vertical="top" wrapText="1"/>
    </xf>
    <xf numFmtId="49" fontId="17" fillId="6" borderId="0" xfId="0" applyNumberFormat="1" applyFont="1" applyFill="1" applyAlignment="1">
      <alignment horizontal="left" vertical="top" wrapText="1"/>
    </xf>
    <xf numFmtId="0" fontId="18" fillId="0" borderId="10" xfId="0" applyFont="1" applyBorder="1" applyAlignment="1">
      <alignment horizontal="left" vertical="center" wrapText="1" indent="1"/>
    </xf>
    <xf numFmtId="0" fontId="0" fillId="6" borderId="0" xfId="0" applyFill="1" applyAlignment="1">
      <alignment vertical="center"/>
    </xf>
    <xf numFmtId="49" fontId="17" fillId="0" borderId="5" xfId="0" applyNumberFormat="1" applyFont="1" applyBorder="1" applyAlignment="1">
      <alignment horizontal="left" vertical="top" wrapText="1"/>
    </xf>
    <xf numFmtId="0" fontId="18" fillId="0" borderId="11" xfId="0" applyFont="1" applyBorder="1" applyAlignment="1">
      <alignment horizontal="left" vertical="center" wrapText="1" indent="1"/>
    </xf>
    <xf numFmtId="49" fontId="17" fillId="6" borderId="1" xfId="2" applyNumberFormat="1" applyFont="1" applyFill="1" applyBorder="1" applyAlignment="1">
      <alignment horizontal="left" vertical="top" wrapText="1"/>
    </xf>
    <xf numFmtId="0" fontId="0" fillId="6" borderId="1" xfId="0" applyFill="1" applyBorder="1" applyAlignment="1">
      <alignment vertical="center"/>
    </xf>
    <xf numFmtId="0" fontId="0" fillId="6" borderId="0" xfId="0" applyFill="1" applyAlignment="1">
      <alignment vertical="center" wrapText="1"/>
    </xf>
    <xf numFmtId="0" fontId="0" fillId="4" borderId="1" xfId="0" applyFill="1" applyBorder="1" applyAlignment="1">
      <alignment vertical="center"/>
    </xf>
    <xf numFmtId="9" fontId="12" fillId="0" borderId="1" xfId="0" applyNumberFormat="1" applyFont="1" applyBorder="1" applyAlignment="1">
      <alignment horizontal="center"/>
    </xf>
    <xf numFmtId="0" fontId="0" fillId="0" borderId="1" xfId="0" applyBorder="1" applyAlignment="1">
      <alignment horizontal="justify" vertical="center"/>
    </xf>
    <xf numFmtId="164" fontId="4" fillId="0" borderId="0" xfId="0" applyNumberFormat="1" applyFont="1" applyAlignment="1">
      <alignment horizontal="center"/>
    </xf>
    <xf numFmtId="164" fontId="3" fillId="0" borderId="0" xfId="0" applyNumberFormat="1" applyFont="1" applyAlignment="1">
      <alignment horizontal="center"/>
    </xf>
    <xf numFmtId="0" fontId="7" fillId="0" borderId="7" xfId="0" applyFont="1" applyBorder="1" applyAlignment="1">
      <alignment horizontal="center"/>
    </xf>
    <xf numFmtId="0" fontId="12" fillId="0" borderId="1" xfId="0" applyFont="1" applyBorder="1" applyAlignment="1">
      <alignment horizontal="center"/>
    </xf>
    <xf numFmtId="0" fontId="21" fillId="0" borderId="1" xfId="0" applyFont="1" applyBorder="1" applyAlignment="1">
      <alignment horizontal="center"/>
    </xf>
    <xf numFmtId="0" fontId="20" fillId="0" borderId="0" xfId="0" applyFont="1" applyAlignment="1">
      <alignment horizontal="center"/>
    </xf>
    <xf numFmtId="0" fontId="27" fillId="4" borderId="12" xfId="0" applyFont="1" applyFill="1" applyBorder="1" applyAlignment="1">
      <alignment horizontal="center" vertical="center" wrapText="1"/>
    </xf>
    <xf numFmtId="0" fontId="27" fillId="4" borderId="1" xfId="0" applyFont="1" applyFill="1" applyBorder="1" applyAlignment="1">
      <alignment vertical="center" wrapText="1"/>
    </xf>
    <xf numFmtId="0" fontId="20" fillId="4" borderId="12" xfId="0" applyFont="1" applyFill="1" applyBorder="1" applyAlignment="1">
      <alignment horizontal="center" vertical="center" wrapText="1"/>
    </xf>
    <xf numFmtId="0" fontId="20" fillId="4" borderId="1" xfId="0" applyFont="1" applyFill="1" applyBorder="1" applyAlignment="1">
      <alignment vertical="center" wrapText="1"/>
    </xf>
    <xf numFmtId="0" fontId="20" fillId="4" borderId="1" xfId="0" applyFont="1" applyFill="1" applyBorder="1" applyAlignment="1">
      <alignment vertical="top" wrapText="1"/>
    </xf>
    <xf numFmtId="0" fontId="20" fillId="4" borderId="1" xfId="0" applyFont="1" applyFill="1" applyBorder="1" applyAlignment="1">
      <alignment horizontal="center" vertical="center" wrapText="1"/>
    </xf>
    <xf numFmtId="0" fontId="12" fillId="0" borderId="0" xfId="0" applyFont="1" applyAlignment="1">
      <alignment wrapText="1"/>
    </xf>
    <xf numFmtId="0" fontId="12" fillId="4" borderId="2" xfId="0" applyFont="1" applyFill="1" applyBorder="1" applyAlignment="1">
      <alignment vertical="center"/>
    </xf>
    <xf numFmtId="0" fontId="12" fillId="4" borderId="3" xfId="0" applyFont="1" applyFill="1" applyBorder="1" applyAlignment="1">
      <alignment vertical="center"/>
    </xf>
    <xf numFmtId="0" fontId="12" fillId="4" borderId="4" xfId="0" applyFont="1" applyFill="1" applyBorder="1" applyAlignment="1">
      <alignment vertical="center"/>
    </xf>
    <xf numFmtId="0" fontId="12" fillId="2" borderId="6" xfId="0" applyFont="1" applyFill="1" applyBorder="1" applyAlignment="1">
      <alignment horizontal="left" vertical="center"/>
    </xf>
    <xf numFmtId="0" fontId="12" fillId="2" borderId="6" xfId="0" applyFont="1" applyFill="1" applyBorder="1" applyAlignment="1">
      <alignment horizontal="center" textRotation="90"/>
    </xf>
    <xf numFmtId="0" fontId="18" fillId="2" borderId="6" xfId="0" applyFont="1" applyFill="1" applyBorder="1" applyAlignment="1">
      <alignment horizontal="center" vertical="center" textRotation="90" wrapText="1"/>
    </xf>
    <xf numFmtId="0" fontId="13" fillId="0" borderId="1" xfId="0" applyFont="1" applyBorder="1" applyAlignment="1">
      <alignment horizontal="left" vertical="center" wrapText="1"/>
    </xf>
    <xf numFmtId="49" fontId="14" fillId="0" borderId="1" xfId="0" applyNumberFormat="1" applyFont="1" applyBorder="1" applyAlignment="1">
      <alignment horizontal="left" vertical="top" wrapText="1"/>
    </xf>
    <xf numFmtId="49" fontId="14" fillId="0" borderId="1" xfId="0" applyNumberFormat="1" applyFont="1" applyBorder="1" applyAlignment="1">
      <alignment vertical="top" wrapText="1"/>
    </xf>
    <xf numFmtId="49" fontId="31" fillId="0" borderId="1" xfId="0" applyNumberFormat="1" applyFont="1" applyBorder="1" applyAlignment="1">
      <alignment horizontal="left" vertical="top" wrapText="1"/>
    </xf>
    <xf numFmtId="0" fontId="14" fillId="0" borderId="1" xfId="0" applyFont="1" applyBorder="1" applyAlignment="1" applyProtection="1">
      <alignment horizontal="left" vertical="top" wrapText="1"/>
      <protection locked="0"/>
    </xf>
    <xf numFmtId="0" fontId="0" fillId="0" borderId="1" xfId="0" applyBorder="1" applyAlignment="1">
      <alignment horizontal="center" wrapText="1"/>
    </xf>
    <xf numFmtId="0" fontId="12" fillId="2" borderId="6" xfId="0" applyFont="1" applyFill="1" applyBorder="1" applyAlignment="1">
      <alignment horizontal="center" vertical="center" textRotation="90" wrapText="1"/>
    </xf>
    <xf numFmtId="0" fontId="12" fillId="2" borderId="6" xfId="0" applyFont="1" applyFill="1" applyBorder="1" applyAlignment="1">
      <alignment horizontal="center" vertical="center" textRotation="90"/>
    </xf>
    <xf numFmtId="0" fontId="12" fillId="4" borderId="1" xfId="0" applyFont="1" applyFill="1" applyBorder="1" applyAlignment="1">
      <alignment horizontal="left" vertical="center"/>
    </xf>
    <xf numFmtId="0" fontId="12" fillId="2" borderId="6" xfId="0" applyFont="1" applyFill="1" applyBorder="1" applyAlignment="1">
      <alignment horizontal="center" vertical="center"/>
    </xf>
    <xf numFmtId="0" fontId="3" fillId="3" borderId="3" xfId="0" applyFont="1" applyFill="1" applyBorder="1" applyAlignment="1">
      <alignment vertical="center" wrapText="1"/>
    </xf>
    <xf numFmtId="0" fontId="24" fillId="2" borderId="3" xfId="0" applyFont="1" applyFill="1" applyBorder="1" applyAlignment="1">
      <alignment vertical="center" wrapText="1"/>
    </xf>
    <xf numFmtId="9" fontId="0" fillId="0" borderId="0" xfId="0" applyNumberFormat="1" applyAlignment="1">
      <alignment vertical="center"/>
    </xf>
    <xf numFmtId="0" fontId="30" fillId="9" borderId="2" xfId="0" applyFont="1" applyFill="1" applyBorder="1" applyAlignment="1" applyProtection="1">
      <alignment vertical="center" wrapText="1"/>
      <protection hidden="1"/>
    </xf>
    <xf numFmtId="0" fontId="12" fillId="2" borderId="6" xfId="0" applyFont="1" applyFill="1" applyBorder="1" applyAlignment="1">
      <alignment horizontal="center" textRotation="90" wrapText="1"/>
    </xf>
    <xf numFmtId="0" fontId="12" fillId="2" borderId="2" xfId="0" applyFont="1" applyFill="1" applyBorder="1" applyAlignment="1">
      <alignment horizontal="left" vertical="center" wrapText="1"/>
    </xf>
    <xf numFmtId="10" fontId="0" fillId="0" borderId="0" xfId="0" applyNumberFormat="1" applyAlignment="1">
      <alignment horizontal="center"/>
    </xf>
    <xf numFmtId="9" fontId="12" fillId="0" borderId="1" xfId="3" applyFont="1" applyFill="1" applyBorder="1" applyAlignment="1">
      <alignment horizontal="center"/>
    </xf>
    <xf numFmtId="10" fontId="0" fillId="0" borderId="1" xfId="3" applyNumberFormat="1" applyFont="1" applyFill="1" applyBorder="1" applyAlignment="1">
      <alignment horizontal="center"/>
    </xf>
    <xf numFmtId="10" fontId="0" fillId="0" borderId="1" xfId="0" applyNumberFormat="1" applyBorder="1" applyAlignment="1">
      <alignment horizontal="center"/>
    </xf>
    <xf numFmtId="10" fontId="0" fillId="0" borderId="1" xfId="4" applyNumberFormat="1" applyFont="1" applyFill="1" applyBorder="1" applyAlignment="1">
      <alignment horizontal="center"/>
    </xf>
    <xf numFmtId="0" fontId="20" fillId="0" borderId="1" xfId="0" applyFont="1" applyBorder="1" applyAlignment="1">
      <alignment horizontal="center"/>
    </xf>
    <xf numFmtId="0" fontId="17" fillId="0" borderId="1" xfId="0" applyFont="1" applyBorder="1" applyAlignment="1">
      <alignment horizontal="center" wrapText="1"/>
    </xf>
    <xf numFmtId="10" fontId="17" fillId="0" borderId="1" xfId="0" applyNumberFormat="1" applyFont="1" applyBorder="1" applyAlignment="1">
      <alignment horizontal="center" wrapText="1"/>
    </xf>
    <xf numFmtId="10" fontId="0" fillId="0" borderId="1" xfId="0" applyNumberFormat="1" applyBorder="1" applyAlignment="1">
      <alignment horizontal="center" wrapText="1"/>
    </xf>
    <xf numFmtId="0" fontId="33" fillId="0" borderId="16" xfId="2" applyFont="1" applyBorder="1" applyAlignment="1" applyProtection="1">
      <alignment vertical="top"/>
      <protection locked="0"/>
    </xf>
    <xf numFmtId="0" fontId="33" fillId="0" borderId="17" xfId="2" applyFont="1" applyBorder="1" applyAlignment="1" applyProtection="1">
      <alignment vertical="top"/>
      <protection locked="0"/>
    </xf>
    <xf numFmtId="0" fontId="33" fillId="0" borderId="18" xfId="2" applyFont="1" applyBorder="1" applyAlignment="1" applyProtection="1">
      <alignment horizontal="left" vertical="top"/>
      <protection locked="0"/>
    </xf>
    <xf numFmtId="0" fontId="33" fillId="0" borderId="0" xfId="2" applyFont="1" applyAlignment="1" applyProtection="1">
      <alignment horizontal="left" vertical="top" wrapText="1"/>
      <protection locked="0"/>
    </xf>
    <xf numFmtId="0" fontId="33" fillId="0" borderId="0" xfId="2" applyFont="1" applyAlignment="1" applyProtection="1">
      <alignment horizontal="center" vertical="top"/>
      <protection locked="0"/>
    </xf>
    <xf numFmtId="0" fontId="33" fillId="0" borderId="0" xfId="2" applyFont="1" applyAlignment="1" applyProtection="1">
      <alignment vertical="top"/>
      <protection locked="0"/>
    </xf>
    <xf numFmtId="0" fontId="33" fillId="0" borderId="19" xfId="2" applyFont="1" applyBorder="1" applyAlignment="1" applyProtection="1">
      <alignment vertical="top"/>
      <protection locked="0"/>
    </xf>
    <xf numFmtId="0" fontId="35" fillId="0" borderId="0" xfId="2" applyFont="1" applyAlignment="1" applyProtection="1">
      <alignment horizontal="right" vertical="top"/>
      <protection locked="0"/>
    </xf>
    <xf numFmtId="0" fontId="15" fillId="0" borderId="0" xfId="2" applyFont="1" applyAlignment="1" applyProtection="1">
      <alignment horizontal="left" vertical="top" wrapText="1"/>
      <protection locked="0"/>
    </xf>
    <xf numFmtId="0" fontId="33" fillId="0" borderId="0" xfId="2" applyFont="1" applyAlignment="1" applyProtection="1">
      <alignment vertical="center"/>
      <protection locked="0"/>
    </xf>
    <xf numFmtId="0" fontId="19" fillId="0" borderId="0" xfId="2" applyAlignment="1" applyProtection="1">
      <alignment vertical="center"/>
      <protection locked="0"/>
    </xf>
    <xf numFmtId="0" fontId="14" fillId="0" borderId="0" xfId="2" applyFont="1" applyAlignment="1" applyProtection="1">
      <alignment horizontal="left" vertical="top" wrapText="1"/>
      <protection locked="0"/>
    </xf>
    <xf numFmtId="0" fontId="36" fillId="0" borderId="0" xfId="2" applyFont="1" applyAlignment="1" applyProtection="1">
      <alignment horizontal="right" vertical="top"/>
      <protection locked="0"/>
    </xf>
    <xf numFmtId="0" fontId="37" fillId="0" borderId="19" xfId="2" applyFont="1" applyBorder="1" applyAlignment="1" applyProtection="1">
      <alignment horizontal="center" vertical="top"/>
      <protection locked="0"/>
    </xf>
    <xf numFmtId="0" fontId="37" fillId="0" borderId="21" xfId="2" applyFont="1" applyBorder="1" applyAlignment="1" applyProtection="1">
      <alignment vertical="top"/>
      <protection locked="0"/>
    </xf>
    <xf numFmtId="0" fontId="35" fillId="0" borderId="22" xfId="2" applyFont="1" applyBorder="1" applyAlignment="1" applyProtection="1">
      <alignment horizontal="left" vertical="top"/>
      <protection locked="0"/>
    </xf>
    <xf numFmtId="0" fontId="33" fillId="0" borderId="23" xfId="2" applyFont="1" applyBorder="1" applyAlignment="1" applyProtection="1">
      <alignment vertical="top"/>
      <protection locked="0"/>
    </xf>
    <xf numFmtId="0" fontId="30" fillId="0" borderId="0" xfId="2" applyFont="1" applyAlignment="1" applyProtection="1">
      <alignment horizontal="left" vertical="top" wrapText="1"/>
      <protection locked="0"/>
    </xf>
    <xf numFmtId="0" fontId="30" fillId="0" borderId="0" xfId="2" applyFont="1" applyAlignment="1" applyProtection="1">
      <alignment horizontal="left" vertical="top"/>
      <protection locked="0"/>
    </xf>
    <xf numFmtId="0" fontId="33" fillId="0" borderId="0" xfId="2" applyFont="1" applyAlignment="1" applyProtection="1">
      <alignment horizontal="left" vertical="top"/>
      <protection locked="0"/>
    </xf>
    <xf numFmtId="0" fontId="16" fillId="0" borderId="0" xfId="7" applyFont="1" applyAlignment="1" applyProtection="1">
      <alignment vertical="top"/>
      <protection locked="0"/>
    </xf>
    <xf numFmtId="0" fontId="30" fillId="11" borderId="26" xfId="2" applyFont="1" applyFill="1" applyBorder="1" applyAlignment="1" applyProtection="1">
      <alignment horizontal="center" vertical="top" wrapText="1"/>
      <protection locked="0"/>
    </xf>
    <xf numFmtId="0" fontId="30" fillId="12" borderId="27" xfId="2" applyFont="1" applyFill="1" applyBorder="1" applyAlignment="1" applyProtection="1">
      <alignment horizontal="center" vertical="top" wrapText="1"/>
      <protection locked="0"/>
    </xf>
    <xf numFmtId="0" fontId="30" fillId="12" borderId="28" xfId="2" applyFont="1" applyFill="1" applyBorder="1" applyAlignment="1" applyProtection="1">
      <alignment horizontal="center" vertical="top" wrapText="1"/>
      <protection locked="0"/>
    </xf>
    <xf numFmtId="0" fontId="30" fillId="12" borderId="29" xfId="2" applyFont="1" applyFill="1" applyBorder="1" applyAlignment="1" applyProtection="1">
      <alignment horizontal="center" vertical="top" wrapText="1"/>
      <protection locked="0"/>
    </xf>
    <xf numFmtId="0" fontId="30" fillId="13" borderId="28" xfId="2" applyFont="1" applyFill="1" applyBorder="1" applyAlignment="1" applyProtection="1">
      <alignment horizontal="center" vertical="top" wrapText="1"/>
      <protection locked="0"/>
    </xf>
    <xf numFmtId="0" fontId="30" fillId="14" borderId="29" xfId="2" applyFont="1" applyFill="1" applyBorder="1" applyAlignment="1" applyProtection="1">
      <alignment horizontal="center" vertical="top" wrapText="1"/>
      <protection locked="0"/>
    </xf>
    <xf numFmtId="0" fontId="30" fillId="15" borderId="30" xfId="2" applyFont="1" applyFill="1" applyBorder="1" applyAlignment="1" applyProtection="1">
      <alignment horizontal="center" vertical="top" wrapText="1"/>
      <protection locked="0"/>
    </xf>
    <xf numFmtId="0" fontId="30" fillId="15" borderId="31" xfId="2" applyFont="1" applyFill="1" applyBorder="1" applyAlignment="1" applyProtection="1">
      <alignment horizontal="center" vertical="top" wrapText="1"/>
      <protection locked="0"/>
    </xf>
    <xf numFmtId="0" fontId="30" fillId="11" borderId="8" xfId="2" applyFont="1" applyFill="1" applyBorder="1" applyAlignment="1" applyProtection="1">
      <alignment horizontal="center" vertical="top" wrapText="1"/>
      <protection locked="0"/>
    </xf>
    <xf numFmtId="0" fontId="30" fillId="15" borderId="32" xfId="2" applyFont="1" applyFill="1" applyBorder="1" applyAlignment="1" applyProtection="1">
      <alignment horizontal="center" vertical="top" wrapText="1"/>
      <protection locked="0"/>
    </xf>
    <xf numFmtId="0" fontId="30" fillId="16" borderId="31" xfId="2" applyFont="1" applyFill="1" applyBorder="1" applyAlignment="1" applyProtection="1">
      <alignment horizontal="center" vertical="top" wrapText="1"/>
      <protection locked="0"/>
    </xf>
    <xf numFmtId="0" fontId="30" fillId="16" borderId="33" xfId="2" applyFont="1" applyFill="1" applyBorder="1" applyAlignment="1" applyProtection="1">
      <alignment horizontal="center" vertical="top" wrapText="1"/>
      <protection locked="0"/>
    </xf>
    <xf numFmtId="0" fontId="30" fillId="12" borderId="34" xfId="2" applyFont="1" applyFill="1" applyBorder="1" applyAlignment="1" applyProtection="1">
      <alignment horizontal="center" vertical="top" wrapText="1"/>
      <protection locked="0"/>
    </xf>
    <xf numFmtId="0" fontId="30" fillId="12" borderId="8" xfId="2" applyFont="1" applyFill="1" applyBorder="1" applyAlignment="1" applyProtection="1">
      <alignment horizontal="center" vertical="top" wrapText="1"/>
      <protection locked="0"/>
    </xf>
    <xf numFmtId="0" fontId="30" fillId="17" borderId="35" xfId="2" applyFont="1" applyFill="1" applyBorder="1" applyAlignment="1" applyProtection="1">
      <alignment horizontal="center" vertical="top" wrapText="1"/>
      <protection locked="0"/>
    </xf>
    <xf numFmtId="0" fontId="30" fillId="14" borderId="36" xfId="2" applyFont="1" applyFill="1" applyBorder="1" applyAlignment="1" applyProtection="1">
      <alignment horizontal="center" vertical="top" wrapText="1"/>
      <protection locked="0"/>
    </xf>
    <xf numFmtId="0" fontId="30" fillId="14" borderId="5" xfId="2" applyFont="1" applyFill="1" applyBorder="1" applyAlignment="1" applyProtection="1">
      <alignment horizontal="center" vertical="top" wrapText="1"/>
      <protection locked="0"/>
    </xf>
    <xf numFmtId="0" fontId="30" fillId="14" borderId="37" xfId="2" applyFont="1" applyFill="1" applyBorder="1" applyAlignment="1" applyProtection="1">
      <alignment horizontal="center" vertical="top" wrapText="1"/>
      <protection locked="0"/>
    </xf>
    <xf numFmtId="0" fontId="33" fillId="0" borderId="0" xfId="2" applyFont="1" applyAlignment="1" applyProtection="1">
      <alignment horizontal="center" vertical="top" wrapText="1"/>
      <protection locked="0"/>
    </xf>
    <xf numFmtId="0" fontId="14" fillId="0" borderId="27" xfId="2" quotePrefix="1" applyFont="1" applyBorder="1" applyAlignment="1" applyProtection="1">
      <alignment horizontal="center" vertical="center" wrapText="1"/>
      <protection locked="0"/>
    </xf>
    <xf numFmtId="0" fontId="14" fillId="0" borderId="28" xfId="2" applyFont="1" applyBorder="1" applyAlignment="1" applyProtection="1">
      <alignment vertical="center" wrapText="1"/>
      <protection locked="0"/>
    </xf>
    <xf numFmtId="49" fontId="14" fillId="0" borderId="28" xfId="2" applyNumberFormat="1" applyFont="1" applyBorder="1" applyAlignment="1" applyProtection="1">
      <alignment horizontal="left" vertical="top" wrapText="1"/>
      <protection locked="0"/>
    </xf>
    <xf numFmtId="0" fontId="14" fillId="0" borderId="1" xfId="2" applyFont="1" applyBorder="1" applyAlignment="1">
      <alignment horizontal="center" vertical="center" wrapText="1"/>
    </xf>
    <xf numFmtId="165" fontId="14" fillId="0" borderId="1" xfId="2" applyNumberFormat="1" applyFont="1" applyBorder="1" applyAlignment="1">
      <alignment horizontal="center" vertical="center" wrapText="1"/>
    </xf>
    <xf numFmtId="10" fontId="14" fillId="0" borderId="38" xfId="2" applyNumberFormat="1" applyFont="1" applyBorder="1" applyAlignment="1">
      <alignment horizontal="center" vertical="center" wrapText="1"/>
    </xf>
    <xf numFmtId="9" fontId="14" fillId="0" borderId="28" xfId="2" applyNumberFormat="1" applyFont="1" applyBorder="1" applyAlignment="1" applyProtection="1">
      <alignment horizontal="center" vertical="center" wrapText="1"/>
      <protection locked="0"/>
    </xf>
    <xf numFmtId="10" fontId="14" fillId="0" borderId="28" xfId="2" applyNumberFormat="1" applyFont="1" applyBorder="1" applyAlignment="1">
      <alignment horizontal="center" vertical="center" wrapText="1"/>
    </xf>
    <xf numFmtId="0" fontId="14" fillId="0" borderId="29" xfId="2" applyFont="1" applyBorder="1" applyAlignment="1" applyProtection="1">
      <alignment wrapText="1"/>
      <protection locked="0"/>
    </xf>
    <xf numFmtId="0" fontId="14" fillId="0" borderId="0" xfId="2" applyFont="1" applyAlignment="1" applyProtection="1">
      <alignment wrapText="1"/>
      <protection locked="0"/>
    </xf>
    <xf numFmtId="0" fontId="14" fillId="0" borderId="1" xfId="2" applyFont="1" applyBorder="1" applyAlignment="1" applyProtection="1">
      <alignment vertical="center" wrapText="1"/>
      <protection locked="0"/>
    </xf>
    <xf numFmtId="49" fontId="14" fillId="0" borderId="1" xfId="2" applyNumberFormat="1" applyFont="1" applyBorder="1" applyAlignment="1" applyProtection="1">
      <alignment horizontal="left" vertical="top" wrapText="1"/>
      <protection locked="0"/>
    </xf>
    <xf numFmtId="10" fontId="14" fillId="0" borderId="2" xfId="2" applyNumberFormat="1" applyFont="1" applyBorder="1" applyAlignment="1">
      <alignment horizontal="center" vertical="center" wrapText="1"/>
    </xf>
    <xf numFmtId="9" fontId="14" fillId="0" borderId="1" xfId="2" applyNumberFormat="1" applyFont="1" applyBorder="1" applyAlignment="1" applyProtection="1">
      <alignment horizontal="center" vertical="center" wrapText="1"/>
      <protection locked="0"/>
    </xf>
    <xf numFmtId="0" fontId="14" fillId="0" borderId="39" xfId="2" applyFont="1" applyBorder="1" applyAlignment="1" applyProtection="1">
      <alignment wrapText="1"/>
      <protection locked="0"/>
    </xf>
    <xf numFmtId="0" fontId="37" fillId="0" borderId="0" xfId="2" applyFont="1" applyAlignment="1" applyProtection="1">
      <alignment horizontal="center" vertical="center" wrapText="1"/>
      <protection locked="0"/>
    </xf>
    <xf numFmtId="0" fontId="37" fillId="0" borderId="0" xfId="2" applyFont="1" applyAlignment="1" applyProtection="1">
      <alignment horizontal="left" vertical="center" wrapText="1"/>
      <protection locked="0"/>
    </xf>
    <xf numFmtId="0" fontId="37" fillId="0" borderId="0" xfId="2" applyFont="1" applyAlignment="1" applyProtection="1">
      <alignment horizontal="left" vertical="top" wrapText="1"/>
      <protection locked="0"/>
    </xf>
    <xf numFmtId="0" fontId="35" fillId="0" borderId="0" xfId="2" applyFont="1" applyAlignment="1" applyProtection="1">
      <alignment horizontal="center" vertical="center" wrapText="1"/>
      <protection locked="0"/>
    </xf>
    <xf numFmtId="165" fontId="36" fillId="11" borderId="41" xfId="2" applyNumberFormat="1" applyFont="1" applyFill="1" applyBorder="1" applyAlignment="1">
      <alignment horizontal="center" vertical="center"/>
    </xf>
    <xf numFmtId="9" fontId="36" fillId="11" borderId="42" xfId="3" applyFont="1" applyFill="1" applyBorder="1" applyAlignment="1">
      <alignment horizontal="center" vertical="center"/>
    </xf>
    <xf numFmtId="9" fontId="35" fillId="0" borderId="0" xfId="2" applyNumberFormat="1" applyFont="1" applyAlignment="1" applyProtection="1">
      <alignment horizontal="center" vertical="center"/>
      <protection locked="0"/>
    </xf>
    <xf numFmtId="9" fontId="36" fillId="11" borderId="9" xfId="3" applyFont="1" applyFill="1" applyBorder="1" applyAlignment="1">
      <alignment horizontal="center" vertical="center"/>
    </xf>
    <xf numFmtId="0" fontId="37" fillId="0" borderId="0" xfId="2" applyFont="1" applyProtection="1">
      <protection locked="0"/>
    </xf>
    <xf numFmtId="0" fontId="33" fillId="0" borderId="0" xfId="2" applyFont="1" applyAlignment="1" applyProtection="1">
      <alignment horizontal="center" vertical="center"/>
      <protection locked="0"/>
    </xf>
    <xf numFmtId="0" fontId="33" fillId="0" borderId="0" xfId="2" applyFont="1" applyAlignment="1" applyProtection="1">
      <alignment horizontal="left" vertical="center"/>
      <protection locked="0"/>
    </xf>
    <xf numFmtId="0" fontId="33" fillId="0" borderId="0" xfId="2" applyFont="1" applyAlignment="1" applyProtection="1">
      <alignment horizontal="left" vertical="center" wrapText="1"/>
      <protection locked="0"/>
    </xf>
    <xf numFmtId="0" fontId="33" fillId="0" borderId="0" xfId="2" applyFont="1" applyProtection="1">
      <protection locked="0"/>
    </xf>
    <xf numFmtId="0" fontId="0" fillId="0" borderId="40" xfId="0" applyBorder="1" applyAlignment="1">
      <alignment vertical="center" wrapText="1"/>
    </xf>
    <xf numFmtId="9" fontId="0" fillId="0" borderId="1" xfId="0" applyNumberFormat="1" applyBorder="1"/>
    <xf numFmtId="9" fontId="0" fillId="0" borderId="0" xfId="0" applyNumberFormat="1"/>
    <xf numFmtId="0" fontId="15" fillId="18" borderId="12" xfId="0" applyFont="1" applyFill="1" applyBorder="1" applyAlignment="1">
      <alignment horizontal="left" vertical="center"/>
    </xf>
    <xf numFmtId="0" fontId="15" fillId="18" borderId="44" xfId="0" applyFont="1" applyFill="1" applyBorder="1" applyAlignment="1">
      <alignment horizontal="left" vertical="center"/>
    </xf>
    <xf numFmtId="0" fontId="15" fillId="18" borderId="43" xfId="0" applyFont="1" applyFill="1" applyBorder="1" applyAlignment="1">
      <alignment horizontal="left" vertical="center"/>
    </xf>
    <xf numFmtId="0" fontId="33" fillId="0" borderId="0" xfId="0" applyFont="1"/>
    <xf numFmtId="0" fontId="33" fillId="0" borderId="0" xfId="0" applyFont="1" applyAlignment="1">
      <alignment horizontal="center" vertical="center"/>
    </xf>
    <xf numFmtId="0" fontId="15" fillId="18" borderId="45" xfId="0" applyFont="1" applyFill="1" applyBorder="1" applyAlignment="1">
      <alignment horizontal="left" vertical="center"/>
    </xf>
    <xf numFmtId="0" fontId="15" fillId="18" borderId="0" xfId="0" applyFont="1" applyFill="1" applyAlignment="1">
      <alignment horizontal="left" vertical="center"/>
    </xf>
    <xf numFmtId="0" fontId="15" fillId="18" borderId="46" xfId="0" applyFont="1" applyFill="1" applyBorder="1" applyAlignment="1">
      <alignment horizontal="left" vertical="center"/>
    </xf>
    <xf numFmtId="0" fontId="15" fillId="18" borderId="47" xfId="0" applyFont="1" applyFill="1" applyBorder="1" applyAlignment="1">
      <alignment horizontal="left" vertical="center"/>
    </xf>
    <xf numFmtId="0" fontId="15" fillId="18" borderId="7" xfId="0" applyFont="1" applyFill="1" applyBorder="1" applyAlignment="1">
      <alignment horizontal="left" vertical="center"/>
    </xf>
    <xf numFmtId="0" fontId="15" fillId="18" borderId="48" xfId="0" applyFont="1" applyFill="1" applyBorder="1" applyAlignment="1">
      <alignment horizontal="left" vertical="center"/>
    </xf>
    <xf numFmtId="0" fontId="0" fillId="0" borderId="0" xfId="0" applyAlignment="1">
      <alignment horizontal="left" vertical="center" wrapText="1"/>
    </xf>
    <xf numFmtId="0" fontId="33" fillId="0" borderId="0" xfId="0" applyFont="1" applyAlignment="1">
      <alignment horizontal="left" vertical="center"/>
    </xf>
    <xf numFmtId="0" fontId="30" fillId="18" borderId="2" xfId="0" applyFont="1" applyFill="1" applyBorder="1" applyAlignment="1">
      <alignment horizontal="left" vertical="center"/>
    </xf>
    <xf numFmtId="0" fontId="30" fillId="18" borderId="3" xfId="0" applyFont="1" applyFill="1" applyBorder="1" applyAlignment="1">
      <alignment horizontal="left" vertical="center"/>
    </xf>
    <xf numFmtId="0" fontId="15" fillId="18" borderId="4" xfId="0" applyFont="1" applyFill="1" applyBorder="1" applyAlignment="1">
      <alignment horizontal="left" vertical="center"/>
    </xf>
    <xf numFmtId="0" fontId="32" fillId="0" borderId="0" xfId="0" applyFont="1" applyAlignment="1">
      <alignment horizontal="left" vertical="center"/>
    </xf>
    <xf numFmtId="0" fontId="32" fillId="0" borderId="0" xfId="0" applyFont="1"/>
    <xf numFmtId="0" fontId="40" fillId="0" borderId="0" xfId="0" applyFont="1" applyAlignment="1">
      <alignment horizontal="left"/>
    </xf>
    <xf numFmtId="9" fontId="41" fillId="0" borderId="0" xfId="0" applyNumberFormat="1" applyFont="1" applyAlignment="1">
      <alignment horizontal="center" vertical="center" wrapText="1"/>
    </xf>
    <xf numFmtId="0" fontId="42" fillId="0" borderId="0" xfId="0" applyFont="1"/>
    <xf numFmtId="0" fontId="30" fillId="0" borderId="1" xfId="0" applyFont="1" applyBorder="1" applyAlignment="1">
      <alignment horizontal="center"/>
    </xf>
    <xf numFmtId="0" fontId="30" fillId="0" borderId="1" xfId="0" applyFont="1" applyBorder="1" applyAlignment="1">
      <alignment wrapText="1"/>
    </xf>
    <xf numFmtId="0" fontId="33" fillId="21" borderId="1" xfId="0" applyFont="1" applyFill="1" applyBorder="1"/>
    <xf numFmtId="9" fontId="14" fillId="21" borderId="1" xfId="8" applyFill="1" applyBorder="1"/>
    <xf numFmtId="10" fontId="14" fillId="21" borderId="1" xfId="8" applyNumberFormat="1" applyFill="1" applyBorder="1"/>
    <xf numFmtId="0" fontId="43" fillId="0" borderId="0" xfId="0" applyFont="1"/>
    <xf numFmtId="0" fontId="33" fillId="22" borderId="1" xfId="0" applyFont="1" applyFill="1" applyBorder="1" applyAlignment="1">
      <alignment horizontal="center" vertical="center"/>
    </xf>
    <xf numFmtId="0" fontId="33" fillId="22" borderId="1" xfId="0" applyFont="1" applyFill="1" applyBorder="1"/>
    <xf numFmtId="9" fontId="14" fillId="22" borderId="1" xfId="8" applyFill="1" applyBorder="1"/>
    <xf numFmtId="10" fontId="14" fillId="22" borderId="1" xfId="8" applyNumberFormat="1" applyFill="1" applyBorder="1"/>
    <xf numFmtId="10" fontId="14" fillId="22" borderId="4" xfId="8" applyNumberFormat="1" applyFill="1" applyBorder="1" applyAlignment="1">
      <alignment horizontal="center" vertical="center"/>
    </xf>
    <xf numFmtId="0" fontId="33" fillId="0" borderId="0" xfId="0" applyFont="1" applyAlignment="1" applyProtection="1">
      <alignment horizontal="center" vertical="center"/>
      <protection locked="0"/>
    </xf>
    <xf numFmtId="0" fontId="31" fillId="0" borderId="0" xfId="0" applyFont="1" applyAlignment="1">
      <alignment horizontal="left" vertical="top" wrapText="1"/>
    </xf>
    <xf numFmtId="0" fontId="30" fillId="0" borderId="1" xfId="0" applyFont="1" applyBorder="1"/>
    <xf numFmtId="0" fontId="31" fillId="0" borderId="1" xfId="0" applyFont="1" applyBorder="1" applyAlignment="1">
      <alignment horizontal="left" vertical="top" wrapText="1"/>
    </xf>
    <xf numFmtId="0" fontId="33" fillId="0" borderId="0" xfId="0" applyFont="1" applyAlignment="1">
      <alignment horizontal="left"/>
    </xf>
    <xf numFmtId="10" fontId="30" fillId="0" borderId="0" xfId="0" applyNumberFormat="1" applyFont="1"/>
    <xf numFmtId="0" fontId="30" fillId="0" borderId="0" xfId="0" applyFont="1"/>
    <xf numFmtId="10" fontId="31" fillId="0" borderId="1" xfId="0" applyNumberFormat="1" applyFont="1" applyBorder="1" applyAlignment="1">
      <alignment wrapText="1"/>
    </xf>
    <xf numFmtId="0" fontId="33" fillId="0" borderId="1" xfId="0" applyFont="1" applyBorder="1"/>
    <xf numFmtId="10" fontId="33" fillId="0" borderId="1" xfId="0" applyNumberFormat="1" applyFont="1" applyBorder="1"/>
    <xf numFmtId="0" fontId="45" fillId="0" borderId="0" xfId="0" applyFont="1" applyAlignment="1">
      <alignment horizontal="center" vertical="center"/>
    </xf>
    <xf numFmtId="0" fontId="33" fillId="20" borderId="5" xfId="0" applyFont="1" applyFill="1" applyBorder="1" applyAlignment="1" applyProtection="1">
      <alignment horizontal="left" vertical="center"/>
      <protection locked="0"/>
    </xf>
    <xf numFmtId="10" fontId="0" fillId="0" borderId="1" xfId="0" applyNumberFormat="1" applyBorder="1" applyAlignment="1">
      <alignment vertical="center" wrapText="1"/>
    </xf>
    <xf numFmtId="0" fontId="0" fillId="0" borderId="3" xfId="0" applyBorder="1" applyAlignment="1">
      <alignment vertical="center"/>
    </xf>
    <xf numFmtId="10" fontId="0" fillId="0" borderId="3" xfId="0" applyNumberFormat="1" applyBorder="1" applyAlignment="1">
      <alignment horizontal="center"/>
    </xf>
    <xf numFmtId="0" fontId="0" fillId="0" borderId="3" xfId="0" applyBorder="1" applyAlignment="1">
      <alignment vertical="center" wrapText="1"/>
    </xf>
    <xf numFmtId="0" fontId="0" fillId="7" borderId="4" xfId="0" applyFill="1" applyBorder="1" applyAlignment="1">
      <alignment vertical="center"/>
    </xf>
    <xf numFmtId="10" fontId="0" fillId="0" borderId="0" xfId="0" applyNumberFormat="1" applyAlignment="1">
      <alignment vertical="center"/>
    </xf>
    <xf numFmtId="49" fontId="6" fillId="4" borderId="0" xfId="0" applyNumberFormat="1" applyFont="1" applyFill="1" applyAlignment="1">
      <alignment horizontal="center" vertical="center" wrapText="1"/>
    </xf>
    <xf numFmtId="9" fontId="6" fillId="4" borderId="0" xfId="1" applyNumberFormat="1" applyFont="1" applyFill="1" applyBorder="1" applyAlignment="1">
      <alignment horizontal="center" vertical="center" wrapText="1"/>
    </xf>
    <xf numFmtId="0" fontId="18" fillId="4" borderId="47" xfId="0" applyFont="1" applyFill="1" applyBorder="1" applyAlignment="1">
      <alignment horizontal="center" vertical="center" wrapText="1"/>
    </xf>
    <xf numFmtId="10" fontId="0" fillId="7" borderId="1" xfId="0" applyNumberFormat="1" applyFill="1" applyBorder="1" applyAlignment="1">
      <alignment vertical="center" wrapText="1"/>
    </xf>
    <xf numFmtId="10" fontId="12" fillId="7" borderId="1" xfId="0" applyNumberFormat="1" applyFont="1" applyFill="1" applyBorder="1" applyAlignment="1">
      <alignment vertical="center"/>
    </xf>
    <xf numFmtId="10" fontId="12" fillId="7" borderId="1" xfId="0" applyNumberFormat="1" applyFont="1" applyFill="1" applyBorder="1" applyAlignment="1">
      <alignment horizontal="center" vertical="center"/>
    </xf>
    <xf numFmtId="10" fontId="21" fillId="7" borderId="1" xfId="0" applyNumberFormat="1" applyFont="1" applyFill="1" applyBorder="1" applyAlignment="1">
      <alignment horizontal="justify" vertical="center"/>
    </xf>
    <xf numFmtId="10" fontId="0" fillId="0" borderId="3" xfId="0" applyNumberFormat="1" applyBorder="1" applyAlignment="1">
      <alignment vertical="center" wrapText="1"/>
    </xf>
    <xf numFmtId="10" fontId="12" fillId="4" borderId="3" xfId="0" applyNumberFormat="1" applyFont="1" applyFill="1" applyBorder="1" applyAlignment="1">
      <alignment vertical="center"/>
    </xf>
    <xf numFmtId="0" fontId="33" fillId="20" borderId="5" xfId="0" applyFont="1" applyFill="1" applyBorder="1" applyAlignment="1" applyProtection="1">
      <alignment horizontal="left" vertical="center" wrapText="1"/>
      <protection locked="0"/>
    </xf>
    <xf numFmtId="0" fontId="30" fillId="18" borderId="1" xfId="0" applyFont="1" applyFill="1" applyBorder="1" applyAlignment="1">
      <alignment horizontal="left" vertical="center"/>
    </xf>
    <xf numFmtId="0" fontId="40" fillId="19" borderId="52" xfId="0" applyFont="1" applyFill="1" applyBorder="1" applyAlignment="1">
      <alignment horizontal="left"/>
    </xf>
    <xf numFmtId="0" fontId="40" fillId="19" borderId="0" xfId="0" applyFont="1" applyFill="1" applyAlignment="1">
      <alignment horizontal="left"/>
    </xf>
    <xf numFmtId="0" fontId="40" fillId="19" borderId="14" xfId="0" applyFont="1" applyFill="1" applyBorder="1" applyAlignment="1">
      <alignment horizontal="left"/>
    </xf>
    <xf numFmtId="9" fontId="12" fillId="0" borderId="0" xfId="0" applyNumberFormat="1" applyFont="1" applyAlignment="1">
      <alignment horizontal="center"/>
    </xf>
    <xf numFmtId="0" fontId="33" fillId="20" borderId="1" xfId="0" applyFont="1" applyFill="1" applyBorder="1" applyAlignment="1" applyProtection="1">
      <alignment horizontal="left" vertical="center" wrapText="1"/>
      <protection locked="0"/>
    </xf>
    <xf numFmtId="0" fontId="0" fillId="10" borderId="1" xfId="0" applyFill="1" applyBorder="1" applyAlignment="1">
      <alignment horizontal="center"/>
    </xf>
    <xf numFmtId="0" fontId="0" fillId="10" borderId="1" xfId="0" applyFill="1" applyBorder="1" applyAlignment="1">
      <alignment horizontal="center" vertical="top"/>
    </xf>
    <xf numFmtId="9" fontId="0" fillId="0" borderId="0" xfId="0" applyNumberFormat="1" applyAlignment="1">
      <alignment horizontal="center"/>
    </xf>
    <xf numFmtId="0" fontId="29" fillId="0" borderId="1" xfId="0" applyFont="1" applyBorder="1" applyAlignment="1">
      <alignment wrapText="1"/>
    </xf>
    <xf numFmtId="0" fontId="31" fillId="0" borderId="2" xfId="0" applyFont="1" applyBorder="1" applyAlignment="1">
      <alignment vertical="top" wrapText="1"/>
    </xf>
    <xf numFmtId="0" fontId="0" fillId="10" borderId="1" xfId="0" applyFill="1" applyBorder="1" applyAlignment="1">
      <alignment vertical="center" wrapText="1"/>
    </xf>
    <xf numFmtId="10" fontId="14" fillId="0" borderId="1" xfId="2" applyNumberFormat="1" applyFont="1" applyBorder="1" applyAlignment="1">
      <alignment horizontal="center" vertical="center" wrapText="1"/>
    </xf>
    <xf numFmtId="49" fontId="17" fillId="0" borderId="28" xfId="0" applyNumberFormat="1" applyFont="1" applyBorder="1" applyAlignment="1">
      <alignment horizontal="left" vertical="top" wrapText="1"/>
    </xf>
    <xf numFmtId="0" fontId="14" fillId="0" borderId="28" xfId="2" applyFont="1" applyBorder="1" applyAlignment="1" applyProtection="1">
      <alignment horizontal="left" vertical="top" wrapText="1"/>
      <protection locked="0"/>
    </xf>
    <xf numFmtId="0" fontId="14" fillId="0" borderId="28" xfId="2" applyFont="1" applyBorder="1" applyAlignment="1">
      <alignment horizontal="center" vertical="center" wrapText="1"/>
    </xf>
    <xf numFmtId="165" fontId="14" fillId="0" borderId="28" xfId="2" applyNumberFormat="1" applyFont="1" applyBorder="1" applyAlignment="1">
      <alignment horizontal="center" vertical="center" wrapText="1"/>
    </xf>
    <xf numFmtId="0" fontId="14" fillId="0" borderId="13" xfId="2" quotePrefix="1" applyFont="1" applyBorder="1" applyAlignment="1" applyProtection="1">
      <alignment horizontal="center" vertical="center" wrapText="1"/>
      <protection locked="0"/>
    </xf>
    <xf numFmtId="0" fontId="14" fillId="0" borderId="40" xfId="2" applyFont="1" applyBorder="1" applyAlignment="1" applyProtection="1">
      <alignment vertical="center" wrapText="1"/>
      <protection locked="0"/>
    </xf>
    <xf numFmtId="49" fontId="14" fillId="0" borderId="40" xfId="2" applyNumberFormat="1" applyFont="1" applyBorder="1" applyAlignment="1" applyProtection="1">
      <alignment horizontal="left" vertical="top" wrapText="1"/>
      <protection locked="0"/>
    </xf>
    <xf numFmtId="0" fontId="14" fillId="0" borderId="40" xfId="2" applyFont="1" applyBorder="1" applyAlignment="1">
      <alignment horizontal="center" vertical="center" wrapText="1"/>
    </xf>
    <xf numFmtId="165" fontId="14" fillId="0" borderId="40" xfId="2" applyNumberFormat="1" applyFont="1" applyBorder="1" applyAlignment="1">
      <alignment horizontal="center" vertical="center" wrapText="1"/>
    </xf>
    <xf numFmtId="10" fontId="14" fillId="0" borderId="53" xfId="2" applyNumberFormat="1" applyFont="1" applyBorder="1" applyAlignment="1">
      <alignment horizontal="center" vertical="center" wrapText="1"/>
    </xf>
    <xf numFmtId="10" fontId="14" fillId="0" borderId="27" xfId="0" applyNumberFormat="1" applyFont="1" applyBorder="1" applyAlignment="1" applyProtection="1">
      <alignment horizontal="center" vertical="top" wrapText="1"/>
      <protection hidden="1"/>
    </xf>
    <xf numFmtId="10" fontId="14" fillId="0" borderId="13" xfId="0" applyNumberFormat="1" applyFont="1" applyBorder="1" applyAlignment="1" applyProtection="1">
      <alignment horizontal="center" vertical="top" wrapText="1"/>
      <protection hidden="1"/>
    </xf>
    <xf numFmtId="10" fontId="14" fillId="0" borderId="54" xfId="0" applyNumberFormat="1" applyFont="1" applyBorder="1" applyAlignment="1" applyProtection="1">
      <alignment horizontal="center" vertical="top" wrapText="1"/>
      <protection hidden="1"/>
    </xf>
    <xf numFmtId="9" fontId="14" fillId="0" borderId="40" xfId="2" applyNumberFormat="1" applyFont="1" applyBorder="1" applyAlignment="1" applyProtection="1">
      <alignment horizontal="center" vertical="center" wrapText="1"/>
      <protection locked="0"/>
    </xf>
    <xf numFmtId="10" fontId="14" fillId="0" borderId="38" xfId="2" applyNumberFormat="1" applyFont="1" applyBorder="1" applyAlignment="1" applyProtection="1">
      <alignment horizontal="center" vertical="center" wrapText="1"/>
      <protection locked="0"/>
    </xf>
    <xf numFmtId="10" fontId="14" fillId="0" borderId="2" xfId="2" applyNumberFormat="1" applyFont="1" applyBorder="1" applyAlignment="1" applyProtection="1">
      <alignment horizontal="center" vertical="center" wrapText="1"/>
      <protection locked="0"/>
    </xf>
    <xf numFmtId="10" fontId="14" fillId="0" borderId="53" xfId="2" applyNumberFormat="1" applyFont="1" applyBorder="1" applyAlignment="1" applyProtection="1">
      <alignment horizontal="center" vertical="center" wrapText="1"/>
      <protection locked="0"/>
    </xf>
    <xf numFmtId="10" fontId="14" fillId="0" borderId="40" xfId="2" applyNumberFormat="1" applyFont="1" applyBorder="1" applyAlignment="1">
      <alignment horizontal="center" vertical="center" wrapText="1"/>
    </xf>
    <xf numFmtId="0" fontId="14" fillId="0" borderId="55" xfId="2" applyFont="1" applyBorder="1" applyAlignment="1" applyProtection="1">
      <alignment wrapText="1"/>
      <protection locked="0"/>
    </xf>
    <xf numFmtId="0" fontId="0" fillId="23" borderId="1" xfId="0" applyFill="1" applyBorder="1" applyAlignment="1">
      <alignment vertical="center" wrapText="1"/>
    </xf>
    <xf numFmtId="0" fontId="12" fillId="23" borderId="1" xfId="0" applyFont="1" applyFill="1" applyBorder="1" applyAlignment="1">
      <alignment horizontal="left" vertical="center"/>
    </xf>
    <xf numFmtId="0" fontId="14" fillId="23" borderId="1" xfId="0" applyFont="1" applyFill="1" applyBorder="1" applyAlignment="1" applyProtection="1">
      <alignment horizontal="left" vertical="top" wrapText="1"/>
      <protection locked="0"/>
    </xf>
    <xf numFmtId="49" fontId="14" fillId="23" borderId="1" xfId="0" applyNumberFormat="1" applyFont="1" applyFill="1" applyBorder="1" applyAlignment="1">
      <alignment horizontal="left" vertical="top" wrapText="1"/>
    </xf>
    <xf numFmtId="9" fontId="12" fillId="23" borderId="1" xfId="0" applyNumberFormat="1" applyFont="1" applyFill="1" applyBorder="1" applyAlignment="1">
      <alignment horizontal="center"/>
    </xf>
    <xf numFmtId="164" fontId="12" fillId="0" borderId="1" xfId="0" applyNumberFormat="1" applyFont="1" applyBorder="1" applyAlignment="1">
      <alignment horizontal="center"/>
    </xf>
    <xf numFmtId="0" fontId="17" fillId="0" borderId="1" xfId="0" applyFont="1" applyBorder="1" applyAlignment="1">
      <alignment horizontal="justify" vertical="center"/>
    </xf>
    <xf numFmtId="0" fontId="17" fillId="0" borderId="1" xfId="0" applyFont="1" applyBorder="1" applyAlignment="1">
      <alignment wrapText="1"/>
    </xf>
    <xf numFmtId="0" fontId="14" fillId="0" borderId="56" xfId="2" quotePrefix="1" applyFont="1" applyBorder="1" applyAlignment="1" applyProtection="1">
      <alignment horizontal="center" vertical="center" wrapText="1"/>
      <protection locked="0"/>
    </xf>
    <xf numFmtId="0" fontId="14" fillId="0" borderId="56" xfId="2" applyFont="1" applyBorder="1" applyAlignment="1" applyProtection="1">
      <alignment vertical="top" wrapText="1"/>
      <protection locked="0"/>
    </xf>
    <xf numFmtId="0" fontId="14" fillId="0" borderId="56" xfId="2" applyFont="1" applyBorder="1" applyAlignment="1" applyProtection="1">
      <alignment horizontal="left" vertical="top" wrapText="1"/>
      <protection locked="0"/>
    </xf>
    <xf numFmtId="10" fontId="14" fillId="0" borderId="56" xfId="2" applyNumberFormat="1" applyFont="1" applyBorder="1" applyAlignment="1" applyProtection="1">
      <alignment horizontal="center" vertical="center" wrapText="1"/>
      <protection locked="0"/>
    </xf>
    <xf numFmtId="9" fontId="14" fillId="0" borderId="56" xfId="2" applyNumberFormat="1" applyFont="1" applyBorder="1" applyAlignment="1" applyProtection="1">
      <alignment horizontal="center" vertical="center" wrapText="1"/>
      <protection locked="0"/>
    </xf>
    <xf numFmtId="0" fontId="14" fillId="0" borderId="56" xfId="2" applyFont="1" applyBorder="1" applyAlignment="1" applyProtection="1">
      <alignment wrapText="1"/>
      <protection locked="0"/>
    </xf>
    <xf numFmtId="0" fontId="14" fillId="0" borderId="56" xfId="2" applyFont="1" applyBorder="1" applyAlignment="1" applyProtection="1">
      <alignment vertical="center" wrapText="1"/>
      <protection locked="0"/>
    </xf>
    <xf numFmtId="0" fontId="14" fillId="0" borderId="56" xfId="2" applyFont="1" applyBorder="1" applyAlignment="1">
      <alignment horizontal="center" vertical="center" wrapText="1"/>
    </xf>
    <xf numFmtId="165" fontId="14" fillId="0" borderId="56" xfId="2" applyNumberFormat="1" applyFont="1" applyBorder="1" applyAlignment="1">
      <alignment horizontal="center" vertical="center" wrapText="1"/>
    </xf>
    <xf numFmtId="10" fontId="14" fillId="0" borderId="56" xfId="2" applyNumberFormat="1" applyFont="1" applyBorder="1" applyAlignment="1">
      <alignment horizontal="center" vertical="center" wrapText="1"/>
    </xf>
    <xf numFmtId="0" fontId="46" fillId="10" borderId="56" xfId="2" applyFont="1" applyFill="1" applyBorder="1" applyAlignment="1" applyProtection="1">
      <alignment vertical="top" wrapText="1"/>
      <protection locked="0"/>
    </xf>
    <xf numFmtId="49" fontId="14" fillId="0" borderId="56" xfId="2" applyNumberFormat="1" applyFont="1" applyBorder="1" applyAlignment="1" applyProtection="1">
      <alignment horizontal="left" vertical="top" wrapText="1"/>
      <protection locked="0"/>
    </xf>
    <xf numFmtId="0" fontId="31" fillId="0" borderId="56" xfId="0" applyFont="1" applyBorder="1" applyAlignment="1">
      <alignment horizontal="justify" vertical="center" wrapText="1"/>
    </xf>
    <xf numFmtId="10" fontId="14" fillId="0" borderId="56" xfId="0" applyNumberFormat="1" applyFont="1" applyBorder="1" applyAlignment="1" applyProtection="1">
      <alignment horizontal="center" vertical="top" wrapText="1"/>
      <protection hidden="1"/>
    </xf>
    <xf numFmtId="49" fontId="31" fillId="0" borderId="56" xfId="0" applyNumberFormat="1" applyFont="1" applyBorder="1" applyAlignment="1">
      <alignment horizontal="left" vertical="center" wrapText="1"/>
    </xf>
    <xf numFmtId="0" fontId="46" fillId="0" borderId="56" xfId="2" applyFont="1" applyBorder="1" applyAlignment="1" applyProtection="1">
      <alignment vertical="top" wrapText="1"/>
      <protection locked="0"/>
    </xf>
    <xf numFmtId="49" fontId="31" fillId="10" borderId="56" xfId="0" applyNumberFormat="1" applyFont="1" applyFill="1" applyBorder="1" applyAlignment="1">
      <alignment horizontal="justify" vertical="center" wrapText="1"/>
    </xf>
    <xf numFmtId="49" fontId="31" fillId="0" borderId="56" xfId="0" applyNumberFormat="1" applyFont="1" applyBorder="1" applyAlignment="1">
      <alignment horizontal="justify" vertical="center" wrapText="1"/>
    </xf>
    <xf numFmtId="0" fontId="14" fillId="0" borderId="56" xfId="2" applyFont="1" applyBorder="1" applyAlignment="1" applyProtection="1">
      <alignment horizontal="center" vertical="center" wrapText="1"/>
      <protection locked="0"/>
    </xf>
    <xf numFmtId="0" fontId="46" fillId="0" borderId="56" xfId="2" applyFont="1" applyBorder="1" applyAlignment="1" applyProtection="1">
      <alignment horizontal="center" vertical="center" wrapText="1"/>
      <protection locked="0"/>
    </xf>
    <xf numFmtId="10" fontId="46" fillId="0" borderId="56" xfId="2" applyNumberFormat="1" applyFont="1" applyBorder="1" applyAlignment="1" applyProtection="1">
      <alignment horizontal="center" vertical="center" wrapText="1"/>
      <protection locked="0"/>
    </xf>
    <xf numFmtId="0" fontId="12" fillId="4" borderId="3" xfId="0" applyFont="1" applyFill="1" applyBorder="1" applyAlignment="1">
      <alignment horizontal="left" vertical="center"/>
    </xf>
    <xf numFmtId="164" fontId="4" fillId="0" borderId="0" xfId="0" applyNumberFormat="1" applyFont="1" applyAlignment="1">
      <alignment horizontal="left"/>
    </xf>
    <xf numFmtId="0" fontId="0" fillId="0" borderId="0" xfId="0" applyAlignment="1">
      <alignment horizontal="left" vertical="center"/>
    </xf>
    <xf numFmtId="0" fontId="7" fillId="0" borderId="7" xfId="0" applyFont="1" applyBorder="1" applyAlignment="1">
      <alignment horizontal="left"/>
    </xf>
    <xf numFmtId="0" fontId="12" fillId="2" borderId="1" xfId="0" applyFont="1" applyFill="1" applyBorder="1" applyAlignment="1">
      <alignment horizontal="left" vertical="center" wrapText="1"/>
    </xf>
    <xf numFmtId="0" fontId="0" fillId="7" borderId="1" xfId="0" applyFill="1" applyBorder="1" applyAlignment="1">
      <alignment horizontal="left" vertical="center"/>
    </xf>
    <xf numFmtId="0" fontId="12" fillId="7" borderId="1" xfId="0" applyFont="1" applyFill="1" applyBorder="1" applyAlignment="1">
      <alignment horizontal="left" vertical="center"/>
    </xf>
    <xf numFmtId="0" fontId="0" fillId="7" borderId="1" xfId="0" applyFill="1" applyBorder="1" applyAlignment="1">
      <alignment horizontal="left" vertical="center" wrapText="1"/>
    </xf>
    <xf numFmtId="0" fontId="21" fillId="7" borderId="1" xfId="0" applyFont="1" applyFill="1" applyBorder="1" applyAlignment="1">
      <alignment horizontal="left" vertical="center"/>
    </xf>
    <xf numFmtId="0" fontId="25" fillId="0" borderId="1" xfId="0" applyFont="1" applyBorder="1" applyAlignment="1">
      <alignment vertical="center" wrapText="1"/>
    </xf>
    <xf numFmtId="0" fontId="0" fillId="7" borderId="3" xfId="0" applyFill="1" applyBorder="1" applyAlignment="1">
      <alignment horizontal="left" vertical="center" wrapText="1"/>
    </xf>
    <xf numFmtId="1" fontId="12" fillId="7" borderId="1" xfId="3" applyNumberFormat="1" applyFont="1" applyFill="1" applyBorder="1" applyAlignment="1">
      <alignment horizontal="left" vertical="center"/>
    </xf>
    <xf numFmtId="0" fontId="48" fillId="0" borderId="1" xfId="0" applyFont="1" applyBorder="1" applyAlignment="1">
      <alignment horizontal="justify" vertical="center"/>
    </xf>
    <xf numFmtId="0" fontId="50" fillId="0" borderId="1" xfId="0" applyFont="1" applyBorder="1" applyAlignment="1">
      <alignment vertical="center" wrapText="1"/>
    </xf>
    <xf numFmtId="1" fontId="12" fillId="7" borderId="1" xfId="0" applyNumberFormat="1" applyFont="1" applyFill="1" applyBorder="1" applyAlignment="1">
      <alignment horizontal="left" vertical="center"/>
    </xf>
    <xf numFmtId="0" fontId="1" fillId="0" borderId="1" xfId="0" applyFont="1" applyBorder="1" applyAlignment="1">
      <alignment vertical="center" wrapText="1"/>
    </xf>
    <xf numFmtId="0" fontId="40" fillId="19" borderId="41" xfId="0" applyFont="1" applyFill="1" applyBorder="1" applyAlignment="1">
      <alignment horizontal="left"/>
    </xf>
    <xf numFmtId="0" fontId="40" fillId="19" borderId="15" xfId="0" applyFont="1" applyFill="1" applyBorder="1" applyAlignment="1">
      <alignment horizontal="left"/>
    </xf>
    <xf numFmtId="0" fontId="40" fillId="19" borderId="10" xfId="0" applyFont="1" applyFill="1" applyBorder="1" applyAlignment="1">
      <alignment horizontal="left"/>
    </xf>
    <xf numFmtId="0" fontId="33" fillId="0" borderId="0" xfId="0" applyFont="1" applyAlignment="1">
      <alignment horizontal="left"/>
    </xf>
    <xf numFmtId="0" fontId="31" fillId="0" borderId="0" xfId="0" applyFont="1" applyAlignment="1">
      <alignment horizontal="left" vertical="top" wrapText="1"/>
    </xf>
    <xf numFmtId="0" fontId="30" fillId="0" borderId="1" xfId="0" applyFont="1" applyBorder="1" applyAlignment="1">
      <alignment horizontal="center"/>
    </xf>
    <xf numFmtId="0" fontId="33" fillId="21" borderId="12" xfId="0" applyFont="1" applyFill="1" applyBorder="1" applyAlignment="1">
      <alignment horizontal="center" vertical="center" wrapText="1"/>
    </xf>
    <xf numFmtId="0" fontId="33" fillId="21" borderId="45" xfId="0" applyFont="1" applyFill="1" applyBorder="1" applyAlignment="1">
      <alignment horizontal="center" vertical="center" wrapText="1"/>
    </xf>
    <xf numFmtId="10" fontId="14" fillId="21" borderId="43" xfId="8" applyNumberFormat="1" applyFill="1" applyBorder="1" applyAlignment="1">
      <alignment horizontal="center" vertical="center"/>
    </xf>
    <xf numFmtId="10" fontId="14" fillId="21" borderId="46" xfId="8" applyNumberFormat="1" applyFill="1" applyBorder="1" applyAlignment="1">
      <alignment horizontal="center" vertical="center"/>
    </xf>
    <xf numFmtId="0" fontId="40" fillId="19" borderId="52" xfId="0" applyFont="1" applyFill="1" applyBorder="1" applyAlignment="1">
      <alignment horizontal="left"/>
    </xf>
    <xf numFmtId="0" fontId="40" fillId="19" borderId="0" xfId="0" applyFont="1" applyFill="1" applyAlignment="1">
      <alignment horizontal="left"/>
    </xf>
    <xf numFmtId="0" fontId="40" fillId="19" borderId="14" xfId="0" applyFont="1" applyFill="1" applyBorder="1" applyAlignment="1">
      <alignment horizontal="left"/>
    </xf>
    <xf numFmtId="0" fontId="39" fillId="19" borderId="49" xfId="0" applyFont="1" applyFill="1" applyBorder="1" applyAlignment="1">
      <alignment vertical="top"/>
    </xf>
    <xf numFmtId="0" fontId="39" fillId="19" borderId="50" xfId="0" applyFont="1" applyFill="1" applyBorder="1" applyAlignment="1">
      <alignment vertical="top"/>
    </xf>
    <xf numFmtId="0" fontId="39" fillId="19" borderId="51" xfId="0" applyFont="1" applyFill="1" applyBorder="1" applyAlignment="1">
      <alignment vertical="top"/>
    </xf>
    <xf numFmtId="0" fontId="40" fillId="19" borderId="52" xfId="0" applyFont="1" applyFill="1" applyBorder="1"/>
    <xf numFmtId="0" fontId="40" fillId="19" borderId="0" xfId="0" applyFont="1" applyFill="1"/>
    <xf numFmtId="0" fontId="40" fillId="19" borderId="14" xfId="0" applyFont="1" applyFill="1" applyBorder="1"/>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12" fillId="4" borderId="3" xfId="0" applyFont="1" applyFill="1" applyBorder="1" applyAlignment="1">
      <alignment horizontal="left" vertical="center" wrapText="1"/>
    </xf>
    <xf numFmtId="0" fontId="10" fillId="0" borderId="0" xfId="0" applyFont="1" applyAlignment="1">
      <alignment horizontal="center" wrapText="1"/>
    </xf>
    <xf numFmtId="49" fontId="24" fillId="4" borderId="2" xfId="0" applyNumberFormat="1" applyFont="1" applyFill="1" applyBorder="1" applyAlignment="1">
      <alignment horizontal="left" vertical="center" wrapText="1"/>
    </xf>
    <xf numFmtId="49" fontId="24" fillId="4" borderId="4" xfId="0" applyNumberFormat="1" applyFont="1" applyFill="1" applyBorder="1" applyAlignment="1">
      <alignment horizontal="left" vertical="center" wrapText="1"/>
    </xf>
    <xf numFmtId="0" fontId="12" fillId="2" borderId="5" xfId="0" applyFont="1" applyFill="1" applyBorder="1" applyAlignment="1">
      <alignment horizontal="left" vertical="center" textRotation="90"/>
    </xf>
    <xf numFmtId="0" fontId="12" fillId="2" borderId="8" xfId="0" applyFont="1" applyFill="1" applyBorder="1" applyAlignment="1">
      <alignment horizontal="left" vertical="center" textRotation="90"/>
    </xf>
    <xf numFmtId="0" fontId="12" fillId="2" borderId="6" xfId="0" applyFont="1" applyFill="1" applyBorder="1" applyAlignment="1">
      <alignment horizontal="left" vertical="center" textRotation="9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36" fillId="0" borderId="0" xfId="2" applyFont="1" applyAlignment="1" applyProtection="1">
      <alignment horizontal="left" vertical="top"/>
      <protection locked="0"/>
    </xf>
    <xf numFmtId="0" fontId="19" fillId="0" borderId="20" xfId="2" applyBorder="1" applyAlignment="1" applyProtection="1">
      <alignment horizontal="left" vertical="top"/>
      <protection locked="0"/>
    </xf>
    <xf numFmtId="0" fontId="33" fillId="0" borderId="0" xfId="2" applyFont="1" applyAlignment="1" applyProtection="1">
      <alignment horizontal="left" vertical="center" wrapText="1" indent="1"/>
      <protection locked="0"/>
    </xf>
    <xf numFmtId="0" fontId="19" fillId="0" borderId="0" xfId="2" applyAlignment="1" applyProtection="1">
      <alignment horizontal="left" vertical="center" wrapText="1" indent="1"/>
      <protection locked="0"/>
    </xf>
    <xf numFmtId="0" fontId="34" fillId="0" borderId="0" xfId="2" applyFont="1" applyAlignment="1" applyProtection="1">
      <alignment horizontal="left" vertical="center" wrapText="1" indent="1"/>
      <protection locked="0"/>
    </xf>
    <xf numFmtId="0" fontId="19" fillId="0" borderId="20" xfId="2" applyBorder="1" applyAlignment="1" applyProtection="1">
      <alignment vertical="top"/>
      <protection locked="0"/>
    </xf>
    <xf numFmtId="0" fontId="14" fillId="0" borderId="0" xfId="2" applyFont="1" applyAlignment="1" applyProtection="1">
      <alignment horizontal="left" vertical="center" wrapText="1" indent="1"/>
      <protection locked="0"/>
    </xf>
    <xf numFmtId="0" fontId="38" fillId="11" borderId="24" xfId="2" applyFont="1" applyFill="1" applyBorder="1" applyAlignment="1" applyProtection="1">
      <alignment horizontal="center" vertical="center"/>
      <protection locked="0"/>
    </xf>
    <xf numFmtId="0" fontId="38" fillId="11" borderId="25" xfId="2" applyFont="1" applyFill="1" applyBorder="1" applyAlignment="1" applyProtection="1">
      <alignment horizontal="center" vertical="center"/>
      <protection locked="0"/>
    </xf>
    <xf numFmtId="0" fontId="30" fillId="11" borderId="25" xfId="2" applyFont="1" applyFill="1" applyBorder="1" applyAlignment="1" applyProtection="1">
      <alignment horizontal="center" vertical="top" wrapText="1"/>
      <protection locked="0"/>
    </xf>
    <xf numFmtId="0" fontId="30" fillId="13" borderId="27" xfId="2" applyFont="1" applyFill="1" applyBorder="1" applyAlignment="1" applyProtection="1">
      <alignment horizontal="center" vertical="top" wrapText="1"/>
      <protection locked="0"/>
    </xf>
    <xf numFmtId="0" fontId="30" fillId="13" borderId="28" xfId="2" applyFont="1" applyFill="1" applyBorder="1" applyAlignment="1" applyProtection="1">
      <alignment horizontal="center" vertical="top" wrapText="1"/>
      <protection locked="0"/>
    </xf>
    <xf numFmtId="0" fontId="12" fillId="4" borderId="2" xfId="0" applyFont="1" applyFill="1" applyBorder="1" applyAlignment="1">
      <alignment horizontal="left" vertical="center"/>
    </xf>
    <xf numFmtId="0" fontId="3" fillId="3"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12" fillId="2" borderId="1" xfId="0" applyFont="1" applyFill="1" applyBorder="1" applyAlignment="1">
      <alignment horizontal="center" vertical="center" textRotation="90"/>
    </xf>
    <xf numFmtId="0" fontId="10" fillId="0" borderId="0" xfId="0" applyFont="1" applyAlignment="1">
      <alignment horizontal="center" vertical="center" wrapText="1"/>
    </xf>
    <xf numFmtId="49" fontId="24" fillId="4" borderId="3" xfId="0" applyNumberFormat="1" applyFont="1" applyFill="1" applyBorder="1" applyAlignment="1">
      <alignment horizontal="left" vertical="center" wrapText="1"/>
    </xf>
    <xf numFmtId="49" fontId="6" fillId="4" borderId="2" xfId="0" applyNumberFormat="1" applyFont="1" applyFill="1" applyBorder="1" applyAlignment="1">
      <alignment horizontal="left" vertical="center" wrapText="1"/>
    </xf>
    <xf numFmtId="49" fontId="6" fillId="4" borderId="4" xfId="0" applyNumberFormat="1" applyFont="1" applyFill="1" applyBorder="1" applyAlignment="1">
      <alignment horizontal="left" vertical="center" wrapText="1"/>
    </xf>
    <xf numFmtId="0" fontId="12" fillId="4" borderId="5" xfId="0" applyFont="1" applyFill="1" applyBorder="1" applyAlignment="1">
      <alignment horizontal="left" vertical="center" textRotation="90"/>
    </xf>
    <xf numFmtId="0" fontId="12" fillId="4" borderId="8" xfId="0" applyFont="1" applyFill="1" applyBorder="1" applyAlignment="1">
      <alignment horizontal="left" vertical="center" textRotation="90"/>
    </xf>
    <xf numFmtId="0" fontId="12" fillId="4" borderId="6" xfId="0" applyFont="1" applyFill="1" applyBorder="1" applyAlignment="1">
      <alignment horizontal="left" vertical="center" textRotation="90"/>
    </xf>
    <xf numFmtId="0" fontId="3" fillId="3"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 xfId="0" applyFont="1" applyBorder="1" applyAlignment="1">
      <alignment horizontal="left" vertical="center"/>
    </xf>
    <xf numFmtId="0" fontId="12" fillId="0" borderId="4" xfId="0" applyFont="1" applyBorder="1" applyAlignment="1">
      <alignment horizontal="left" vertical="center"/>
    </xf>
  </cellXfs>
  <cellStyles count="9">
    <cellStyle name="Comma" xfId="4" builtinId="3"/>
    <cellStyle name="Comma 2" xfId="6" xr:uid="{5DB1193A-2C6B-4D0F-9939-D45C5E6BAD46}"/>
    <cellStyle name="Currency" xfId="1" builtinId="4"/>
    <cellStyle name="Currency 2" xfId="5" xr:uid="{2BDC31CF-7BAE-461F-B5BC-DCD5542DB459}"/>
    <cellStyle name="Normal" xfId="0" builtinId="0"/>
    <cellStyle name="Normal 2" xfId="2" xr:uid="{CC2070B1-75C4-4203-AB2C-C244E787666E}"/>
    <cellStyle name="Normal 2 2" xfId="7" xr:uid="{0550CE65-CDB8-477A-8D1B-B9E71D311412}"/>
    <cellStyle name="Percent" xfId="3" builtinId="5"/>
    <cellStyle name="Percent 2" xfId="8" xr:uid="{BC266979-BA19-49FE-80AE-C184CF3EF1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cid:image001.png@01D5534D.81522850" TargetMode="Externa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10583</xdr:colOff>
      <xdr:row>41</xdr:row>
      <xdr:rowOff>49531</xdr:rowOff>
    </xdr:from>
    <xdr:to>
      <xdr:col>3</xdr:col>
      <xdr:colOff>875997</xdr:colOff>
      <xdr:row>50</xdr:row>
      <xdr:rowOff>85271</xdr:rowOff>
    </xdr:to>
    <xdr:pic>
      <xdr:nvPicPr>
        <xdr:cNvPr id="2" name="Picture 2">
          <a:extLst>
            <a:ext uri="{FF2B5EF4-FFF2-40B4-BE49-F238E27FC236}">
              <a16:creationId xmlns:a16="http://schemas.microsoft.com/office/drawing/2014/main" id="{A536FC58-1F44-4A6B-BDD1-9E73D9BCCE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 y="10631806"/>
          <a:ext cx="7952014" cy="1750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621938</xdr:colOff>
      <xdr:row>2</xdr:row>
      <xdr:rowOff>179318</xdr:rowOff>
    </xdr:to>
    <xdr:pic>
      <xdr:nvPicPr>
        <xdr:cNvPr id="2" name="Picture 1">
          <a:extLst>
            <a:ext uri="{FF2B5EF4-FFF2-40B4-BE49-F238E27FC236}">
              <a16:creationId xmlns:a16="http://schemas.microsoft.com/office/drawing/2014/main" id="{10342D80-BE8F-4E3B-B7CD-C27033D2218A}"/>
            </a:ext>
          </a:extLst>
        </xdr:cNvPr>
        <xdr:cNvPicPr>
          <a:picLocks noChangeAspect="1"/>
        </xdr:cNvPicPr>
      </xdr:nvPicPr>
      <xdr:blipFill>
        <a:blip xmlns:r="http://schemas.openxmlformats.org/officeDocument/2006/relationships" r:embed="rId1"/>
        <a:stretch>
          <a:fillRect/>
        </a:stretch>
      </xdr:blipFill>
      <xdr:spPr>
        <a:xfrm>
          <a:off x="192405" y="47625"/>
          <a:ext cx="1717313" cy="4974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190499</xdr:colOff>
      <xdr:row>55</xdr:row>
      <xdr:rowOff>137583</xdr:rowOff>
    </xdr:from>
    <xdr:to>
      <xdr:col>4</xdr:col>
      <xdr:colOff>898321</xdr:colOff>
      <xdr:row>67</xdr:row>
      <xdr:rowOff>94029</xdr:rowOff>
    </xdr:to>
    <xdr:pic>
      <xdr:nvPicPr>
        <xdr:cNvPr id="2" name="Picture 1">
          <a:extLst>
            <a:ext uri="{FF2B5EF4-FFF2-40B4-BE49-F238E27FC236}">
              <a16:creationId xmlns:a16="http://schemas.microsoft.com/office/drawing/2014/main" id="{30546F79-9DD3-45E8-8146-3C78B4A04F8D}"/>
            </a:ext>
          </a:extLst>
        </xdr:cNvPr>
        <xdr:cNvPicPr>
          <a:picLocks noChangeAspect="1"/>
        </xdr:cNvPicPr>
      </xdr:nvPicPr>
      <xdr:blipFill>
        <a:blip xmlns:r="http://schemas.openxmlformats.org/officeDocument/2006/relationships" r:embed="rId1"/>
        <a:stretch>
          <a:fillRect/>
        </a:stretch>
      </xdr:blipFill>
      <xdr:spPr>
        <a:xfrm>
          <a:off x="190499" y="34418058"/>
          <a:ext cx="6108497" cy="18995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190499</xdr:colOff>
      <xdr:row>37</xdr:row>
      <xdr:rowOff>137583</xdr:rowOff>
    </xdr:from>
    <xdr:to>
      <xdr:col>4</xdr:col>
      <xdr:colOff>898321</xdr:colOff>
      <xdr:row>49</xdr:row>
      <xdr:rowOff>94029</xdr:rowOff>
    </xdr:to>
    <xdr:pic>
      <xdr:nvPicPr>
        <xdr:cNvPr id="2" name="Picture 1">
          <a:extLst>
            <a:ext uri="{FF2B5EF4-FFF2-40B4-BE49-F238E27FC236}">
              <a16:creationId xmlns:a16="http://schemas.microsoft.com/office/drawing/2014/main" id="{8EDB8A34-BB23-4956-AECA-F9A13D2868AB}"/>
            </a:ext>
          </a:extLst>
        </xdr:cNvPr>
        <xdr:cNvPicPr>
          <a:picLocks noChangeAspect="1"/>
        </xdr:cNvPicPr>
      </xdr:nvPicPr>
      <xdr:blipFill>
        <a:blip xmlns:r="http://schemas.openxmlformats.org/officeDocument/2006/relationships" r:embed="rId1"/>
        <a:stretch>
          <a:fillRect/>
        </a:stretch>
      </xdr:blipFill>
      <xdr:spPr>
        <a:xfrm>
          <a:off x="190499" y="32255883"/>
          <a:ext cx="6262802" cy="19681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190499</xdr:colOff>
      <xdr:row>28</xdr:row>
      <xdr:rowOff>137583</xdr:rowOff>
    </xdr:from>
    <xdr:to>
      <xdr:col>4</xdr:col>
      <xdr:colOff>898321</xdr:colOff>
      <xdr:row>40</xdr:row>
      <xdr:rowOff>94029</xdr:rowOff>
    </xdr:to>
    <xdr:pic>
      <xdr:nvPicPr>
        <xdr:cNvPr id="2" name="Picture 1">
          <a:extLst>
            <a:ext uri="{FF2B5EF4-FFF2-40B4-BE49-F238E27FC236}">
              <a16:creationId xmlns:a16="http://schemas.microsoft.com/office/drawing/2014/main" id="{9D349FBD-C209-4DFA-B596-A3EDEC1F9589}"/>
            </a:ext>
          </a:extLst>
        </xdr:cNvPr>
        <xdr:cNvPicPr>
          <a:picLocks noChangeAspect="1"/>
        </xdr:cNvPicPr>
      </xdr:nvPicPr>
      <xdr:blipFill>
        <a:blip xmlns:r="http://schemas.openxmlformats.org/officeDocument/2006/relationships" r:embed="rId1"/>
        <a:stretch>
          <a:fillRect/>
        </a:stretch>
      </xdr:blipFill>
      <xdr:spPr>
        <a:xfrm>
          <a:off x="190499" y="53506158"/>
          <a:ext cx="6108497" cy="18995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1109618</xdr:colOff>
      <xdr:row>2</xdr:row>
      <xdr:rowOff>179318</xdr:rowOff>
    </xdr:to>
    <xdr:pic>
      <xdr:nvPicPr>
        <xdr:cNvPr id="2" name="Picture 1">
          <a:extLst>
            <a:ext uri="{FF2B5EF4-FFF2-40B4-BE49-F238E27FC236}">
              <a16:creationId xmlns:a16="http://schemas.microsoft.com/office/drawing/2014/main" id="{67A2A32D-4F64-4C5B-8759-6C4B7DD43FC1}"/>
            </a:ext>
          </a:extLst>
        </xdr:cNvPr>
        <xdr:cNvPicPr>
          <a:picLocks noChangeAspect="1"/>
        </xdr:cNvPicPr>
      </xdr:nvPicPr>
      <xdr:blipFill>
        <a:blip xmlns:r="http://schemas.openxmlformats.org/officeDocument/2006/relationships" r:embed="rId1"/>
        <a:stretch>
          <a:fillRect/>
        </a:stretch>
      </xdr:blipFill>
      <xdr:spPr>
        <a:xfrm>
          <a:off x="192405" y="47625"/>
          <a:ext cx="1717313" cy="4974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18</xdr:row>
      <xdr:rowOff>129540</xdr:rowOff>
    </xdr:to>
    <xdr:pic>
      <xdr:nvPicPr>
        <xdr:cNvPr id="2" name="Picture 1" descr="cid:image001.png@01D5534D.81522850">
          <a:extLst>
            <a:ext uri="{FF2B5EF4-FFF2-40B4-BE49-F238E27FC236}">
              <a16:creationId xmlns:a16="http://schemas.microsoft.com/office/drawing/2014/main" id="{D87B7C8C-A946-41FC-A94A-6114124E93F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7724775" cy="355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1</xdr:row>
      <xdr:rowOff>49282</xdr:rowOff>
    </xdr:from>
    <xdr:to>
      <xdr:col>10</xdr:col>
      <xdr:colOff>1746311</xdr:colOff>
      <xdr:row>3</xdr:row>
      <xdr:rowOff>159513</xdr:rowOff>
    </xdr:to>
    <xdr:pic>
      <xdr:nvPicPr>
        <xdr:cNvPr id="2" name="Picture 1">
          <a:extLst>
            <a:ext uri="{FF2B5EF4-FFF2-40B4-BE49-F238E27FC236}">
              <a16:creationId xmlns:a16="http://schemas.microsoft.com/office/drawing/2014/main" id="{69D67D8B-740F-43B1-BE86-18ABB28FBA23}"/>
            </a:ext>
          </a:extLst>
        </xdr:cNvPr>
        <xdr:cNvPicPr>
          <a:picLocks noChangeAspect="1"/>
        </xdr:cNvPicPr>
      </xdr:nvPicPr>
      <xdr:blipFill>
        <a:blip xmlns:r="http://schemas.openxmlformats.org/officeDocument/2006/relationships" r:embed="rId1"/>
        <a:stretch>
          <a:fillRect/>
        </a:stretch>
      </xdr:blipFill>
      <xdr:spPr>
        <a:xfrm>
          <a:off x="5495925" y="239782"/>
          <a:ext cx="1746311" cy="4912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vdmerwee/Documents/03%20Projects%20and%20Systems/4%20Dx%20-%20Wires/4-1%20NIS/RFP/BA%20Templates/NIS_Evaluation%20Criteria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sharepoint.com/Users/mendubw/Desktop/Tx%20Info/Asset%20Strategy%20Department/APM%20Tool%20WG/APM%20Project%20Doc/Chatbot%20-%20Evaluation%20Criteri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sharepoint.com/Users/sosibam/AppData/Local/Microsoft/Windows/INetCache/Content.Outlook/JJJOAP7H/NIS%20RFP%20Non-Functional%202023_to%20Michel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NDERER - Response Guidelines"/>
      <sheetName val="Evaluation Summary"/>
      <sheetName val="Key Requirements"/>
      <sheetName val="Fn - Functionality (1)"/>
      <sheetName val="Fn - Functionality (2)"/>
      <sheetName val="Fn - Functionality (3)"/>
      <sheetName val="Fn - Functionality (4)"/>
      <sheetName val="Fn - Functionality (5)"/>
      <sheetName val="Fn - Functionality (6)"/>
      <sheetName val="Fn - Functionality (7)"/>
      <sheetName val="Fn - Functionality (8)"/>
      <sheetName val="Fn - Functionality (9)"/>
      <sheetName val="Fn - Functionality (10)"/>
      <sheetName val="Fn - Functionality (11)"/>
      <sheetName val="Fn - Functionality (12)"/>
      <sheetName val="Non-Functionality"/>
      <sheetName val="Integration and Testing"/>
      <sheetName val="Technical"/>
      <sheetName val="Cloud"/>
      <sheetName val="Security"/>
      <sheetName val="Demonstration"/>
      <sheetName val="Concerns and Recommendations"/>
      <sheetName val="Scoring Lookup Tables"/>
      <sheetName val="Priority 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one Guidelines"/>
      <sheetName val="Summary"/>
      <sheetName val="Functional"/>
      <sheetName val="Non-Functional"/>
      <sheetName val="Technical"/>
      <sheetName val="Integration and Testing"/>
      <sheetName val="Cloud"/>
      <sheetName val="Security"/>
      <sheetName val="Demo"/>
      <sheetName val="Demonstration"/>
      <sheetName val="Priority Ratings"/>
      <sheetName val="Config"/>
      <sheetName val="Concerns and Recommend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 &amp;Tx Functional Gatekeepers"/>
      <sheetName val="Non-Functional(scratch)"/>
      <sheetName val="Priority Lookup (hide)"/>
      <sheetName val="Non-Functional(Architecture)"/>
      <sheetName val="Integration"/>
      <sheetName val="System Support"/>
      <sheetName val="Security"/>
      <sheetName val="Schedule Q Checklist"/>
      <sheetName val="NIS RFP Non-Functional 2023_to "/>
    </sheetNames>
    <sheetDataSet>
      <sheetData sheetId="0" refreshError="1"/>
      <sheetData sheetId="1" refreshError="1"/>
      <sheetData sheetId="2"/>
      <sheetData sheetId="3"/>
      <sheetData sheetId="4"/>
      <sheetData sheetId="5" refreshError="1"/>
      <sheetData sheetId="6"/>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D1818-4FF7-46C9-BC7E-FA10D2636E96}">
  <dimension ref="A1"/>
  <sheetViews>
    <sheetView workbookViewId="0"/>
  </sheetViews>
  <sheetFormatPr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B8708-4F03-4CA6-930F-CEF0C289EC3D}">
  <sheetPr>
    <tabColor theme="9" tint="0.39997558519241921"/>
  </sheetPr>
  <dimension ref="B2:N28"/>
  <sheetViews>
    <sheetView topLeftCell="A14" workbookViewId="0">
      <selection activeCell="F26" sqref="F26"/>
    </sheetView>
  </sheetViews>
  <sheetFormatPr defaultColWidth="9.140625" defaultRowHeight="15" x14ac:dyDescent="0.25"/>
  <cols>
    <col min="1" max="1" width="2.5703125" style="20" customWidth="1"/>
    <col min="2" max="2" width="9.42578125" style="20" bestFit="1" customWidth="1"/>
    <col min="3" max="3" width="16.5703125" style="20" customWidth="1"/>
    <col min="4" max="4" width="52.5703125" style="20" customWidth="1"/>
    <col min="5" max="5" width="27.5703125" style="20" customWidth="1"/>
    <col min="6" max="6" width="84" style="20" bestFit="1" customWidth="1"/>
    <col min="7" max="7" width="7.5703125" style="63" bestFit="1" customWidth="1"/>
    <col min="8" max="10" width="19.5703125" style="63" customWidth="1"/>
    <col min="11" max="11" width="34" style="20" customWidth="1"/>
    <col min="12" max="12" width="3.85546875" style="20" customWidth="1"/>
    <col min="13" max="13" width="35.140625" style="20" customWidth="1"/>
    <col min="14" max="14" width="20.42578125" style="20" bestFit="1" customWidth="1"/>
    <col min="15" max="16384" width="9.140625" style="20"/>
  </cols>
  <sheetData>
    <row r="2" spans="2:14" x14ac:dyDescent="0.2">
      <c r="F2" s="5"/>
      <c r="G2" s="97"/>
      <c r="H2" s="97"/>
      <c r="I2" s="97"/>
      <c r="J2" s="97"/>
      <c r="K2" s="2"/>
    </row>
    <row r="3" spans="2:14" ht="15.75" customHeight="1" x14ac:dyDescent="0.25">
      <c r="B3" s="400" t="s">
        <v>636</v>
      </c>
      <c r="C3" s="400"/>
      <c r="D3" s="400"/>
      <c r="E3" s="400"/>
      <c r="F3" s="400"/>
      <c r="G3" s="400"/>
      <c r="H3" s="400"/>
      <c r="I3" s="400"/>
      <c r="J3" s="400"/>
      <c r="K3" s="400"/>
      <c r="L3" s="400"/>
    </row>
    <row r="4" spans="2:14" x14ac:dyDescent="0.2">
      <c r="F4" s="7"/>
      <c r="G4" s="97"/>
      <c r="H4" s="97"/>
      <c r="I4" s="97"/>
      <c r="J4" s="97"/>
      <c r="K4" s="2"/>
    </row>
    <row r="5" spans="2:14" ht="22.5" x14ac:dyDescent="0.2">
      <c r="B5" s="5" t="s">
        <v>66</v>
      </c>
      <c r="C5" s="5"/>
      <c r="D5" s="5"/>
      <c r="E5" s="5"/>
      <c r="G5" s="98"/>
      <c r="H5" s="98"/>
      <c r="I5" s="98"/>
      <c r="J5" s="98"/>
      <c r="K5" s="9" t="s">
        <v>67</v>
      </c>
      <c r="M5" s="28" t="s">
        <v>68</v>
      </c>
      <c r="N5" s="28" t="s">
        <v>69</v>
      </c>
    </row>
    <row r="6" spans="2:14" x14ac:dyDescent="0.2">
      <c r="B6" s="373" t="s">
        <v>70</v>
      </c>
      <c r="C6" s="401"/>
      <c r="D6" s="401"/>
      <c r="E6" s="401"/>
      <c r="F6" s="374"/>
      <c r="G6" s="98"/>
      <c r="H6" s="98"/>
      <c r="I6" s="98"/>
      <c r="J6" s="98"/>
      <c r="K6" s="10" t="s">
        <v>71</v>
      </c>
      <c r="M6" s="27" t="s">
        <v>637</v>
      </c>
      <c r="N6" s="56">
        <v>1</v>
      </c>
    </row>
    <row r="7" spans="2:14" ht="15" customHeight="1" x14ac:dyDescent="0.2">
      <c r="F7" s="1"/>
      <c r="G7" s="97"/>
      <c r="H7" s="97"/>
      <c r="I7" s="97"/>
      <c r="J7" s="97"/>
      <c r="K7" s="2"/>
      <c r="M7" s="27" t="s">
        <v>638</v>
      </c>
      <c r="N7" s="56">
        <v>0.5</v>
      </c>
    </row>
    <row r="8" spans="2:14" ht="22.5" x14ac:dyDescent="0.2">
      <c r="B8" s="5" t="s">
        <v>74</v>
      </c>
      <c r="C8" s="5"/>
      <c r="D8" s="5"/>
      <c r="E8" s="5"/>
      <c r="G8" s="98"/>
      <c r="H8" s="98"/>
      <c r="I8" s="98"/>
      <c r="J8" s="98"/>
      <c r="K8" s="9" t="s">
        <v>75</v>
      </c>
      <c r="M8" s="31" t="s">
        <v>639</v>
      </c>
      <c r="N8" s="56">
        <v>0</v>
      </c>
    </row>
    <row r="9" spans="2:14" ht="15" customHeight="1" x14ac:dyDescent="0.2">
      <c r="B9" s="373" t="s">
        <v>77</v>
      </c>
      <c r="C9" s="401"/>
      <c r="D9" s="401"/>
      <c r="E9" s="401"/>
      <c r="F9" s="374"/>
      <c r="G9" s="98"/>
      <c r="H9" s="98"/>
      <c r="I9" s="98"/>
      <c r="J9" s="98"/>
      <c r="K9" s="8">
        <v>0.7</v>
      </c>
      <c r="N9" s="128"/>
    </row>
    <row r="10" spans="2:14" x14ac:dyDescent="0.2">
      <c r="F10" s="1"/>
      <c r="G10" s="97"/>
      <c r="H10" s="97"/>
      <c r="I10" s="97"/>
      <c r="J10" s="97"/>
      <c r="K10" s="2"/>
      <c r="M10" s="84"/>
      <c r="N10" s="128"/>
    </row>
    <row r="11" spans="2:14" x14ac:dyDescent="0.2">
      <c r="B11" s="20" t="s">
        <v>640</v>
      </c>
      <c r="F11" s="1"/>
      <c r="G11" s="97"/>
      <c r="H11" s="97"/>
      <c r="I11" s="97"/>
      <c r="J11" s="97"/>
      <c r="K11" s="2"/>
      <c r="N11" s="128"/>
    </row>
    <row r="12" spans="2:14" x14ac:dyDescent="0.25">
      <c r="B12" s="399" t="s">
        <v>20</v>
      </c>
      <c r="C12" s="395" t="s">
        <v>82</v>
      </c>
      <c r="D12" s="395"/>
      <c r="E12" s="395"/>
      <c r="F12" s="395"/>
      <c r="G12" s="126"/>
      <c r="H12" s="126"/>
      <c r="I12" s="126"/>
      <c r="J12" s="126"/>
      <c r="K12" s="126"/>
      <c r="N12" s="128"/>
    </row>
    <row r="13" spans="2:14" ht="14.45" customHeight="1" x14ac:dyDescent="0.25">
      <c r="B13" s="399"/>
      <c r="C13" s="396" t="s">
        <v>83</v>
      </c>
      <c r="D13" s="397"/>
      <c r="E13" s="397"/>
      <c r="F13" s="398"/>
      <c r="G13" s="127"/>
      <c r="H13" s="127"/>
      <c r="I13" s="127"/>
      <c r="J13" s="127"/>
      <c r="K13" s="127"/>
      <c r="M13" s="37"/>
    </row>
    <row r="14" spans="2:14" ht="66" customHeight="1" x14ac:dyDescent="0.25">
      <c r="B14" s="399"/>
      <c r="C14" s="122" t="s">
        <v>433</v>
      </c>
      <c r="D14" s="123" t="s">
        <v>434</v>
      </c>
      <c r="E14" s="122" t="s">
        <v>435</v>
      </c>
      <c r="F14" s="125" t="s">
        <v>641</v>
      </c>
      <c r="G14" s="130" t="s">
        <v>439</v>
      </c>
      <c r="H14" s="129" t="s">
        <v>642</v>
      </c>
      <c r="I14" s="129" t="s">
        <v>643</v>
      </c>
      <c r="J14" s="129" t="s">
        <v>644</v>
      </c>
      <c r="K14" s="131" t="s">
        <v>645</v>
      </c>
      <c r="L14" s="29"/>
    </row>
    <row r="15" spans="2:14" ht="24" customHeight="1" x14ac:dyDescent="0.25">
      <c r="B15" s="394" t="s">
        <v>646</v>
      </c>
      <c r="C15" s="369"/>
      <c r="D15" s="369"/>
      <c r="E15" s="369"/>
      <c r="F15" s="369"/>
      <c r="G15" s="369"/>
      <c r="H15" s="369"/>
      <c r="I15" s="369"/>
      <c r="J15" s="369"/>
      <c r="K15" s="369"/>
      <c r="L15" s="29"/>
    </row>
    <row r="16" spans="2:14" ht="69.599999999999994" customHeight="1" x14ac:dyDescent="0.25">
      <c r="B16" s="124">
        <v>1</v>
      </c>
      <c r="C16" s="31" t="s">
        <v>647</v>
      </c>
      <c r="D16" s="31" t="s">
        <v>648</v>
      </c>
      <c r="E16" s="31" t="s">
        <v>94</v>
      </c>
      <c r="F16" s="117" t="s">
        <v>649</v>
      </c>
      <c r="G16" s="95">
        <v>0.2</v>
      </c>
      <c r="H16" s="95" t="s">
        <v>650</v>
      </c>
      <c r="I16" s="95">
        <f>VLOOKUP(H16,'Priority Rating'!B37:C39,2,FALSE)</f>
        <v>0</v>
      </c>
      <c r="J16" s="95">
        <f>G16*I16</f>
        <v>0</v>
      </c>
      <c r="K16" s="31"/>
    </row>
    <row r="17" spans="2:11" ht="90" x14ac:dyDescent="0.25">
      <c r="B17" s="124">
        <v>2</v>
      </c>
      <c r="C17" s="31" t="s">
        <v>647</v>
      </c>
      <c r="D17" s="31" t="s">
        <v>648</v>
      </c>
      <c r="E17" s="118" t="s">
        <v>132</v>
      </c>
      <c r="F17" s="119" t="s">
        <v>651</v>
      </c>
      <c r="G17" s="309">
        <v>0.125</v>
      </c>
      <c r="H17" s="95" t="s">
        <v>650</v>
      </c>
      <c r="I17" s="95">
        <f>VLOOKUP(H17,'Priority Rating'!B37:C39,2,FALSE)</f>
        <v>0</v>
      </c>
      <c r="J17" s="95">
        <f t="shared" ref="J17:J26" si="0">G17*I17</f>
        <v>0</v>
      </c>
      <c r="K17" s="31"/>
    </row>
    <row r="18" spans="2:11" ht="75.599999999999994" customHeight="1" x14ac:dyDescent="0.25">
      <c r="B18" s="124">
        <v>3</v>
      </c>
      <c r="C18" s="31" t="s">
        <v>647</v>
      </c>
      <c r="D18" s="31" t="s">
        <v>648</v>
      </c>
      <c r="E18" s="118" t="s">
        <v>132</v>
      </c>
      <c r="F18" s="119" t="s">
        <v>652</v>
      </c>
      <c r="G18" s="309">
        <v>0.125</v>
      </c>
      <c r="H18" s="95" t="s">
        <v>650</v>
      </c>
      <c r="I18" s="95">
        <f>VLOOKUP(H18,'Priority Rating'!B37:C39,2,FALSE)</f>
        <v>0</v>
      </c>
      <c r="J18" s="95">
        <f t="shared" si="0"/>
        <v>0</v>
      </c>
      <c r="K18" s="31"/>
    </row>
    <row r="19" spans="2:11" ht="76.349999999999994" customHeight="1" x14ac:dyDescent="0.25">
      <c r="B19" s="124">
        <v>4</v>
      </c>
      <c r="C19" s="31" t="s">
        <v>647</v>
      </c>
      <c r="D19" s="31" t="s">
        <v>648</v>
      </c>
      <c r="E19" s="118" t="s">
        <v>132</v>
      </c>
      <c r="F19" s="119" t="s">
        <v>653</v>
      </c>
      <c r="G19" s="95">
        <v>0.1</v>
      </c>
      <c r="H19" s="95" t="s">
        <v>650</v>
      </c>
      <c r="I19" s="95">
        <f>VLOOKUP(H19,'Priority Rating'!B37:C39,2,FALSE)</f>
        <v>0</v>
      </c>
      <c r="J19" s="95">
        <f t="shared" si="0"/>
        <v>0</v>
      </c>
      <c r="K19" s="31"/>
    </row>
    <row r="20" spans="2:11" ht="90" x14ac:dyDescent="0.25">
      <c r="B20" s="124">
        <v>5</v>
      </c>
      <c r="C20" s="31" t="s">
        <v>647</v>
      </c>
      <c r="D20" s="31" t="s">
        <v>648</v>
      </c>
      <c r="E20" s="120" t="s">
        <v>208</v>
      </c>
      <c r="F20" s="119" t="s">
        <v>654</v>
      </c>
      <c r="G20" s="95">
        <v>0.05</v>
      </c>
      <c r="H20" s="95" t="s">
        <v>650</v>
      </c>
      <c r="I20" s="95">
        <f>VLOOKUP(H20,'Priority Rating'!B37:C39,2,FALSE)</f>
        <v>0</v>
      </c>
      <c r="J20" s="95">
        <f t="shared" si="0"/>
        <v>0</v>
      </c>
      <c r="K20" s="31"/>
    </row>
    <row r="21" spans="2:11" ht="90" x14ac:dyDescent="0.25">
      <c r="B21" s="124">
        <v>6</v>
      </c>
      <c r="C21" s="31" t="s">
        <v>647</v>
      </c>
      <c r="D21" s="31" t="s">
        <v>648</v>
      </c>
      <c r="E21" s="120" t="s">
        <v>245</v>
      </c>
      <c r="F21" s="117" t="s">
        <v>655</v>
      </c>
      <c r="G21" s="95">
        <v>0.05</v>
      </c>
      <c r="H21" s="95" t="s">
        <v>650</v>
      </c>
      <c r="I21" s="95">
        <f>VLOOKUP(H21,'Priority Rating'!B37:C39,2,FALSE)</f>
        <v>0</v>
      </c>
      <c r="J21" s="95">
        <f t="shared" si="0"/>
        <v>0</v>
      </c>
      <c r="K21" s="31"/>
    </row>
    <row r="22" spans="2:11" ht="90" x14ac:dyDescent="0.25">
      <c r="B22" s="124">
        <v>7</v>
      </c>
      <c r="C22" s="31" t="s">
        <v>647</v>
      </c>
      <c r="D22" s="31" t="s">
        <v>648</v>
      </c>
      <c r="E22" s="120" t="s">
        <v>276</v>
      </c>
      <c r="F22" s="119" t="s">
        <v>656</v>
      </c>
      <c r="G22" s="95">
        <v>0.05</v>
      </c>
      <c r="H22" s="95" t="s">
        <v>650</v>
      </c>
      <c r="I22" s="95">
        <f>VLOOKUP(H22,'Priority Rating'!B37:C39,2,FALSE)</f>
        <v>0</v>
      </c>
      <c r="J22" s="95">
        <f t="shared" si="0"/>
        <v>0</v>
      </c>
      <c r="K22" s="31"/>
    </row>
    <row r="23" spans="2:11" ht="90" x14ac:dyDescent="0.25">
      <c r="B23" s="124">
        <v>8</v>
      </c>
      <c r="C23" s="31" t="s">
        <v>647</v>
      </c>
      <c r="D23" s="31" t="s">
        <v>648</v>
      </c>
      <c r="E23" s="120" t="s">
        <v>303</v>
      </c>
      <c r="F23" s="119" t="s">
        <v>657</v>
      </c>
      <c r="G23" s="95">
        <v>0.05</v>
      </c>
      <c r="H23" s="95" t="s">
        <v>650</v>
      </c>
      <c r="I23" s="95">
        <f>VLOOKUP(H23,'Priority Rating'!B37:C39,2,FALSE)</f>
        <v>0</v>
      </c>
      <c r="J23" s="95">
        <f t="shared" si="0"/>
        <v>0</v>
      </c>
      <c r="K23" s="31"/>
    </row>
    <row r="24" spans="2:11" ht="90" x14ac:dyDescent="0.25">
      <c r="B24" s="124">
        <v>9</v>
      </c>
      <c r="C24" s="31" t="s">
        <v>647</v>
      </c>
      <c r="D24" s="31" t="s">
        <v>648</v>
      </c>
      <c r="E24" s="120" t="s">
        <v>327</v>
      </c>
      <c r="F24" s="117" t="s">
        <v>658</v>
      </c>
      <c r="G24" s="95">
        <v>0.05</v>
      </c>
      <c r="H24" s="95" t="s">
        <v>650</v>
      </c>
      <c r="I24" s="95">
        <f>VLOOKUP(H24,'Priority Rating'!B37:C39,2,FALSE)</f>
        <v>0</v>
      </c>
      <c r="J24" s="95">
        <f t="shared" si="0"/>
        <v>0</v>
      </c>
      <c r="K24" s="31"/>
    </row>
    <row r="25" spans="2:11" ht="90" x14ac:dyDescent="0.25">
      <c r="B25" s="124">
        <v>10</v>
      </c>
      <c r="C25" s="31" t="s">
        <v>647</v>
      </c>
      <c r="D25" s="31" t="s">
        <v>648</v>
      </c>
      <c r="E25" s="120" t="s">
        <v>327</v>
      </c>
      <c r="F25" s="117" t="s">
        <v>659</v>
      </c>
      <c r="G25" s="95">
        <v>0.05</v>
      </c>
      <c r="H25" s="95" t="s">
        <v>650</v>
      </c>
      <c r="I25" s="95">
        <f>VLOOKUP(H25,'Priority Rating'!B37:C39,2,FALSE)</f>
        <v>0</v>
      </c>
      <c r="J25" s="95">
        <f t="shared" si="0"/>
        <v>0</v>
      </c>
      <c r="K25" s="31"/>
    </row>
    <row r="26" spans="2:11" ht="90" x14ac:dyDescent="0.25">
      <c r="B26" s="124">
        <v>11</v>
      </c>
      <c r="C26" s="31" t="s">
        <v>647</v>
      </c>
      <c r="D26" s="31" t="s">
        <v>648</v>
      </c>
      <c r="E26" s="120" t="s">
        <v>327</v>
      </c>
      <c r="F26" s="117" t="s">
        <v>660</v>
      </c>
      <c r="G26" s="95">
        <v>0.05</v>
      </c>
      <c r="H26" s="95" t="s">
        <v>650</v>
      </c>
      <c r="I26" s="95">
        <f>VLOOKUP(H26,'Priority Rating'!B37:C39,2,FALSE)</f>
        <v>0</v>
      </c>
      <c r="J26" s="95">
        <f t="shared" si="0"/>
        <v>0</v>
      </c>
      <c r="K26" s="31"/>
    </row>
    <row r="27" spans="2:11" ht="90" x14ac:dyDescent="0.25">
      <c r="B27" s="305">
        <v>12</v>
      </c>
      <c r="C27" s="304" t="s">
        <v>661</v>
      </c>
      <c r="D27" s="304" t="s">
        <v>648</v>
      </c>
      <c r="E27" s="306" t="s">
        <v>327</v>
      </c>
      <c r="F27" s="307" t="s">
        <v>662</v>
      </c>
      <c r="G27" s="308">
        <v>0.1</v>
      </c>
      <c r="H27" s="308" t="s">
        <v>650</v>
      </c>
      <c r="I27" s="308">
        <f>VLOOKUP(H27,'Priority Rating'!B38:C40,2,FALSE)</f>
        <v>0</v>
      </c>
      <c r="J27" s="308">
        <f t="shared" ref="J27" si="1">G27*I27</f>
        <v>0</v>
      </c>
      <c r="K27" s="304"/>
    </row>
    <row r="28" spans="2:11" x14ac:dyDescent="0.25">
      <c r="J28" s="280">
        <f>SUM(J16:J26)</f>
        <v>0</v>
      </c>
    </row>
  </sheetData>
  <mergeCells count="7">
    <mergeCell ref="B15:K15"/>
    <mergeCell ref="C12:F12"/>
    <mergeCell ref="C13:F13"/>
    <mergeCell ref="B12:B14"/>
    <mergeCell ref="B3:L3"/>
    <mergeCell ref="B6:F6"/>
    <mergeCell ref="B9:F9"/>
  </mergeCell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D46F6AB-2FDF-42FF-9EE4-466C985B27A3}">
          <x14:formula1>
            <xm:f>'Priority Rating'!$B$37:$B$39</xm:f>
          </x14:formula1>
          <xm:sqref>H16:H27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06F3-1DA2-4280-B171-FE24F2468A0B}">
  <sheetPr>
    <tabColor theme="7" tint="0.39997558519241921"/>
  </sheetPr>
  <dimension ref="B20:N39"/>
  <sheetViews>
    <sheetView workbookViewId="0">
      <selection activeCell="N16" sqref="N16"/>
    </sheetView>
  </sheetViews>
  <sheetFormatPr defaultRowHeight="15" x14ac:dyDescent="0.25"/>
  <cols>
    <col min="2" max="2" width="32.42578125" customWidth="1"/>
    <col min="3" max="3" width="18.42578125" bestFit="1" customWidth="1"/>
    <col min="5" max="5" width="12.5703125" bestFit="1" customWidth="1"/>
    <col min="6" max="6" width="16.5703125" bestFit="1" customWidth="1"/>
    <col min="13" max="13" width="24.42578125" customWidth="1"/>
  </cols>
  <sheetData>
    <row r="20" spans="2:14" x14ac:dyDescent="0.25">
      <c r="B20" t="s">
        <v>663</v>
      </c>
      <c r="C20" t="s">
        <v>437</v>
      </c>
      <c r="E20" s="11" t="s">
        <v>664</v>
      </c>
      <c r="F20" s="11" t="s">
        <v>665</v>
      </c>
    </row>
    <row r="21" spans="2:14" x14ac:dyDescent="0.25">
      <c r="B21" s="11">
        <v>0</v>
      </c>
      <c r="C21" s="11" t="s">
        <v>666</v>
      </c>
      <c r="E21" s="210">
        <v>0</v>
      </c>
      <c r="F21" s="11" t="s">
        <v>667</v>
      </c>
      <c r="M21" t="s">
        <v>437</v>
      </c>
      <c r="N21" t="s">
        <v>663</v>
      </c>
    </row>
    <row r="22" spans="2:14" x14ac:dyDescent="0.25">
      <c r="B22" s="11">
        <v>1</v>
      </c>
      <c r="C22" s="11" t="s">
        <v>668</v>
      </c>
      <c r="E22" s="210">
        <v>0.25</v>
      </c>
      <c r="F22" s="11" t="s">
        <v>669</v>
      </c>
      <c r="M22" s="11" t="s">
        <v>666</v>
      </c>
      <c r="N22" s="11">
        <v>0</v>
      </c>
    </row>
    <row r="23" spans="2:14" x14ac:dyDescent="0.25">
      <c r="B23" s="11">
        <v>2</v>
      </c>
      <c r="C23" s="11" t="s">
        <v>670</v>
      </c>
      <c r="E23" s="210">
        <v>0.5</v>
      </c>
      <c r="F23" s="11" t="s">
        <v>671</v>
      </c>
      <c r="M23" s="11" t="s">
        <v>668</v>
      </c>
      <c r="N23" s="11">
        <v>1</v>
      </c>
    </row>
    <row r="24" spans="2:14" x14ac:dyDescent="0.25">
      <c r="B24" s="11">
        <v>3</v>
      </c>
      <c r="C24" s="11" t="s">
        <v>672</v>
      </c>
      <c r="E24" s="210">
        <v>0.75</v>
      </c>
      <c r="F24" s="11" t="s">
        <v>673</v>
      </c>
      <c r="M24" s="11" t="s">
        <v>670</v>
      </c>
      <c r="N24" s="11">
        <v>2</v>
      </c>
    </row>
    <row r="25" spans="2:14" x14ac:dyDescent="0.25">
      <c r="B25" s="11">
        <v>4</v>
      </c>
      <c r="C25" s="11" t="s">
        <v>450</v>
      </c>
      <c r="E25" s="210">
        <v>1</v>
      </c>
      <c r="F25" s="11" t="s">
        <v>674</v>
      </c>
      <c r="M25" s="11" t="s">
        <v>672</v>
      </c>
      <c r="N25" s="11">
        <v>3</v>
      </c>
    </row>
    <row r="26" spans="2:14" x14ac:dyDescent="0.25">
      <c r="B26" s="11">
        <v>5</v>
      </c>
      <c r="C26" s="11" t="s">
        <v>489</v>
      </c>
      <c r="E26" s="211"/>
      <c r="M26" s="11" t="s">
        <v>450</v>
      </c>
      <c r="N26" s="11">
        <v>4</v>
      </c>
    </row>
    <row r="27" spans="2:14" x14ac:dyDescent="0.25">
      <c r="B27" s="11">
        <v>6</v>
      </c>
      <c r="C27" s="11" t="s">
        <v>498</v>
      </c>
      <c r="M27" s="11" t="s">
        <v>489</v>
      </c>
      <c r="N27" s="11">
        <v>5</v>
      </c>
    </row>
    <row r="28" spans="2:14" x14ac:dyDescent="0.25">
      <c r="M28" s="11" t="s">
        <v>498</v>
      </c>
      <c r="N28" s="11">
        <v>6</v>
      </c>
    </row>
    <row r="30" spans="2:14" x14ac:dyDescent="0.25">
      <c r="B30" t="s">
        <v>675</v>
      </c>
      <c r="C30" s="211">
        <v>1</v>
      </c>
    </row>
    <row r="31" spans="2:14" x14ac:dyDescent="0.25">
      <c r="B31" t="s">
        <v>676</v>
      </c>
      <c r="C31" s="211">
        <v>0.75</v>
      </c>
    </row>
    <row r="32" spans="2:14" x14ac:dyDescent="0.25">
      <c r="B32" t="s">
        <v>677</v>
      </c>
      <c r="C32" s="211">
        <v>0.5</v>
      </c>
    </row>
    <row r="33" spans="2:3" x14ac:dyDescent="0.25">
      <c r="B33" t="s">
        <v>678</v>
      </c>
      <c r="C33" s="211">
        <v>0.25</v>
      </c>
    </row>
    <row r="34" spans="2:3" x14ac:dyDescent="0.25">
      <c r="B34" t="s">
        <v>101</v>
      </c>
      <c r="C34" s="211">
        <v>0</v>
      </c>
    </row>
    <row r="37" spans="2:3" x14ac:dyDescent="0.25">
      <c r="B37" t="s">
        <v>679</v>
      </c>
      <c r="C37" s="211">
        <v>1</v>
      </c>
    </row>
    <row r="38" spans="2:3" x14ac:dyDescent="0.25">
      <c r="B38" t="s">
        <v>680</v>
      </c>
      <c r="C38" s="211">
        <v>0.5</v>
      </c>
    </row>
    <row r="39" spans="2:3" x14ac:dyDescent="0.25">
      <c r="B39" t="s">
        <v>650</v>
      </c>
      <c r="C39" s="211">
        <v>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AB603-A161-430A-941A-1CE6BD45C7EA}">
  <dimension ref="B2:L52"/>
  <sheetViews>
    <sheetView topLeftCell="A39" workbookViewId="0">
      <selection activeCell="C40" sqref="C40"/>
    </sheetView>
  </sheetViews>
  <sheetFormatPr defaultColWidth="9.140625" defaultRowHeight="15" x14ac:dyDescent="0.25"/>
  <cols>
    <col min="1" max="1" width="2.5703125" style="20" customWidth="1"/>
    <col min="2" max="2" width="7.42578125" style="20" customWidth="1"/>
    <col min="3" max="3" width="64.5703125" style="20" customWidth="1"/>
    <col min="4" max="4" width="7.5703125" style="20" bestFit="1" customWidth="1"/>
    <col min="5" max="5" width="19.42578125" style="20" hidden="1" customWidth="1"/>
    <col min="6" max="6" width="7.5703125" style="20" hidden="1" customWidth="1"/>
    <col min="7" max="7" width="13.42578125" style="20" hidden="1" customWidth="1"/>
    <col min="8" max="8" width="11" style="20" hidden="1" customWidth="1"/>
    <col min="9" max="9" width="7.5703125" style="20" hidden="1" customWidth="1"/>
    <col min="10" max="10" width="6.5703125" style="20" hidden="1" customWidth="1"/>
    <col min="11" max="11" width="52.42578125" style="20" customWidth="1"/>
    <col min="12" max="12" width="58.140625" style="20" customWidth="1"/>
    <col min="13" max="16384" width="9.140625" style="20"/>
  </cols>
  <sheetData>
    <row r="2" spans="2:12" x14ac:dyDescent="0.2">
      <c r="C2" s="5"/>
      <c r="D2" s="6"/>
      <c r="E2" s="6"/>
      <c r="F2" s="2"/>
      <c r="G2" s="73"/>
      <c r="H2" s="73"/>
      <c r="I2" s="3"/>
    </row>
    <row r="3" spans="2:12" ht="15.75" customHeight="1" x14ac:dyDescent="0.25">
      <c r="B3" s="372" t="s">
        <v>681</v>
      </c>
      <c r="C3" s="372"/>
      <c r="D3" s="372"/>
      <c r="E3" s="372"/>
      <c r="F3" s="372"/>
      <c r="G3" s="372"/>
      <c r="H3" s="372"/>
      <c r="I3" s="372"/>
      <c r="J3" s="372"/>
      <c r="K3" s="372"/>
    </row>
    <row r="4" spans="2:12" x14ac:dyDescent="0.2">
      <c r="C4" s="7"/>
      <c r="D4" s="6"/>
      <c r="E4" s="6"/>
      <c r="F4" s="2"/>
      <c r="G4" s="73"/>
      <c r="H4" s="73"/>
      <c r="I4" s="3"/>
    </row>
    <row r="5" spans="2:12" ht="22.5" x14ac:dyDescent="0.2">
      <c r="B5" s="5" t="s">
        <v>66</v>
      </c>
      <c r="D5" s="74"/>
      <c r="E5" s="9" t="s">
        <v>67</v>
      </c>
      <c r="F5" s="9"/>
      <c r="G5" s="75"/>
      <c r="H5" s="75"/>
      <c r="I5" s="4"/>
      <c r="L5" s="19" t="s">
        <v>68</v>
      </c>
    </row>
    <row r="6" spans="2:12" x14ac:dyDescent="0.2">
      <c r="B6" s="402" t="s">
        <v>682</v>
      </c>
      <c r="C6" s="403"/>
      <c r="D6" s="74"/>
      <c r="E6" s="10" t="s">
        <v>71</v>
      </c>
      <c r="F6" s="2"/>
      <c r="G6" s="75"/>
      <c r="H6" s="75"/>
      <c r="I6" s="4"/>
      <c r="L6" s="27" t="s">
        <v>683</v>
      </c>
    </row>
    <row r="7" spans="2:12" x14ac:dyDescent="0.2">
      <c r="C7" s="1"/>
      <c r="D7" s="6"/>
      <c r="E7" s="2"/>
      <c r="F7" s="2"/>
      <c r="G7" s="73"/>
      <c r="H7" s="73"/>
      <c r="I7" s="3"/>
      <c r="L7" s="27" t="s">
        <v>684</v>
      </c>
    </row>
    <row r="8" spans="2:12" ht="22.5" x14ac:dyDescent="0.2">
      <c r="B8" s="5" t="s">
        <v>74</v>
      </c>
      <c r="D8" s="74"/>
      <c r="E8" s="9" t="s">
        <v>75</v>
      </c>
      <c r="F8" s="9"/>
      <c r="G8" s="75"/>
      <c r="H8" s="75"/>
      <c r="I8" s="4"/>
      <c r="L8" s="27" t="s">
        <v>685</v>
      </c>
    </row>
    <row r="9" spans="2:12" ht="15" customHeight="1" x14ac:dyDescent="0.2">
      <c r="B9" s="402" t="s">
        <v>686</v>
      </c>
      <c r="C9" s="403"/>
      <c r="D9" s="74"/>
      <c r="E9" s="8" t="s">
        <v>687</v>
      </c>
      <c r="F9" s="2"/>
      <c r="G9" s="75"/>
      <c r="H9" s="75"/>
      <c r="I9" s="4"/>
      <c r="L9" s="27" t="s">
        <v>688</v>
      </c>
    </row>
    <row r="10" spans="2:12" x14ac:dyDescent="0.2">
      <c r="C10" s="1"/>
      <c r="D10" s="6"/>
      <c r="E10" s="6"/>
      <c r="F10" s="2"/>
      <c r="G10" s="73"/>
      <c r="H10" s="73"/>
      <c r="I10" s="3"/>
      <c r="L10" s="27" t="s">
        <v>689</v>
      </c>
    </row>
    <row r="11" spans="2:12" x14ac:dyDescent="0.2">
      <c r="B11" s="39" t="s">
        <v>690</v>
      </c>
      <c r="C11" s="39"/>
      <c r="D11" s="39"/>
      <c r="E11" s="39"/>
      <c r="F11" s="39"/>
      <c r="G11" s="39"/>
      <c r="H11" s="39"/>
      <c r="I11" s="39"/>
      <c r="J11" s="39"/>
    </row>
    <row r="12" spans="2:12" x14ac:dyDescent="0.25">
      <c r="B12" s="404" t="s">
        <v>20</v>
      </c>
      <c r="C12" s="378" t="s">
        <v>82</v>
      </c>
      <c r="D12" s="379"/>
      <c r="E12" s="379"/>
      <c r="F12" s="379"/>
      <c r="G12" s="379"/>
      <c r="H12" s="379"/>
      <c r="I12" s="379"/>
      <c r="J12" s="407"/>
      <c r="L12" s="37"/>
    </row>
    <row r="13" spans="2:12" x14ac:dyDescent="0.25">
      <c r="B13" s="405"/>
      <c r="C13" s="408" t="s">
        <v>691</v>
      </c>
      <c r="D13" s="409"/>
      <c r="E13" s="409"/>
      <c r="F13" s="409"/>
      <c r="G13" s="409"/>
      <c r="H13" s="409"/>
      <c r="I13" s="409"/>
      <c r="J13" s="410"/>
    </row>
    <row r="14" spans="2:12" ht="66" customHeight="1" x14ac:dyDescent="0.25">
      <c r="B14" s="406"/>
      <c r="C14" s="43" t="s">
        <v>4</v>
      </c>
      <c r="D14" s="42" t="s">
        <v>69</v>
      </c>
      <c r="E14" s="76" t="s">
        <v>692</v>
      </c>
      <c r="F14" s="77" t="s">
        <v>693</v>
      </c>
      <c r="G14" s="411" t="s">
        <v>694</v>
      </c>
      <c r="H14" s="412"/>
      <c r="I14" s="44" t="s">
        <v>695</v>
      </c>
      <c r="J14" s="78" t="s">
        <v>696</v>
      </c>
      <c r="K14" s="29" t="s">
        <v>697</v>
      </c>
    </row>
    <row r="15" spans="2:12" ht="15.75" thickBot="1" x14ac:dyDescent="0.3">
      <c r="B15" s="79" t="s">
        <v>698</v>
      </c>
      <c r="C15" s="80" t="s">
        <v>448</v>
      </c>
      <c r="D15" s="81">
        <v>0.3</v>
      </c>
      <c r="E15" s="27"/>
      <c r="F15" s="27"/>
      <c r="G15" s="27"/>
      <c r="H15" s="27"/>
      <c r="I15" s="45"/>
      <c r="J15" s="45"/>
      <c r="K15" s="20" t="s">
        <v>699</v>
      </c>
    </row>
    <row r="16" spans="2:12" ht="44.1" customHeight="1" thickBot="1" x14ac:dyDescent="0.3">
      <c r="B16" s="79" t="s">
        <v>700</v>
      </c>
      <c r="C16" s="82" t="s">
        <v>701</v>
      </c>
      <c r="D16" s="81"/>
      <c r="E16" s="30"/>
      <c r="F16" s="30"/>
      <c r="G16" s="30"/>
      <c r="H16" s="30"/>
      <c r="I16" s="46"/>
      <c r="J16" s="45"/>
    </row>
    <row r="17" spans="2:11" ht="44.1" customHeight="1" thickBot="1" x14ac:dyDescent="0.3">
      <c r="B17" s="79" t="s">
        <v>702</v>
      </c>
      <c r="C17" s="82" t="s">
        <v>703</v>
      </c>
      <c r="D17" s="81"/>
      <c r="E17" s="30"/>
      <c r="F17" s="30"/>
      <c r="G17" s="30"/>
      <c r="H17" s="30"/>
      <c r="I17" s="46"/>
      <c r="J17" s="45"/>
    </row>
    <row r="18" spans="2:11" ht="44.1" customHeight="1" thickBot="1" x14ac:dyDescent="0.3">
      <c r="B18" s="79" t="s">
        <v>704</v>
      </c>
      <c r="C18" s="82" t="s">
        <v>705</v>
      </c>
      <c r="D18" s="81"/>
      <c r="E18" s="30"/>
      <c r="F18" s="30"/>
      <c r="G18" s="30"/>
      <c r="H18" s="30"/>
      <c r="I18" s="46"/>
      <c r="J18" s="45"/>
    </row>
    <row r="19" spans="2:11" ht="15.75" thickBot="1" x14ac:dyDescent="0.3">
      <c r="B19" s="79" t="s">
        <v>706</v>
      </c>
      <c r="C19" s="80" t="s">
        <v>462</v>
      </c>
      <c r="D19" s="31"/>
      <c r="E19" s="31"/>
      <c r="F19" s="31"/>
      <c r="G19" s="31"/>
      <c r="H19" s="31"/>
      <c r="I19" s="48"/>
      <c r="J19" s="45"/>
    </row>
    <row r="20" spans="2:11" ht="45.75" thickBot="1" x14ac:dyDescent="0.3">
      <c r="B20" s="79" t="s">
        <v>707</v>
      </c>
      <c r="C20" s="83" t="s">
        <v>708</v>
      </c>
      <c r="D20" s="31"/>
      <c r="E20" s="31"/>
      <c r="F20" s="31"/>
      <c r="G20" s="31"/>
      <c r="H20" s="31"/>
      <c r="I20" s="48"/>
      <c r="J20" s="45"/>
      <c r="K20" s="84" t="s">
        <v>709</v>
      </c>
    </row>
    <row r="21" spans="2:11" ht="47.45" customHeight="1" thickBot="1" x14ac:dyDescent="0.3">
      <c r="B21" s="79" t="s">
        <v>710</v>
      </c>
      <c r="C21" s="82" t="s">
        <v>468</v>
      </c>
      <c r="D21" s="31"/>
      <c r="E21" s="31"/>
      <c r="F21" s="31"/>
      <c r="G21" s="31"/>
      <c r="H21" s="31"/>
      <c r="I21" s="48"/>
      <c r="J21" s="45"/>
    </row>
    <row r="22" spans="2:11" ht="23.45" customHeight="1" thickBot="1" x14ac:dyDescent="0.3">
      <c r="B22" s="79" t="s">
        <v>711</v>
      </c>
      <c r="C22" s="82" t="s">
        <v>469</v>
      </c>
      <c r="D22" s="27"/>
      <c r="E22" s="27"/>
      <c r="F22" s="27"/>
      <c r="G22" s="27"/>
      <c r="H22" s="27"/>
      <c r="I22" s="45"/>
      <c r="J22" s="45"/>
    </row>
    <row r="23" spans="2:11" ht="30.75" thickBot="1" x14ac:dyDescent="0.3">
      <c r="B23" s="79" t="s">
        <v>712</v>
      </c>
      <c r="C23" s="85" t="s">
        <v>713</v>
      </c>
      <c r="D23" s="27"/>
      <c r="E23" s="27"/>
      <c r="F23" s="27"/>
      <c r="G23" s="27"/>
      <c r="H23" s="27"/>
      <c r="I23" s="45"/>
      <c r="J23" s="45"/>
    </row>
    <row r="24" spans="2:11" ht="43.5" thickBot="1" x14ac:dyDescent="0.3">
      <c r="B24" s="79" t="s">
        <v>714</v>
      </c>
      <c r="C24" s="85" t="s">
        <v>472</v>
      </c>
      <c r="D24" s="27"/>
      <c r="E24" s="27"/>
      <c r="F24" s="27"/>
      <c r="G24" s="27"/>
      <c r="H24" s="27"/>
      <c r="I24" s="45"/>
      <c r="J24" s="45"/>
    </row>
    <row r="25" spans="2:11" ht="45.75" thickBot="1" x14ac:dyDescent="0.3">
      <c r="B25" s="79" t="s">
        <v>715</v>
      </c>
      <c r="C25" s="85" t="s">
        <v>474</v>
      </c>
      <c r="D25" s="27"/>
      <c r="E25" s="27"/>
      <c r="F25" s="27"/>
      <c r="G25" s="27"/>
      <c r="H25" s="27"/>
      <c r="I25" s="45"/>
      <c r="J25" s="45"/>
    </row>
    <row r="26" spans="2:11" ht="105.75" thickBot="1" x14ac:dyDescent="0.3">
      <c r="B26" s="79" t="s">
        <v>716</v>
      </c>
      <c r="C26" s="85" t="s">
        <v>717</v>
      </c>
      <c r="D26" s="27"/>
      <c r="E26" s="27"/>
      <c r="F26" s="27"/>
      <c r="G26" s="27"/>
      <c r="H26" s="27"/>
      <c r="I26" s="45"/>
      <c r="J26" s="45"/>
    </row>
    <row r="27" spans="2:11" ht="30.75" thickBot="1" x14ac:dyDescent="0.3">
      <c r="B27" s="79" t="s">
        <v>718</v>
      </c>
      <c r="C27" s="85" t="s">
        <v>478</v>
      </c>
      <c r="D27" s="27"/>
      <c r="E27" s="27"/>
      <c r="F27" s="27"/>
      <c r="G27" s="27"/>
      <c r="H27" s="27"/>
      <c r="I27" s="45"/>
      <c r="J27" s="45"/>
    </row>
    <row r="28" spans="2:11" ht="30.75" thickBot="1" x14ac:dyDescent="0.3">
      <c r="B28" s="79" t="s">
        <v>719</v>
      </c>
      <c r="C28" s="85" t="s">
        <v>480</v>
      </c>
      <c r="D28" s="27"/>
      <c r="E28" s="27"/>
      <c r="F28" s="27"/>
      <c r="G28" s="27"/>
      <c r="H28" s="27"/>
      <c r="I28" s="45"/>
      <c r="J28" s="45"/>
    </row>
    <row r="29" spans="2:11" ht="60.75" thickBot="1" x14ac:dyDescent="0.3">
      <c r="B29" s="79" t="s">
        <v>720</v>
      </c>
      <c r="C29" s="86" t="s">
        <v>482</v>
      </c>
      <c r="D29" s="27" t="s">
        <v>721</v>
      </c>
      <c r="E29" s="27"/>
      <c r="F29" s="27"/>
      <c r="G29" s="27"/>
      <c r="H29" s="27"/>
      <c r="I29" s="45"/>
      <c r="J29" s="45"/>
    </row>
    <row r="30" spans="2:11" ht="30.75" thickBot="1" x14ac:dyDescent="0.3">
      <c r="B30" s="79" t="s">
        <v>722</v>
      </c>
      <c r="C30" s="85" t="s">
        <v>723</v>
      </c>
      <c r="D30" s="27"/>
      <c r="E30" s="27"/>
      <c r="F30" s="27"/>
      <c r="G30" s="27"/>
      <c r="H30" s="27"/>
      <c r="I30" s="45"/>
      <c r="J30" s="45"/>
    </row>
    <row r="31" spans="2:11" ht="15.75" thickBot="1" x14ac:dyDescent="0.3">
      <c r="B31" s="79" t="s">
        <v>724</v>
      </c>
      <c r="C31" s="87" t="s">
        <v>494</v>
      </c>
      <c r="D31" s="31"/>
      <c r="E31" s="31"/>
      <c r="F31" s="31"/>
      <c r="G31" s="31"/>
      <c r="H31" s="31"/>
      <c r="I31" s="48"/>
      <c r="J31" s="45"/>
      <c r="K31" s="88" t="s">
        <v>725</v>
      </c>
    </row>
    <row r="32" spans="2:11" ht="53.1" customHeight="1" thickBot="1" x14ac:dyDescent="0.3">
      <c r="B32" s="79" t="s">
        <v>726</v>
      </c>
      <c r="C32" s="83" t="s">
        <v>493</v>
      </c>
      <c r="D32" s="31"/>
      <c r="E32" s="31"/>
      <c r="F32" s="31"/>
      <c r="G32" s="31"/>
      <c r="H32" s="31"/>
      <c r="I32" s="48"/>
      <c r="J32" s="45"/>
      <c r="K32" s="84"/>
    </row>
    <row r="33" spans="2:12" ht="36.6" customHeight="1" thickBot="1" x14ac:dyDescent="0.3">
      <c r="B33" s="79" t="s">
        <v>727</v>
      </c>
      <c r="C33" s="89" t="s">
        <v>728</v>
      </c>
      <c r="D33" s="31"/>
      <c r="E33" s="31"/>
      <c r="F33" s="31"/>
      <c r="G33" s="31"/>
      <c r="H33" s="31"/>
      <c r="I33" s="48"/>
      <c r="J33" s="45"/>
      <c r="K33" s="84"/>
    </row>
    <row r="34" spans="2:12" ht="36.6" customHeight="1" thickBot="1" x14ac:dyDescent="0.3">
      <c r="B34" s="79" t="s">
        <v>729</v>
      </c>
      <c r="C34" s="85" t="s">
        <v>730</v>
      </c>
      <c r="D34" s="31"/>
      <c r="E34" s="31"/>
      <c r="F34" s="31"/>
      <c r="G34" s="31"/>
      <c r="H34" s="31"/>
      <c r="I34" s="48"/>
      <c r="J34" s="45"/>
      <c r="K34" s="84"/>
    </row>
    <row r="35" spans="2:12" ht="15.75" thickBot="1" x14ac:dyDescent="0.3">
      <c r="B35" s="79" t="s">
        <v>731</v>
      </c>
      <c r="C35" s="90" t="s">
        <v>500</v>
      </c>
      <c r="D35" s="31"/>
      <c r="E35" s="31"/>
      <c r="F35" s="31"/>
      <c r="G35" s="31"/>
      <c r="H35" s="31"/>
      <c r="I35" s="48"/>
      <c r="J35" s="45"/>
    </row>
    <row r="36" spans="2:12" ht="30.75" thickBot="1" x14ac:dyDescent="0.3">
      <c r="B36" s="79" t="s">
        <v>732</v>
      </c>
      <c r="C36" s="82" t="s">
        <v>499</v>
      </c>
      <c r="D36" s="31"/>
      <c r="E36" s="31"/>
      <c r="F36" s="31"/>
      <c r="G36" s="31"/>
      <c r="H36" s="31"/>
      <c r="I36" s="48"/>
      <c r="J36" s="45"/>
      <c r="K36" s="84"/>
      <c r="L36" s="37" t="s">
        <v>733</v>
      </c>
    </row>
    <row r="37" spans="2:12" ht="15.75" thickBot="1" x14ac:dyDescent="0.3">
      <c r="B37" s="79" t="s">
        <v>734</v>
      </c>
      <c r="C37" s="83" t="s">
        <v>502</v>
      </c>
      <c r="D37" s="31"/>
      <c r="E37" s="31"/>
      <c r="F37" s="31"/>
      <c r="G37" s="31"/>
      <c r="H37" s="31"/>
      <c r="I37" s="48"/>
      <c r="J37" s="45"/>
      <c r="K37" s="84"/>
      <c r="L37" s="37" t="s">
        <v>735</v>
      </c>
    </row>
    <row r="38" spans="2:12" ht="15.75" thickBot="1" x14ac:dyDescent="0.3">
      <c r="B38" s="79" t="s">
        <v>736</v>
      </c>
      <c r="C38" s="83" t="s">
        <v>504</v>
      </c>
      <c r="D38" s="31"/>
      <c r="E38" s="31"/>
      <c r="F38" s="31"/>
      <c r="G38" s="31"/>
      <c r="H38" s="31"/>
      <c r="I38" s="48"/>
      <c r="J38" s="45"/>
      <c r="K38" s="84"/>
      <c r="L38" s="37"/>
    </row>
    <row r="39" spans="2:12" ht="30.75" thickBot="1" x14ac:dyDescent="0.3">
      <c r="B39" s="79" t="s">
        <v>737</v>
      </c>
      <c r="C39" s="83" t="s">
        <v>505</v>
      </c>
      <c r="D39" s="31"/>
      <c r="E39" s="31"/>
      <c r="F39" s="31"/>
      <c r="G39" s="31"/>
      <c r="H39" s="31"/>
      <c r="I39" s="48"/>
      <c r="J39" s="45"/>
      <c r="K39" s="84"/>
      <c r="L39" s="37"/>
    </row>
    <row r="40" spans="2:12" ht="30.75" thickBot="1" x14ac:dyDescent="0.3">
      <c r="B40" s="79" t="s">
        <v>738</v>
      </c>
      <c r="C40" s="82" t="s">
        <v>508</v>
      </c>
      <c r="D40" s="31"/>
      <c r="E40" s="31"/>
      <c r="F40" s="31"/>
      <c r="G40" s="31"/>
      <c r="H40" s="31"/>
      <c r="I40" s="48"/>
      <c r="J40" s="45"/>
      <c r="K40" s="84"/>
    </row>
    <row r="41" spans="2:12" ht="30.75" thickBot="1" x14ac:dyDescent="0.3">
      <c r="B41" s="79" t="s">
        <v>739</v>
      </c>
      <c r="C41" s="82" t="s">
        <v>510</v>
      </c>
      <c r="D41" s="28"/>
      <c r="E41" s="28"/>
      <c r="F41" s="28"/>
      <c r="G41" s="28"/>
      <c r="H41" s="28"/>
      <c r="I41" s="47"/>
      <c r="J41" s="45"/>
      <c r="K41" s="84"/>
    </row>
    <row r="42" spans="2:12" ht="45.75" thickBot="1" x14ac:dyDescent="0.3">
      <c r="B42" s="79" t="s">
        <v>740</v>
      </c>
      <c r="C42" s="82" t="s">
        <v>511</v>
      </c>
      <c r="D42" s="30"/>
      <c r="E42" s="30"/>
      <c r="F42" s="30"/>
      <c r="G42" s="30"/>
      <c r="H42" s="30"/>
      <c r="I42" s="46"/>
      <c r="J42" s="45"/>
      <c r="K42" s="84"/>
    </row>
    <row r="43" spans="2:12" ht="30.75" thickBot="1" x14ac:dyDescent="0.3">
      <c r="B43" s="79" t="s">
        <v>741</v>
      </c>
      <c r="C43" s="82" t="s">
        <v>742</v>
      </c>
      <c r="D43" s="32"/>
      <c r="E43" s="32"/>
      <c r="F43" s="32"/>
      <c r="G43" s="32"/>
      <c r="H43" s="32"/>
      <c r="I43" s="49"/>
      <c r="J43" s="45"/>
      <c r="K43" s="84"/>
    </row>
    <row r="44" spans="2:12" ht="45.75" thickBot="1" x14ac:dyDescent="0.3">
      <c r="B44" s="79" t="s">
        <v>743</v>
      </c>
      <c r="C44" s="82" t="s">
        <v>744</v>
      </c>
      <c r="D44" s="32"/>
      <c r="E44" s="32"/>
      <c r="F44" s="32"/>
      <c r="G44" s="32"/>
      <c r="H44" s="32"/>
      <c r="I44" s="49"/>
      <c r="J44" s="45"/>
      <c r="K44" s="84" t="s">
        <v>745</v>
      </c>
    </row>
    <row r="45" spans="2:12" ht="45.75" thickBot="1" x14ac:dyDescent="0.3">
      <c r="B45" s="79" t="s">
        <v>746</v>
      </c>
      <c r="C45" s="82" t="s">
        <v>513</v>
      </c>
      <c r="D45" s="33"/>
      <c r="E45" s="33"/>
      <c r="F45" s="33"/>
      <c r="G45" s="33"/>
      <c r="H45" s="33"/>
      <c r="I45" s="50"/>
      <c r="J45" s="45"/>
      <c r="K45" s="84"/>
    </row>
    <row r="46" spans="2:12" ht="30.75" thickBot="1" x14ac:dyDescent="0.3">
      <c r="B46" s="79" t="s">
        <v>747</v>
      </c>
      <c r="C46" s="89" t="s">
        <v>515</v>
      </c>
      <c r="D46" s="33"/>
      <c r="E46" s="33"/>
      <c r="F46" s="33"/>
      <c r="G46" s="33"/>
      <c r="H46" s="33"/>
      <c r="I46" s="50"/>
      <c r="J46" s="45"/>
      <c r="K46" s="84"/>
    </row>
    <row r="47" spans="2:12" ht="15.75" thickBot="1" x14ac:dyDescent="0.3">
      <c r="B47" s="79" t="s">
        <v>748</v>
      </c>
      <c r="C47" s="90" t="s">
        <v>516</v>
      </c>
      <c r="D47" s="33"/>
      <c r="E47" s="33"/>
      <c r="F47" s="33"/>
      <c r="G47" s="33"/>
      <c r="H47" s="33"/>
      <c r="I47" s="50"/>
      <c r="J47" s="45"/>
    </row>
    <row r="48" spans="2:12" ht="30.75" thickBot="1" x14ac:dyDescent="0.3">
      <c r="B48" s="79" t="s">
        <v>749</v>
      </c>
      <c r="C48" s="82" t="s">
        <v>750</v>
      </c>
      <c r="D48" s="34"/>
      <c r="E48" s="34"/>
      <c r="F48" s="34"/>
      <c r="G48" s="34"/>
      <c r="H48" s="34"/>
      <c r="I48" s="51"/>
      <c r="J48" s="45"/>
    </row>
    <row r="49" spans="2:11" ht="15.75" thickBot="1" x14ac:dyDescent="0.3">
      <c r="B49" s="79" t="s">
        <v>751</v>
      </c>
      <c r="C49" s="83" t="s">
        <v>518</v>
      </c>
      <c r="D49" s="35"/>
      <c r="E49" s="35"/>
      <c r="F49" s="35"/>
      <c r="G49" s="35"/>
      <c r="H49" s="35"/>
      <c r="I49" s="52"/>
      <c r="J49" s="45"/>
    </row>
    <row r="50" spans="2:11" ht="45.75" thickBot="1" x14ac:dyDescent="0.3">
      <c r="B50" s="79" t="s">
        <v>752</v>
      </c>
      <c r="C50" s="91" t="s">
        <v>519</v>
      </c>
      <c r="D50" s="38"/>
      <c r="E50" s="38"/>
      <c r="F50" s="38"/>
      <c r="G50" s="38"/>
      <c r="H50" s="38"/>
      <c r="I50" s="38"/>
      <c r="J50" s="92"/>
      <c r="K50" s="93" t="s">
        <v>753</v>
      </c>
    </row>
    <row r="51" spans="2:11" ht="30" x14ac:dyDescent="0.25">
      <c r="B51" s="94" t="s">
        <v>754</v>
      </c>
      <c r="C51" s="83" t="s">
        <v>755</v>
      </c>
      <c r="D51" s="35"/>
      <c r="E51" s="35"/>
      <c r="F51" s="35"/>
      <c r="G51" s="35"/>
      <c r="H51" s="35"/>
      <c r="I51" s="52"/>
      <c r="J51" s="45"/>
    </row>
    <row r="52" spans="2:11" x14ac:dyDescent="0.25">
      <c r="B52" s="40"/>
      <c r="C52" s="31"/>
      <c r="D52" s="28"/>
      <c r="E52" s="28"/>
      <c r="F52" s="28"/>
      <c r="G52" s="28"/>
      <c r="H52" s="28"/>
      <c r="I52" s="47"/>
      <c r="J52" s="45"/>
    </row>
  </sheetData>
  <mergeCells count="7">
    <mergeCell ref="B3:K3"/>
    <mergeCell ref="B6:C6"/>
    <mergeCell ref="B9:C9"/>
    <mergeCell ref="B12:B14"/>
    <mergeCell ref="C12:J12"/>
    <mergeCell ref="C13:J13"/>
    <mergeCell ref="G14:H1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A2F8-31E3-4285-BEA1-457C983CD31C}">
  <dimension ref="B2:G75"/>
  <sheetViews>
    <sheetView zoomScale="80" zoomScaleNormal="80" workbookViewId="0">
      <selection activeCell="E8" sqref="E8"/>
    </sheetView>
  </sheetViews>
  <sheetFormatPr defaultRowHeight="15" x14ac:dyDescent="0.25"/>
  <cols>
    <col min="3" max="3" width="60.85546875" bestFit="1" customWidth="1"/>
    <col min="4" max="4" width="46.5703125" customWidth="1"/>
    <col min="5" max="5" width="47.140625" customWidth="1"/>
    <col min="6" max="6" width="42.42578125" customWidth="1"/>
    <col min="7" max="7" width="43.140625" customWidth="1"/>
  </cols>
  <sheetData>
    <row r="2" spans="2:7" x14ac:dyDescent="0.25">
      <c r="B2" s="25" t="s">
        <v>756</v>
      </c>
      <c r="C2" s="22" t="s">
        <v>757</v>
      </c>
      <c r="D2" s="12"/>
    </row>
    <row r="3" spans="2:7" x14ac:dyDescent="0.25">
      <c r="B3" s="25" t="s">
        <v>399</v>
      </c>
      <c r="C3" s="26" t="s">
        <v>400</v>
      </c>
      <c r="D3" s="12"/>
    </row>
    <row r="4" spans="2:7" x14ac:dyDescent="0.25">
      <c r="B4" s="25" t="s">
        <v>401</v>
      </c>
      <c r="C4" s="26" t="s">
        <v>758</v>
      </c>
      <c r="D4" s="12"/>
    </row>
    <row r="5" spans="2:7" x14ac:dyDescent="0.25">
      <c r="B5" s="25" t="s">
        <v>759</v>
      </c>
      <c r="E5" s="26" t="s">
        <v>760</v>
      </c>
      <c r="F5" s="26" t="s">
        <v>761</v>
      </c>
      <c r="G5" s="26" t="s">
        <v>762</v>
      </c>
    </row>
    <row r="6" spans="2:7" ht="105" x14ac:dyDescent="0.25">
      <c r="B6" s="21"/>
      <c r="C6" s="413" t="s">
        <v>763</v>
      </c>
      <c r="D6" s="414"/>
      <c r="E6" s="23" t="s">
        <v>764</v>
      </c>
      <c r="F6" s="23" t="s">
        <v>765</v>
      </c>
      <c r="G6" s="23" t="s">
        <v>766</v>
      </c>
    </row>
    <row r="7" spans="2:7" x14ac:dyDescent="0.25">
      <c r="B7" s="69"/>
      <c r="C7" s="23" t="s">
        <v>767</v>
      </c>
      <c r="D7" s="23" t="s">
        <v>768</v>
      </c>
      <c r="E7" s="24" t="s">
        <v>769</v>
      </c>
      <c r="F7" s="24" t="s">
        <v>769</v>
      </c>
      <c r="G7" s="24" t="s">
        <v>769</v>
      </c>
    </row>
    <row r="8" spans="2:7" x14ac:dyDescent="0.25">
      <c r="B8" s="70"/>
      <c r="C8" s="23"/>
      <c r="D8" s="23" t="s">
        <v>770</v>
      </c>
      <c r="E8" s="24" t="s">
        <v>769</v>
      </c>
      <c r="F8" s="24" t="s">
        <v>769</v>
      </c>
      <c r="G8" s="24" t="s">
        <v>769</v>
      </c>
    </row>
    <row r="9" spans="2:7" x14ac:dyDescent="0.25">
      <c r="B9" s="70"/>
      <c r="C9" s="23" t="s">
        <v>771</v>
      </c>
      <c r="D9" s="23" t="s">
        <v>772</v>
      </c>
      <c r="E9" s="24" t="s">
        <v>769</v>
      </c>
      <c r="F9" s="24" t="s">
        <v>769</v>
      </c>
      <c r="G9" s="24" t="s">
        <v>769</v>
      </c>
    </row>
    <row r="10" spans="2:7" x14ac:dyDescent="0.25">
      <c r="B10" s="70"/>
      <c r="C10" s="23" t="s">
        <v>773</v>
      </c>
      <c r="D10" s="23" t="s">
        <v>773</v>
      </c>
      <c r="E10" s="24" t="s">
        <v>769</v>
      </c>
      <c r="F10" s="24" t="s">
        <v>769</v>
      </c>
      <c r="G10" s="24" t="s">
        <v>769</v>
      </c>
    </row>
    <row r="11" spans="2:7" x14ac:dyDescent="0.25">
      <c r="B11" s="70"/>
      <c r="C11" s="23" t="s">
        <v>774</v>
      </c>
      <c r="D11" s="23" t="s">
        <v>775</v>
      </c>
      <c r="E11" s="24" t="s">
        <v>769</v>
      </c>
      <c r="F11" s="24" t="s">
        <v>769</v>
      </c>
      <c r="G11" s="24" t="s">
        <v>769</v>
      </c>
    </row>
    <row r="12" spans="2:7" ht="45" x14ac:dyDescent="0.25">
      <c r="B12" s="70"/>
      <c r="C12" s="23" t="s">
        <v>776</v>
      </c>
      <c r="D12" s="23" t="s">
        <v>777</v>
      </c>
      <c r="E12" s="24" t="s">
        <v>769</v>
      </c>
      <c r="F12" s="24" t="s">
        <v>769</v>
      </c>
      <c r="G12" s="24" t="s">
        <v>769</v>
      </c>
    </row>
    <row r="13" spans="2:7" x14ac:dyDescent="0.25">
      <c r="B13" s="70"/>
      <c r="C13" s="23" t="s">
        <v>778</v>
      </c>
      <c r="D13" s="23" t="s">
        <v>779</v>
      </c>
      <c r="E13" s="24" t="s">
        <v>769</v>
      </c>
      <c r="F13" s="24" t="s">
        <v>769</v>
      </c>
      <c r="G13" s="24" t="s">
        <v>769</v>
      </c>
    </row>
    <row r="14" spans="2:7" x14ac:dyDescent="0.25">
      <c r="B14" s="70"/>
      <c r="C14" s="23"/>
      <c r="D14" s="23" t="s">
        <v>780</v>
      </c>
      <c r="E14" s="24" t="s">
        <v>769</v>
      </c>
      <c r="F14" s="24" t="s">
        <v>769</v>
      </c>
      <c r="G14" s="24" t="s">
        <v>769</v>
      </c>
    </row>
    <row r="15" spans="2:7" x14ac:dyDescent="0.25">
      <c r="B15" s="70"/>
      <c r="C15" s="23" t="s">
        <v>781</v>
      </c>
      <c r="D15" s="23" t="s">
        <v>782</v>
      </c>
      <c r="E15" s="24" t="s">
        <v>769</v>
      </c>
      <c r="F15" s="24" t="s">
        <v>769</v>
      </c>
      <c r="G15" s="24" t="s">
        <v>769</v>
      </c>
    </row>
    <row r="16" spans="2:7" x14ac:dyDescent="0.25">
      <c r="B16" s="70"/>
      <c r="C16" s="23"/>
      <c r="D16" s="23" t="s">
        <v>783</v>
      </c>
      <c r="E16" s="24" t="s">
        <v>769</v>
      </c>
      <c r="F16" s="24" t="s">
        <v>769</v>
      </c>
      <c r="G16" s="24" t="s">
        <v>769</v>
      </c>
    </row>
    <row r="17" spans="2:7" x14ac:dyDescent="0.25">
      <c r="B17" s="70"/>
      <c r="C17" s="23"/>
      <c r="D17" s="23" t="s">
        <v>784</v>
      </c>
      <c r="E17" s="24" t="s">
        <v>769</v>
      </c>
      <c r="F17" s="24" t="s">
        <v>769</v>
      </c>
      <c r="G17" s="24" t="s">
        <v>769</v>
      </c>
    </row>
    <row r="18" spans="2:7" x14ac:dyDescent="0.25">
      <c r="B18" s="70"/>
      <c r="C18" s="23"/>
      <c r="D18" s="23" t="s">
        <v>785</v>
      </c>
      <c r="E18" s="24" t="s">
        <v>769</v>
      </c>
      <c r="F18" s="24" t="s">
        <v>769</v>
      </c>
      <c r="G18" s="24" t="s">
        <v>769</v>
      </c>
    </row>
    <row r="19" spans="2:7" x14ac:dyDescent="0.25">
      <c r="B19" s="70"/>
      <c r="C19" s="23" t="s">
        <v>786</v>
      </c>
      <c r="D19" s="23" t="s">
        <v>787</v>
      </c>
      <c r="E19" s="24" t="s">
        <v>769</v>
      </c>
      <c r="F19" s="24" t="s">
        <v>769</v>
      </c>
      <c r="G19" s="24" t="s">
        <v>769</v>
      </c>
    </row>
    <row r="20" spans="2:7" x14ac:dyDescent="0.25">
      <c r="B20" s="70"/>
      <c r="C20" s="23"/>
      <c r="D20" s="23" t="s">
        <v>788</v>
      </c>
      <c r="E20" s="24" t="s">
        <v>769</v>
      </c>
      <c r="F20" s="24" t="s">
        <v>769</v>
      </c>
      <c r="G20" s="24" t="s">
        <v>769</v>
      </c>
    </row>
    <row r="21" spans="2:7" x14ac:dyDescent="0.25">
      <c r="B21" s="70"/>
      <c r="C21" s="23"/>
      <c r="D21" s="23" t="s">
        <v>789</v>
      </c>
      <c r="E21" s="24" t="s">
        <v>769</v>
      </c>
      <c r="F21" s="24" t="s">
        <v>769</v>
      </c>
      <c r="G21" s="24" t="s">
        <v>769</v>
      </c>
    </row>
    <row r="22" spans="2:7" x14ac:dyDescent="0.25">
      <c r="B22" s="70"/>
      <c r="C22" s="23"/>
      <c r="D22" s="23" t="s">
        <v>790</v>
      </c>
      <c r="E22" s="24" t="s">
        <v>769</v>
      </c>
      <c r="F22" s="24" t="s">
        <v>769</v>
      </c>
      <c r="G22" s="24" t="s">
        <v>769</v>
      </c>
    </row>
    <row r="23" spans="2:7" x14ac:dyDescent="0.25">
      <c r="B23" s="70"/>
      <c r="C23" s="23" t="s">
        <v>791</v>
      </c>
      <c r="D23" s="23" t="s">
        <v>792</v>
      </c>
    </row>
    <row r="24" spans="2:7" x14ac:dyDescent="0.25">
      <c r="B24" s="70"/>
      <c r="C24" s="23" t="s">
        <v>793</v>
      </c>
      <c r="D24" s="23" t="s">
        <v>794</v>
      </c>
    </row>
    <row r="25" spans="2:7" x14ac:dyDescent="0.25">
      <c r="B25" s="70"/>
      <c r="C25" s="23" t="s">
        <v>795</v>
      </c>
      <c r="D25" s="23" t="s">
        <v>796</v>
      </c>
    </row>
    <row r="26" spans="2:7" x14ac:dyDescent="0.25">
      <c r="B26" s="70"/>
      <c r="C26" s="23" t="s">
        <v>797</v>
      </c>
      <c r="D26" s="23" t="s">
        <v>408</v>
      </c>
    </row>
    <row r="27" spans="2:7" x14ac:dyDescent="0.25">
      <c r="B27" s="70"/>
      <c r="C27" s="23"/>
      <c r="D27" s="23" t="s">
        <v>798</v>
      </c>
    </row>
    <row r="28" spans="2:7" x14ac:dyDescent="0.25">
      <c r="B28" s="70"/>
      <c r="C28" s="23" t="s">
        <v>799</v>
      </c>
      <c r="D28" s="23" t="s">
        <v>800</v>
      </c>
    </row>
    <row r="29" spans="2:7" x14ac:dyDescent="0.25">
      <c r="B29" s="70"/>
      <c r="C29" s="23"/>
      <c r="D29" s="23" t="s">
        <v>801</v>
      </c>
    </row>
    <row r="30" spans="2:7" x14ac:dyDescent="0.25">
      <c r="B30" s="70"/>
      <c r="C30" s="23"/>
      <c r="D30" s="23" t="s">
        <v>802</v>
      </c>
    </row>
    <row r="31" spans="2:7" x14ac:dyDescent="0.25">
      <c r="B31" s="70"/>
      <c r="C31" s="23" t="s">
        <v>803</v>
      </c>
      <c r="D31" s="23" t="s">
        <v>804</v>
      </c>
    </row>
    <row r="32" spans="2:7" x14ac:dyDescent="0.25">
      <c r="B32" s="70"/>
      <c r="C32" s="23"/>
      <c r="D32" s="23" t="s">
        <v>805</v>
      </c>
    </row>
    <row r="33" spans="2:4" x14ac:dyDescent="0.25">
      <c r="B33" s="70"/>
      <c r="C33" s="23"/>
      <c r="D33" s="23" t="s">
        <v>806</v>
      </c>
    </row>
    <row r="34" spans="2:4" x14ac:dyDescent="0.25">
      <c r="B34" s="70"/>
      <c r="C34" s="23"/>
      <c r="D34" s="23" t="s">
        <v>807</v>
      </c>
    </row>
    <row r="35" spans="2:4" x14ac:dyDescent="0.25">
      <c r="B35" s="70"/>
      <c r="C35" s="23"/>
      <c r="D35" s="23" t="s">
        <v>808</v>
      </c>
    </row>
    <row r="36" spans="2:4" x14ac:dyDescent="0.25">
      <c r="B36" s="70"/>
      <c r="C36" s="23" t="s">
        <v>809</v>
      </c>
      <c r="D36" s="23" t="s">
        <v>810</v>
      </c>
    </row>
    <row r="37" spans="2:4" x14ac:dyDescent="0.25">
      <c r="B37" s="70"/>
      <c r="C37" s="23"/>
      <c r="D37" s="23" t="s">
        <v>811</v>
      </c>
    </row>
    <row r="38" spans="2:4" x14ac:dyDescent="0.25">
      <c r="B38" s="70"/>
      <c r="C38" s="23"/>
      <c r="D38" s="23" t="s">
        <v>812</v>
      </c>
    </row>
    <row r="39" spans="2:4" x14ac:dyDescent="0.25">
      <c r="B39" s="70"/>
      <c r="C39" s="23"/>
      <c r="D39" s="23" t="s">
        <v>813</v>
      </c>
    </row>
    <row r="40" spans="2:4" x14ac:dyDescent="0.25">
      <c r="B40" s="70"/>
      <c r="C40" s="23" t="s">
        <v>814</v>
      </c>
      <c r="D40" s="23" t="s">
        <v>815</v>
      </c>
    </row>
    <row r="41" spans="2:4" x14ac:dyDescent="0.25">
      <c r="B41" s="70"/>
      <c r="C41" s="23" t="s">
        <v>816</v>
      </c>
      <c r="D41" s="23" t="s">
        <v>817</v>
      </c>
    </row>
    <row r="42" spans="2:4" x14ac:dyDescent="0.25">
      <c r="B42" s="70"/>
      <c r="C42" s="23"/>
      <c r="D42" s="23" t="s">
        <v>818</v>
      </c>
    </row>
    <row r="43" spans="2:4" x14ac:dyDescent="0.25">
      <c r="B43" s="70"/>
      <c r="C43" s="23" t="s">
        <v>819</v>
      </c>
      <c r="D43" s="23" t="s">
        <v>819</v>
      </c>
    </row>
    <row r="44" spans="2:4" ht="30" x14ac:dyDescent="0.25">
      <c r="B44" s="70"/>
      <c r="C44" s="23" t="s">
        <v>820</v>
      </c>
      <c r="D44" s="23" t="s">
        <v>821</v>
      </c>
    </row>
    <row r="45" spans="2:4" ht="30" x14ac:dyDescent="0.25">
      <c r="B45" s="70"/>
      <c r="C45" s="23"/>
      <c r="D45" s="23" t="s">
        <v>822</v>
      </c>
    </row>
    <row r="46" spans="2:4" ht="30" x14ac:dyDescent="0.25">
      <c r="B46" s="70"/>
      <c r="C46" s="23"/>
      <c r="D46" s="23" t="s">
        <v>823</v>
      </c>
    </row>
    <row r="47" spans="2:4" x14ac:dyDescent="0.25">
      <c r="B47" s="70"/>
      <c r="C47" s="23" t="s">
        <v>824</v>
      </c>
      <c r="D47" s="23" t="s">
        <v>824</v>
      </c>
    </row>
    <row r="48" spans="2:4" x14ac:dyDescent="0.25">
      <c r="B48" s="71"/>
      <c r="C48" s="23" t="s">
        <v>825</v>
      </c>
      <c r="D48" s="23" t="s">
        <v>826</v>
      </c>
    </row>
    <row r="56" spans="3:4" x14ac:dyDescent="0.25">
      <c r="C56" s="66" t="s">
        <v>827</v>
      </c>
      <c r="D56" s="67"/>
    </row>
    <row r="57" spans="3:4" x14ac:dyDescent="0.25">
      <c r="C57" s="68" t="s">
        <v>828</v>
      </c>
      <c r="D57" s="67"/>
    </row>
    <row r="58" spans="3:4" ht="30" x14ac:dyDescent="0.25">
      <c r="C58" s="67" t="s">
        <v>829</v>
      </c>
      <c r="D58" s="67"/>
    </row>
    <row r="59" spans="3:4" x14ac:dyDescent="0.25">
      <c r="C59" s="68"/>
      <c r="D59" s="67"/>
    </row>
    <row r="72" spans="2:2" x14ac:dyDescent="0.25">
      <c r="B72" s="65" t="s">
        <v>399</v>
      </c>
    </row>
    <row r="73" spans="2:2" x14ac:dyDescent="0.25">
      <c r="B73" s="65"/>
    </row>
    <row r="74" spans="2:2" x14ac:dyDescent="0.25">
      <c r="B74" s="65" t="s">
        <v>692</v>
      </c>
    </row>
    <row r="75" spans="2:2" x14ac:dyDescent="0.25">
      <c r="B75" s="65"/>
    </row>
  </sheetData>
  <mergeCells count="1">
    <mergeCell ref="C6:D6"/>
  </mergeCells>
  <dataValidations count="1">
    <dataValidation type="list" allowBlank="1" showInputMessage="1" showErrorMessage="1" sqref="E7:G22" xr:uid="{3861A59A-0CF4-4CFD-9B0A-835870C798F1}">
      <formula1>"(Select),International best practice, Deemed best practice, Suitable practice, Not provided"</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C6143-C035-415A-A8E2-D103C7FFA11C}">
  <dimension ref="A1"/>
  <sheetViews>
    <sheetView workbookViewId="0">
      <selection activeCell="K14" sqref="K14"/>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9587-85A3-48E3-883D-FA844B776789}">
  <dimension ref="B2:C16"/>
  <sheetViews>
    <sheetView tabSelected="1" topLeftCell="A4" workbookViewId="0">
      <selection activeCell="C8" sqref="C8"/>
    </sheetView>
  </sheetViews>
  <sheetFormatPr defaultColWidth="17.5703125" defaultRowHeight="15" x14ac:dyDescent="0.25"/>
  <cols>
    <col min="1" max="1" width="2.42578125" customWidth="1"/>
    <col min="2" max="2" width="3.42578125" style="102" bestFit="1" customWidth="1"/>
    <col min="3" max="3" width="163.42578125" style="18" customWidth="1"/>
  </cols>
  <sheetData>
    <row r="2" spans="2:3" x14ac:dyDescent="0.25">
      <c r="B2" s="103" t="s">
        <v>0</v>
      </c>
      <c r="C2" s="104" t="s">
        <v>1</v>
      </c>
    </row>
    <row r="3" spans="2:3" x14ac:dyDescent="0.25">
      <c r="B3" s="103">
        <v>1</v>
      </c>
      <c r="C3" s="104" t="s">
        <v>2</v>
      </c>
    </row>
    <row r="4" spans="2:3" ht="75" customHeight="1" x14ac:dyDescent="0.25">
      <c r="B4" s="105"/>
      <c r="C4" s="107" t="s">
        <v>3</v>
      </c>
    </row>
    <row r="5" spans="2:3" x14ac:dyDescent="0.25">
      <c r="B5" s="103">
        <v>2</v>
      </c>
      <c r="C5" s="104" t="s">
        <v>4</v>
      </c>
    </row>
    <row r="6" spans="2:3" ht="156.75" x14ac:dyDescent="0.25">
      <c r="B6" s="108"/>
      <c r="C6" s="106" t="s">
        <v>5</v>
      </c>
    </row>
    <row r="7" spans="2:3" x14ac:dyDescent="0.25">
      <c r="B7" s="103">
        <v>3</v>
      </c>
      <c r="C7" s="104" t="s">
        <v>6</v>
      </c>
    </row>
    <row r="8" spans="2:3" ht="99.75" x14ac:dyDescent="0.25">
      <c r="B8" s="108"/>
      <c r="C8" s="106" t="s">
        <v>7</v>
      </c>
    </row>
    <row r="9" spans="2:3" x14ac:dyDescent="0.25">
      <c r="C9" s="109" t="s">
        <v>8</v>
      </c>
    </row>
    <row r="10" spans="2:3" x14ac:dyDescent="0.25">
      <c r="C10" s="18" t="s">
        <v>9</v>
      </c>
    </row>
    <row r="11" spans="2:3" x14ac:dyDescent="0.25">
      <c r="C11" s="18" t="s">
        <v>10</v>
      </c>
    </row>
    <row r="12" spans="2:3" x14ac:dyDescent="0.25">
      <c r="C12" s="18" t="s">
        <v>11</v>
      </c>
    </row>
    <row r="13" spans="2:3" x14ac:dyDescent="0.25">
      <c r="C13" s="18" t="s">
        <v>12</v>
      </c>
    </row>
    <row r="14" spans="2:3" x14ac:dyDescent="0.25">
      <c r="C14" s="18" t="s">
        <v>13</v>
      </c>
    </row>
    <row r="15" spans="2:3" x14ac:dyDescent="0.25">
      <c r="C15" s="18" t="s">
        <v>14</v>
      </c>
    </row>
    <row r="16" spans="2:3" x14ac:dyDescent="0.25">
      <c r="C16" s="18" t="s">
        <v>15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C147A-F16F-44BF-8014-FA4B280625B7}">
  <dimension ref="B2:F19"/>
  <sheetViews>
    <sheetView topLeftCell="A6" zoomScaleNormal="100" workbookViewId="0">
      <selection activeCell="D4" sqref="D4"/>
    </sheetView>
  </sheetViews>
  <sheetFormatPr defaultRowHeight="15" x14ac:dyDescent="0.25"/>
  <cols>
    <col min="1" max="1" width="6.5703125" customWidth="1"/>
    <col min="2" max="2" width="6.5703125" bestFit="1" customWidth="1"/>
    <col min="3" max="3" width="80.85546875" customWidth="1"/>
    <col min="4" max="4" width="34.42578125" bestFit="1" customWidth="1"/>
    <col min="5" max="5" width="25.42578125" customWidth="1"/>
  </cols>
  <sheetData>
    <row r="2" spans="2:6" ht="45" x14ac:dyDescent="0.25">
      <c r="C2" s="60" t="s">
        <v>16</v>
      </c>
      <c r="D2" s="116" t="s">
        <v>17</v>
      </c>
      <c r="E2" s="61" t="s">
        <v>18</v>
      </c>
      <c r="F2" s="272" t="s">
        <v>19</v>
      </c>
    </row>
    <row r="3" spans="2:6" x14ac:dyDescent="0.25">
      <c r="B3" s="17" t="s">
        <v>20</v>
      </c>
      <c r="C3" s="58" t="s">
        <v>21</v>
      </c>
      <c r="D3" s="57"/>
      <c r="E3" s="11"/>
      <c r="F3" s="11"/>
    </row>
    <row r="4" spans="2:6" ht="132" customHeight="1" x14ac:dyDescent="0.25">
      <c r="B4" s="62">
        <v>1</v>
      </c>
      <c r="C4" s="59" t="s">
        <v>863</v>
      </c>
      <c r="D4" s="57"/>
      <c r="E4" s="11"/>
      <c r="F4" s="255" t="s">
        <v>22</v>
      </c>
    </row>
    <row r="5" spans="2:6" ht="67.5" customHeight="1" x14ac:dyDescent="0.25">
      <c r="B5" s="278">
        <v>2</v>
      </c>
      <c r="C5" s="59" t="s">
        <v>861</v>
      </c>
      <c r="D5" s="57"/>
      <c r="E5" s="11"/>
      <c r="F5" s="271" t="s">
        <v>22</v>
      </c>
    </row>
    <row r="6" spans="2:6" ht="100.5" customHeight="1" x14ac:dyDescent="0.25">
      <c r="B6" s="278">
        <v>3</v>
      </c>
      <c r="C6" s="59" t="s">
        <v>862</v>
      </c>
      <c r="D6" s="57"/>
      <c r="E6" s="11"/>
      <c r="F6" s="271" t="s">
        <v>22</v>
      </c>
    </row>
    <row r="7" spans="2:6" x14ac:dyDescent="0.25">
      <c r="B7" s="62"/>
      <c r="C7" s="58" t="s">
        <v>23</v>
      </c>
      <c r="D7" s="57"/>
      <c r="E7" s="11"/>
      <c r="F7" s="11"/>
    </row>
    <row r="8" spans="2:6" ht="119.45" customHeight="1" x14ac:dyDescent="0.25">
      <c r="B8" s="62">
        <v>4</v>
      </c>
      <c r="C8" s="282" t="s">
        <v>860</v>
      </c>
      <c r="D8" s="57"/>
      <c r="E8" s="11"/>
      <c r="F8" s="277" t="s">
        <v>22</v>
      </c>
    </row>
    <row r="9" spans="2:6" x14ac:dyDescent="0.25">
      <c r="C9" s="13"/>
      <c r="D9" s="18"/>
      <c r="F9" t="str">
        <f>IF(OR(F4="No",F5="No",F8="No",ISBLANK(F4),ISBLANK(F5),ISBLANK(F8)),"Disqualified","Qualified")</f>
        <v>Qualified</v>
      </c>
    </row>
    <row r="10" spans="2:6" x14ac:dyDescent="0.25">
      <c r="C10" s="13"/>
      <c r="D10" s="18"/>
    </row>
    <row r="11" spans="2:6" x14ac:dyDescent="0.25">
      <c r="C11" s="13"/>
      <c r="D11" s="18"/>
    </row>
    <row r="12" spans="2:6" x14ac:dyDescent="0.25">
      <c r="C12" s="13"/>
      <c r="D12" s="18"/>
    </row>
    <row r="13" spans="2:6" x14ac:dyDescent="0.25">
      <c r="C13" s="13"/>
      <c r="D13" s="18"/>
    </row>
    <row r="14" spans="2:6" x14ac:dyDescent="0.25">
      <c r="C14" s="13"/>
      <c r="D14" s="18"/>
    </row>
    <row r="15" spans="2:6" x14ac:dyDescent="0.25">
      <c r="B15" s="63" t="s">
        <v>0</v>
      </c>
      <c r="C15" s="14" t="s">
        <v>24</v>
      </c>
      <c r="D15" s="18"/>
    </row>
    <row r="16" spans="2:6" ht="63.75" x14ac:dyDescent="0.25">
      <c r="B16" s="64">
        <v>1</v>
      </c>
      <c r="C16" s="12" t="s">
        <v>25</v>
      </c>
      <c r="D16" s="15" t="s">
        <v>26</v>
      </c>
    </row>
    <row r="17" spans="2:4" ht="130.5" customHeight="1" x14ac:dyDescent="0.25">
      <c r="B17" s="279">
        <v>2</v>
      </c>
      <c r="C17" s="12" t="s">
        <v>27</v>
      </c>
      <c r="D17" s="16" t="s">
        <v>28</v>
      </c>
    </row>
    <row r="18" spans="2:4" ht="69.75" customHeight="1" x14ac:dyDescent="0.25">
      <c r="B18" s="279">
        <v>3</v>
      </c>
      <c r="C18" s="12" t="s">
        <v>830</v>
      </c>
      <c r="D18" s="16" t="s">
        <v>29</v>
      </c>
    </row>
    <row r="19" spans="2:4" ht="103.7" customHeight="1" x14ac:dyDescent="0.25">
      <c r="B19" s="279">
        <v>4</v>
      </c>
      <c r="C19" s="12" t="s">
        <v>30</v>
      </c>
      <c r="D19" s="16" t="s">
        <v>831</v>
      </c>
    </row>
  </sheetData>
  <dataValidations count="1">
    <dataValidation type="list" allowBlank="1" showInputMessage="1" showErrorMessage="1" sqref="F8 F4:F6" xr:uid="{6B3CAFD9-1D4F-45AE-BA6B-AF55DFFC4EFF}">
      <formula1>"Yes, 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F3161-AF54-4412-9446-304C2EC09A6B}">
  <dimension ref="A1:M79"/>
  <sheetViews>
    <sheetView zoomScale="80" zoomScaleNormal="80" workbookViewId="0">
      <selection activeCell="C38" sqref="C38"/>
    </sheetView>
  </sheetViews>
  <sheetFormatPr defaultColWidth="9.42578125" defaultRowHeight="12.75" x14ac:dyDescent="0.2"/>
  <cols>
    <col min="1" max="1" width="52.85546875" style="215" customWidth="1"/>
    <col min="2" max="2" width="17.5703125" style="215" customWidth="1"/>
    <col min="3" max="3" width="46.5703125" style="215" customWidth="1"/>
    <col min="4" max="4" width="46.85546875" style="215" customWidth="1"/>
    <col min="5" max="5" width="12.85546875" style="216" customWidth="1"/>
    <col min="6" max="6" width="13" style="215" customWidth="1"/>
    <col min="7" max="7" width="26.5703125" style="215" customWidth="1"/>
    <col min="8" max="9" width="9.42578125" style="215"/>
    <col min="10" max="10" width="14.42578125" style="215" customWidth="1"/>
    <col min="11" max="11" width="12" style="215" bestFit="1" customWidth="1"/>
    <col min="12" max="16384" width="9.42578125" style="215"/>
  </cols>
  <sheetData>
    <row r="1" spans="1:13" ht="13.35" customHeight="1" x14ac:dyDescent="0.2">
      <c r="A1" s="212" t="s">
        <v>31</v>
      </c>
      <c r="B1" s="213"/>
      <c r="C1" s="214"/>
    </row>
    <row r="2" spans="1:13" ht="13.35" customHeight="1" x14ac:dyDescent="0.2">
      <c r="A2" s="217" t="s">
        <v>32</v>
      </c>
      <c r="B2" s="218"/>
      <c r="C2" s="219"/>
    </row>
    <row r="3" spans="1:13" ht="13.35" customHeight="1" x14ac:dyDescent="0.2">
      <c r="A3" s="217" t="s">
        <v>33</v>
      </c>
      <c r="B3" s="218"/>
      <c r="C3" s="219"/>
    </row>
    <row r="4" spans="1:13" ht="13.35" customHeight="1" x14ac:dyDescent="0.25">
      <c r="A4" s="220" t="s">
        <v>34</v>
      </c>
      <c r="B4" s="221"/>
      <c r="C4" s="222"/>
      <c r="D4" s="223"/>
      <c r="E4" s="223"/>
      <c r="F4" s="18"/>
      <c r="G4" s="18"/>
      <c r="H4" s="18"/>
      <c r="I4" s="18"/>
      <c r="J4" s="18"/>
      <c r="K4" s="18"/>
      <c r="L4" s="18"/>
      <c r="M4" s="18"/>
    </row>
    <row r="5" spans="1:13" ht="13.35" customHeight="1" x14ac:dyDescent="0.25">
      <c r="A5" s="224"/>
      <c r="B5" s="224"/>
      <c r="C5" s="224"/>
      <c r="D5" s="223"/>
      <c r="E5" s="223"/>
      <c r="F5" s="18"/>
      <c r="G5" s="18"/>
      <c r="H5" s="18"/>
      <c r="I5" s="18"/>
      <c r="J5" s="18"/>
      <c r="K5" s="18"/>
      <c r="L5" s="18"/>
      <c r="M5" s="18"/>
    </row>
    <row r="6" spans="1:13" ht="13.35" customHeight="1" x14ac:dyDescent="0.25">
      <c r="A6" s="225" t="s">
        <v>4</v>
      </c>
      <c r="B6" s="226"/>
      <c r="C6" s="227"/>
      <c r="D6" s="223"/>
      <c r="E6" s="223"/>
      <c r="F6" s="18"/>
      <c r="G6" s="18"/>
      <c r="H6" s="18"/>
      <c r="I6" s="18"/>
      <c r="J6" s="18"/>
      <c r="K6" s="18"/>
      <c r="L6" s="18"/>
      <c r="M6" s="18"/>
    </row>
    <row r="7" spans="1:13" ht="13.5" thickBot="1" x14ac:dyDescent="0.25">
      <c r="A7" s="224"/>
      <c r="B7" s="224"/>
      <c r="C7" s="224"/>
      <c r="D7" s="224"/>
      <c r="E7" s="228"/>
      <c r="F7" s="229"/>
      <c r="G7" s="229"/>
      <c r="H7" s="229"/>
      <c r="I7" s="229"/>
      <c r="J7" s="229"/>
      <c r="K7" s="229"/>
    </row>
    <row r="8" spans="1:13" ht="20.25" customHeight="1" x14ac:dyDescent="0.2">
      <c r="A8" s="362" t="s">
        <v>35</v>
      </c>
      <c r="B8" s="363"/>
      <c r="C8" s="363"/>
      <c r="D8" s="363"/>
      <c r="E8" s="363"/>
      <c r="F8" s="363"/>
      <c r="G8" s="363"/>
      <c r="H8" s="363"/>
      <c r="I8" s="363"/>
      <c r="J8" s="364"/>
      <c r="K8" s="229"/>
    </row>
    <row r="9" spans="1:13" ht="21" customHeight="1" x14ac:dyDescent="0.35">
      <c r="A9" s="365" t="s">
        <v>36</v>
      </c>
      <c r="B9" s="366"/>
      <c r="C9" s="366"/>
      <c r="D9" s="366"/>
      <c r="E9" s="366"/>
      <c r="F9" s="366"/>
      <c r="G9" s="366"/>
      <c r="H9" s="366"/>
      <c r="I9" s="366"/>
      <c r="J9" s="367"/>
      <c r="K9" s="229"/>
    </row>
    <row r="10" spans="1:13" ht="21" customHeight="1" x14ac:dyDescent="0.35">
      <c r="A10" s="365" t="s">
        <v>37</v>
      </c>
      <c r="B10" s="366"/>
      <c r="C10" s="366"/>
      <c r="D10" s="366"/>
      <c r="E10" s="366"/>
      <c r="F10" s="366"/>
      <c r="G10" s="366"/>
      <c r="H10" s="366"/>
      <c r="I10" s="366"/>
      <c r="J10" s="367"/>
      <c r="K10" s="229"/>
    </row>
    <row r="11" spans="1:13" ht="21" customHeight="1" x14ac:dyDescent="0.35">
      <c r="A11" s="365" t="s">
        <v>38</v>
      </c>
      <c r="B11" s="366"/>
      <c r="C11" s="366"/>
      <c r="D11" s="366"/>
      <c r="E11" s="366"/>
      <c r="F11" s="366"/>
      <c r="G11" s="366"/>
      <c r="H11" s="366"/>
      <c r="I11" s="366"/>
      <c r="J11" s="367"/>
      <c r="K11" s="229"/>
    </row>
    <row r="12" spans="1:13" ht="21" customHeight="1" x14ac:dyDescent="0.35">
      <c r="A12" s="359" t="s">
        <v>39</v>
      </c>
      <c r="B12" s="360"/>
      <c r="C12" s="360"/>
      <c r="D12" s="360"/>
      <c r="E12" s="360"/>
      <c r="F12" s="360"/>
      <c r="G12" s="360"/>
      <c r="H12" s="360"/>
      <c r="I12" s="360"/>
      <c r="J12" s="361"/>
      <c r="K12" s="229"/>
    </row>
    <row r="13" spans="1:13" ht="21" customHeight="1" x14ac:dyDescent="0.35">
      <c r="A13" s="359" t="s">
        <v>40</v>
      </c>
      <c r="B13" s="360"/>
      <c r="C13" s="360"/>
      <c r="D13" s="360"/>
      <c r="E13" s="360"/>
      <c r="F13" s="360"/>
      <c r="G13" s="360"/>
      <c r="H13" s="360"/>
      <c r="I13" s="360"/>
      <c r="J13" s="361"/>
      <c r="K13" s="229"/>
    </row>
    <row r="14" spans="1:13" ht="21" customHeight="1" x14ac:dyDescent="0.35">
      <c r="A14" s="273" t="s">
        <v>41</v>
      </c>
      <c r="B14" s="274"/>
      <c r="C14" s="274"/>
      <c r="D14" s="274"/>
      <c r="E14" s="274"/>
      <c r="F14" s="274"/>
      <c r="G14" s="274"/>
      <c r="H14" s="274"/>
      <c r="I14" s="274"/>
      <c r="J14" s="275"/>
      <c r="K14" s="229"/>
    </row>
    <row r="15" spans="1:13" ht="21" customHeight="1" x14ac:dyDescent="0.35">
      <c r="A15" s="273" t="s">
        <v>42</v>
      </c>
      <c r="B15" s="274"/>
      <c r="C15" s="274"/>
      <c r="D15" s="274"/>
      <c r="E15" s="274"/>
      <c r="F15" s="274"/>
      <c r="G15" s="274"/>
      <c r="H15" s="274"/>
      <c r="I15" s="274"/>
      <c r="J15" s="275"/>
      <c r="K15" s="229"/>
    </row>
    <row r="16" spans="1:13" ht="21" customHeight="1" x14ac:dyDescent="0.35">
      <c r="A16" s="273" t="s">
        <v>43</v>
      </c>
      <c r="B16" s="274"/>
      <c r="C16" s="274"/>
      <c r="D16" s="274"/>
      <c r="E16" s="274"/>
      <c r="F16" s="274"/>
      <c r="G16" s="274"/>
      <c r="H16" s="274"/>
      <c r="I16" s="274"/>
      <c r="J16" s="275"/>
      <c r="K16" s="229"/>
    </row>
    <row r="17" spans="1:11" ht="21" customHeight="1" thickBot="1" x14ac:dyDescent="0.4">
      <c r="A17" s="349" t="s">
        <v>44</v>
      </c>
      <c r="B17" s="350"/>
      <c r="C17" s="350"/>
      <c r="D17" s="350"/>
      <c r="E17" s="350"/>
      <c r="F17" s="350"/>
      <c r="G17" s="350"/>
      <c r="H17" s="350"/>
      <c r="I17" s="350"/>
      <c r="J17" s="351"/>
      <c r="K17" s="229"/>
    </row>
    <row r="18" spans="1:11" ht="21" x14ac:dyDescent="0.35">
      <c r="A18" s="230"/>
      <c r="B18" s="224"/>
      <c r="C18" s="224"/>
      <c r="D18" s="224"/>
      <c r="E18" s="228"/>
      <c r="F18" s="229"/>
      <c r="G18" s="229"/>
      <c r="H18" s="229"/>
      <c r="I18" s="229"/>
      <c r="J18" s="229"/>
      <c r="K18" s="229"/>
    </row>
    <row r="19" spans="1:11" x14ac:dyDescent="0.2">
      <c r="E19" s="215"/>
    </row>
    <row r="20" spans="1:11" ht="54" customHeight="1" x14ac:dyDescent="0.2">
      <c r="E20" s="231"/>
      <c r="G20" s="232" t="s">
        <v>45</v>
      </c>
    </row>
    <row r="21" spans="1:11" ht="43.5" customHeight="1" x14ac:dyDescent="0.2">
      <c r="B21" s="354" t="s">
        <v>46</v>
      </c>
      <c r="C21" s="354"/>
      <c r="D21" s="233" t="s">
        <v>47</v>
      </c>
      <c r="E21" s="234" t="s">
        <v>48</v>
      </c>
    </row>
    <row r="22" spans="1:11" x14ac:dyDescent="0.2">
      <c r="A22" s="355" t="s">
        <v>49</v>
      </c>
      <c r="B22" s="235" t="s">
        <v>50</v>
      </c>
      <c r="C22" s="236">
        <v>0.6</v>
      </c>
      <c r="D22" s="237">
        <f>B32</f>
        <v>0</v>
      </c>
      <c r="E22" s="357">
        <f>SUM(D22:D25)</f>
        <v>0</v>
      </c>
      <c r="F22" s="238" t="s">
        <v>51</v>
      </c>
    </row>
    <row r="23" spans="1:11" ht="30.75" customHeight="1" x14ac:dyDescent="0.2">
      <c r="A23" s="356"/>
      <c r="B23" s="235" t="s">
        <v>52</v>
      </c>
      <c r="C23" s="237">
        <v>0.14000000000000001</v>
      </c>
      <c r="D23" s="237">
        <f>B33*C23</f>
        <v>0</v>
      </c>
      <c r="E23" s="358"/>
      <c r="F23" s="238"/>
    </row>
    <row r="24" spans="1:11" ht="66.75" customHeight="1" x14ac:dyDescent="0.2">
      <c r="A24" s="356"/>
      <c r="B24" s="235" t="s">
        <v>53</v>
      </c>
      <c r="C24" s="237">
        <v>0.13</v>
      </c>
      <c r="D24" s="237">
        <f>B34*C24</f>
        <v>0</v>
      </c>
      <c r="E24" s="358"/>
      <c r="F24" s="238" t="s">
        <v>54</v>
      </c>
    </row>
    <row r="25" spans="1:11" ht="66.75" customHeight="1" x14ac:dyDescent="0.2">
      <c r="A25" s="356"/>
      <c r="B25" s="235" t="s">
        <v>55</v>
      </c>
      <c r="C25" s="237">
        <v>0.13</v>
      </c>
      <c r="D25" s="237">
        <f>B35*C25</f>
        <v>0</v>
      </c>
      <c r="E25" s="358"/>
      <c r="F25" s="238" t="s">
        <v>56</v>
      </c>
    </row>
    <row r="26" spans="1:11" ht="26.25" customHeight="1" x14ac:dyDescent="0.2">
      <c r="A26" s="239" t="s">
        <v>57</v>
      </c>
      <c r="B26" s="240" t="s">
        <v>58</v>
      </c>
      <c r="C26" s="241">
        <v>1</v>
      </c>
      <c r="D26" s="242">
        <f>B36*0.5</f>
        <v>0</v>
      </c>
      <c r="E26" s="243">
        <f>D26</f>
        <v>0</v>
      </c>
      <c r="F26" s="238"/>
    </row>
    <row r="27" spans="1:11" ht="25.7" customHeight="1" x14ac:dyDescent="0.2">
      <c r="A27" s="353"/>
      <c r="B27" s="353"/>
      <c r="C27" s="353"/>
      <c r="D27" s="353"/>
      <c r="E27" s="244"/>
      <c r="K27" s="249"/>
    </row>
    <row r="28" spans="1:11" x14ac:dyDescent="0.2">
      <c r="A28" s="245"/>
      <c r="B28" s="245"/>
      <c r="C28" s="245"/>
      <c r="D28" s="245"/>
      <c r="E28" s="244"/>
      <c r="G28" s="352"/>
      <c r="H28" s="352"/>
      <c r="I28" s="352"/>
      <c r="J28" s="352"/>
      <c r="K28" s="249"/>
    </row>
    <row r="29" spans="1:11" x14ac:dyDescent="0.2">
      <c r="A29" s="246" t="s">
        <v>59</v>
      </c>
      <c r="B29" s="247"/>
      <c r="C29" s="245"/>
      <c r="D29" s="245"/>
      <c r="E29" s="244"/>
      <c r="G29" s="248"/>
      <c r="H29" s="248"/>
      <c r="I29" s="248"/>
      <c r="J29" s="248"/>
      <c r="K29" s="249"/>
    </row>
    <row r="30" spans="1:11" x14ac:dyDescent="0.2">
      <c r="A30" s="250"/>
      <c r="B30" s="245"/>
      <c r="C30" s="245"/>
      <c r="D30" s="245"/>
      <c r="E30" s="244"/>
      <c r="G30" s="248"/>
      <c r="H30" s="248"/>
      <c r="I30" s="248"/>
      <c r="J30" s="248"/>
      <c r="K30" s="249"/>
    </row>
    <row r="31" spans="1:11" x14ac:dyDescent="0.2">
      <c r="A31" s="247" t="s">
        <v>59</v>
      </c>
      <c r="B31" s="247"/>
      <c r="C31" s="245"/>
      <c r="D31" s="245"/>
      <c r="E31" s="244"/>
      <c r="G31" s="248"/>
      <c r="H31" s="248"/>
      <c r="I31" s="248"/>
      <c r="J31" s="248"/>
      <c r="K31" s="249"/>
    </row>
    <row r="32" spans="1:11" x14ac:dyDescent="0.2">
      <c r="A32" s="247" t="s">
        <v>60</v>
      </c>
      <c r="B32" s="251">
        <f>+'02-Eval Criteria_Func Req_60%'!H150</f>
        <v>0</v>
      </c>
      <c r="C32" s="245"/>
      <c r="D32" s="245"/>
      <c r="E32" s="244"/>
      <c r="G32" s="248"/>
      <c r="H32" s="248"/>
      <c r="I32" s="248"/>
      <c r="J32" s="248"/>
      <c r="K32" s="249"/>
    </row>
    <row r="33" spans="1:11" x14ac:dyDescent="0.2">
      <c r="A33" s="247" t="s">
        <v>61</v>
      </c>
      <c r="B33" s="251">
        <f>'03 Eval Criteria FuncArc Req 14'!N54</f>
        <v>0</v>
      </c>
      <c r="C33" s="245"/>
      <c r="D33" s="245"/>
      <c r="E33" s="244"/>
      <c r="G33" s="248"/>
      <c r="H33" s="248"/>
      <c r="I33" s="248"/>
      <c r="J33" s="248"/>
      <c r="K33" s="249"/>
    </row>
    <row r="34" spans="1:11" x14ac:dyDescent="0.2">
      <c r="A34" s="252" t="s">
        <v>62</v>
      </c>
      <c r="B34" s="253">
        <f>'05 Eval Criteria I&amp;T Req13'!N36</f>
        <v>0</v>
      </c>
      <c r="E34" s="254"/>
    </row>
    <row r="35" spans="1:11" x14ac:dyDescent="0.2">
      <c r="A35" s="252" t="s">
        <v>63</v>
      </c>
      <c r="B35" s="253">
        <f>'04 Eval Criteria Sec Req13 '!N27</f>
        <v>0</v>
      </c>
    </row>
    <row r="36" spans="1:11" ht="15" x14ac:dyDescent="0.25">
      <c r="A36" s="247" t="s">
        <v>64</v>
      </c>
      <c r="B36" s="253">
        <f>'Demo_Func Req'!J28</f>
        <v>0</v>
      </c>
      <c r="C36"/>
      <c r="D36"/>
      <c r="E36"/>
      <c r="F36"/>
      <c r="G36"/>
      <c r="H36"/>
      <c r="I36"/>
      <c r="J36"/>
      <c r="K36"/>
    </row>
    <row r="37" spans="1:11" ht="15" x14ac:dyDescent="0.25">
      <c r="A37"/>
      <c r="B37"/>
      <c r="C37"/>
      <c r="D37"/>
      <c r="E37"/>
      <c r="F37"/>
      <c r="G37"/>
      <c r="H37"/>
      <c r="I37"/>
      <c r="J37"/>
      <c r="K37"/>
    </row>
    <row r="38" spans="1:11" ht="15" x14ac:dyDescent="0.25">
      <c r="A38"/>
      <c r="B38"/>
      <c r="C38"/>
      <c r="D38"/>
      <c r="E38"/>
      <c r="F38"/>
      <c r="G38"/>
      <c r="H38"/>
      <c r="I38"/>
      <c r="J38"/>
      <c r="K38"/>
    </row>
    <row r="39" spans="1:11" ht="15" x14ac:dyDescent="0.25">
      <c r="A39"/>
      <c r="B39"/>
      <c r="C39"/>
      <c r="D39"/>
      <c r="E39"/>
      <c r="F39"/>
      <c r="G39"/>
      <c r="H39"/>
      <c r="I39"/>
      <c r="J39"/>
      <c r="K39"/>
    </row>
    <row r="40" spans="1:11" ht="15" x14ac:dyDescent="0.25">
      <c r="A40"/>
      <c r="B40"/>
      <c r="C40"/>
      <c r="D40"/>
      <c r="E40"/>
      <c r="F40"/>
      <c r="G40"/>
      <c r="H40"/>
      <c r="I40"/>
      <c r="J40"/>
      <c r="K40"/>
    </row>
    <row r="41" spans="1:11" ht="15" x14ac:dyDescent="0.25">
      <c r="A41"/>
      <c r="B41"/>
      <c r="C41"/>
      <c r="D41"/>
      <c r="E41"/>
      <c r="F41"/>
      <c r="G41"/>
      <c r="H41"/>
      <c r="I41"/>
      <c r="J41"/>
      <c r="K41"/>
    </row>
    <row r="42" spans="1:11" ht="15" x14ac:dyDescent="0.25">
      <c r="A42"/>
      <c r="B42"/>
      <c r="D42"/>
      <c r="E42"/>
      <c r="F42"/>
      <c r="G42"/>
      <c r="H42"/>
      <c r="I42"/>
      <c r="J42"/>
      <c r="K42"/>
    </row>
    <row r="43" spans="1:11" ht="15" x14ac:dyDescent="0.25">
      <c r="C43"/>
      <c r="F43"/>
      <c r="G43"/>
      <c r="H43"/>
      <c r="I43"/>
      <c r="J43"/>
      <c r="K43"/>
    </row>
    <row r="44" spans="1:11" ht="15" x14ac:dyDescent="0.25">
      <c r="A44"/>
      <c r="B44"/>
      <c r="C44"/>
      <c r="D44"/>
      <c r="E44"/>
      <c r="F44"/>
      <c r="G44"/>
      <c r="H44"/>
      <c r="I44"/>
      <c r="J44"/>
      <c r="K44"/>
    </row>
    <row r="45" spans="1:11" ht="15" x14ac:dyDescent="0.25">
      <c r="A45"/>
      <c r="B45"/>
      <c r="C45"/>
      <c r="D45"/>
      <c r="E45"/>
      <c r="F45"/>
      <c r="G45"/>
      <c r="H45"/>
      <c r="I45"/>
    </row>
    <row r="46" spans="1:11" ht="15" x14ac:dyDescent="0.25">
      <c r="A46"/>
      <c r="B46"/>
      <c r="C46"/>
      <c r="D46"/>
      <c r="E46"/>
      <c r="F46"/>
      <c r="G46"/>
      <c r="H46"/>
      <c r="I46"/>
    </row>
    <row r="47" spans="1:11" ht="15" x14ac:dyDescent="0.25">
      <c r="A47"/>
      <c r="B47"/>
      <c r="D47"/>
      <c r="E47"/>
      <c r="F47"/>
      <c r="G47"/>
      <c r="H47"/>
      <c r="I47"/>
    </row>
    <row r="48" spans="1:11" ht="15" x14ac:dyDescent="0.25">
      <c r="C48"/>
    </row>
    <row r="49" spans="1:6" ht="15" x14ac:dyDescent="0.25">
      <c r="A49"/>
      <c r="B49"/>
      <c r="C49"/>
      <c r="D49"/>
      <c r="E49"/>
      <c r="F49"/>
    </row>
    <row r="50" spans="1:6" ht="15" x14ac:dyDescent="0.25">
      <c r="A50"/>
      <c r="B50"/>
      <c r="C50"/>
      <c r="D50"/>
      <c r="E50"/>
      <c r="F50"/>
    </row>
    <row r="51" spans="1:6" ht="15" x14ac:dyDescent="0.25">
      <c r="A51"/>
      <c r="B51"/>
      <c r="C51"/>
      <c r="D51"/>
      <c r="E51"/>
      <c r="F51"/>
    </row>
    <row r="52" spans="1:6" ht="15" x14ac:dyDescent="0.25">
      <c r="A52"/>
      <c r="B52"/>
      <c r="C52"/>
      <c r="D52"/>
      <c r="E52"/>
      <c r="F52"/>
    </row>
    <row r="53" spans="1:6" ht="15" x14ac:dyDescent="0.25">
      <c r="A53"/>
      <c r="B53"/>
      <c r="C53"/>
      <c r="D53"/>
      <c r="E53"/>
      <c r="F53"/>
    </row>
    <row r="54" spans="1:6" ht="15" x14ac:dyDescent="0.25">
      <c r="A54"/>
      <c r="B54"/>
      <c r="C54"/>
      <c r="D54"/>
      <c r="E54"/>
      <c r="F54"/>
    </row>
    <row r="55" spans="1:6" ht="15" x14ac:dyDescent="0.25">
      <c r="A55"/>
      <c r="B55"/>
      <c r="C55"/>
      <c r="D55"/>
      <c r="E55"/>
      <c r="F55"/>
    </row>
    <row r="56" spans="1:6" ht="15" x14ac:dyDescent="0.25">
      <c r="A56"/>
      <c r="B56"/>
      <c r="C56"/>
      <c r="D56"/>
      <c r="E56"/>
      <c r="F56"/>
    </row>
    <row r="57" spans="1:6" ht="15" x14ac:dyDescent="0.25">
      <c r="A57"/>
      <c r="B57"/>
      <c r="C57"/>
      <c r="D57"/>
      <c r="E57"/>
      <c r="F57"/>
    </row>
    <row r="58" spans="1:6" ht="15" x14ac:dyDescent="0.25">
      <c r="A58"/>
      <c r="B58"/>
      <c r="C58"/>
      <c r="D58"/>
      <c r="E58"/>
      <c r="F58"/>
    </row>
    <row r="59" spans="1:6" ht="15" x14ac:dyDescent="0.25">
      <c r="A59"/>
      <c r="B59"/>
      <c r="C59"/>
      <c r="D59"/>
      <c r="E59"/>
      <c r="F59"/>
    </row>
    <row r="60" spans="1:6" ht="15" x14ac:dyDescent="0.25">
      <c r="A60"/>
      <c r="B60"/>
      <c r="C60"/>
      <c r="D60"/>
      <c r="E60"/>
      <c r="F60"/>
    </row>
    <row r="61" spans="1:6" ht="15" x14ac:dyDescent="0.25">
      <c r="A61"/>
      <c r="B61"/>
      <c r="C61"/>
      <c r="D61"/>
      <c r="E61"/>
      <c r="F61"/>
    </row>
    <row r="62" spans="1:6" ht="15" x14ac:dyDescent="0.25">
      <c r="A62"/>
      <c r="B62"/>
      <c r="C62"/>
      <c r="D62"/>
      <c r="E62"/>
      <c r="F62"/>
    </row>
    <row r="63" spans="1:6" ht="15" x14ac:dyDescent="0.25">
      <c r="A63"/>
      <c r="B63"/>
      <c r="C63"/>
      <c r="D63"/>
      <c r="E63"/>
      <c r="F63"/>
    </row>
    <row r="64" spans="1:6" ht="15" x14ac:dyDescent="0.25">
      <c r="A64"/>
      <c r="B64"/>
      <c r="C64"/>
      <c r="D64"/>
      <c r="E64"/>
      <c r="F64"/>
    </row>
    <row r="65" spans="1:6" ht="15" x14ac:dyDescent="0.25">
      <c r="A65"/>
      <c r="B65"/>
      <c r="C65"/>
      <c r="D65"/>
      <c r="E65"/>
      <c r="F65"/>
    </row>
    <row r="66" spans="1:6" ht="15" x14ac:dyDescent="0.25">
      <c r="A66"/>
      <c r="B66"/>
      <c r="C66"/>
      <c r="D66"/>
      <c r="E66"/>
      <c r="F66"/>
    </row>
    <row r="67" spans="1:6" ht="15" x14ac:dyDescent="0.25">
      <c r="A67"/>
      <c r="B67"/>
      <c r="C67"/>
      <c r="D67"/>
      <c r="E67"/>
      <c r="F67"/>
    </row>
    <row r="68" spans="1:6" ht="15" x14ac:dyDescent="0.25">
      <c r="A68"/>
      <c r="B68"/>
      <c r="C68"/>
      <c r="D68"/>
      <c r="E68"/>
      <c r="F68"/>
    </row>
    <row r="69" spans="1:6" ht="15" x14ac:dyDescent="0.25">
      <c r="A69"/>
      <c r="B69"/>
      <c r="C69"/>
      <c r="D69"/>
      <c r="E69"/>
      <c r="F69"/>
    </row>
    <row r="70" spans="1:6" ht="15" x14ac:dyDescent="0.25">
      <c r="A70"/>
      <c r="B70"/>
      <c r="C70"/>
      <c r="D70"/>
      <c r="E70"/>
      <c r="F70"/>
    </row>
    <row r="71" spans="1:6" ht="15" x14ac:dyDescent="0.25">
      <c r="A71"/>
      <c r="B71"/>
      <c r="C71"/>
      <c r="D71"/>
      <c r="E71"/>
      <c r="F71"/>
    </row>
    <row r="72" spans="1:6" ht="15" x14ac:dyDescent="0.25">
      <c r="A72"/>
      <c r="B72"/>
      <c r="C72"/>
      <c r="D72"/>
      <c r="E72"/>
      <c r="F72"/>
    </row>
    <row r="73" spans="1:6" ht="15" x14ac:dyDescent="0.25">
      <c r="A73"/>
      <c r="B73"/>
      <c r="C73"/>
      <c r="D73"/>
      <c r="E73"/>
      <c r="F73"/>
    </row>
    <row r="74" spans="1:6" ht="15" x14ac:dyDescent="0.25">
      <c r="A74"/>
      <c r="B74"/>
      <c r="C74"/>
      <c r="D74"/>
      <c r="E74"/>
      <c r="F74"/>
    </row>
    <row r="75" spans="1:6" ht="15" x14ac:dyDescent="0.25">
      <c r="A75"/>
      <c r="B75"/>
      <c r="C75"/>
      <c r="D75"/>
      <c r="E75"/>
      <c r="F75"/>
    </row>
    <row r="76" spans="1:6" ht="15" x14ac:dyDescent="0.25">
      <c r="A76"/>
      <c r="B76"/>
      <c r="C76"/>
      <c r="D76"/>
      <c r="E76"/>
      <c r="F76"/>
    </row>
    <row r="77" spans="1:6" ht="15" x14ac:dyDescent="0.25">
      <c r="A77"/>
      <c r="B77"/>
      <c r="C77"/>
      <c r="D77"/>
      <c r="E77"/>
      <c r="F77"/>
    </row>
    <row r="78" spans="1:6" ht="15" x14ac:dyDescent="0.25">
      <c r="A78"/>
      <c r="B78"/>
      <c r="C78"/>
      <c r="D78"/>
      <c r="E78"/>
      <c r="F78"/>
    </row>
    <row r="79" spans="1:6" ht="15" x14ac:dyDescent="0.25">
      <c r="A79"/>
      <c r="B79"/>
      <c r="C79"/>
      <c r="D79"/>
      <c r="E79"/>
      <c r="F79"/>
    </row>
  </sheetData>
  <mergeCells count="12">
    <mergeCell ref="A13:J13"/>
    <mergeCell ref="A8:J8"/>
    <mergeCell ref="A9:J9"/>
    <mergeCell ref="A10:J10"/>
    <mergeCell ref="A11:J11"/>
    <mergeCell ref="A12:J12"/>
    <mergeCell ref="A17:J17"/>
    <mergeCell ref="G28:J28"/>
    <mergeCell ref="A27:D27"/>
    <mergeCell ref="B21:C21"/>
    <mergeCell ref="A22:A25"/>
    <mergeCell ref="E22:E2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5AA34-BA15-4CCA-A066-379877697B02}">
  <sheetPr>
    <tabColor theme="7" tint="-0.499984740745262"/>
    <pageSetUpPr fitToPage="1"/>
  </sheetPr>
  <dimension ref="B2:M156"/>
  <sheetViews>
    <sheetView topLeftCell="A7" zoomScale="80" zoomScaleNormal="80" workbookViewId="0">
      <selection activeCell="C136" sqref="C136"/>
    </sheetView>
  </sheetViews>
  <sheetFormatPr defaultColWidth="9.140625" defaultRowHeight="15" x14ac:dyDescent="0.25"/>
  <cols>
    <col min="1" max="1" width="3.5703125" style="20" customWidth="1"/>
    <col min="2" max="2" width="16.140625" style="20" bestFit="1" customWidth="1"/>
    <col min="3" max="3" width="71.5703125" style="20" customWidth="1"/>
    <col min="4" max="4" width="8.42578125" style="63" bestFit="1" customWidth="1"/>
    <col min="5" max="5" width="47.5703125" style="335" customWidth="1"/>
    <col min="6" max="8" width="19.42578125" style="20" customWidth="1"/>
    <col min="9" max="9" width="17.42578125" style="20" customWidth="1"/>
    <col min="10" max="10" width="7.5703125" style="20" customWidth="1"/>
    <col min="11" max="11" width="3.85546875" style="20" customWidth="1"/>
    <col min="12" max="12" width="35.140625" style="20" customWidth="1"/>
    <col min="13" max="16384" width="9.140625" style="20"/>
  </cols>
  <sheetData>
    <row r="2" spans="2:13" x14ac:dyDescent="0.2">
      <c r="C2" s="5"/>
      <c r="D2" s="97"/>
      <c r="E2" s="334"/>
      <c r="F2" s="6"/>
      <c r="G2" s="6"/>
      <c r="H2" s="6"/>
      <c r="I2" s="2"/>
      <c r="J2" s="3"/>
    </row>
    <row r="3" spans="2:13" ht="15.75" customHeight="1" x14ac:dyDescent="0.25">
      <c r="B3" s="372" t="s">
        <v>65</v>
      </c>
      <c r="C3" s="372"/>
      <c r="D3" s="372"/>
      <c r="E3" s="372"/>
      <c r="F3" s="372"/>
      <c r="G3" s="372"/>
      <c r="H3" s="372"/>
      <c r="I3" s="372"/>
      <c r="J3" s="372"/>
      <c r="K3" s="372"/>
    </row>
    <row r="4" spans="2:13" x14ac:dyDescent="0.2">
      <c r="C4" s="7"/>
      <c r="D4" s="97"/>
      <c r="E4" s="334"/>
      <c r="F4" s="6"/>
      <c r="G4" s="6"/>
      <c r="H4" s="6"/>
      <c r="I4" s="2"/>
      <c r="J4" s="3"/>
    </row>
    <row r="5" spans="2:13" x14ac:dyDescent="0.2">
      <c r="B5" s="5" t="s">
        <v>66</v>
      </c>
      <c r="D5" s="98"/>
      <c r="F5" s="9" t="s">
        <v>67</v>
      </c>
      <c r="G5" s="9"/>
      <c r="H5" s="9"/>
      <c r="I5" s="9"/>
      <c r="J5" s="4"/>
      <c r="L5" s="19" t="s">
        <v>68</v>
      </c>
      <c r="M5" s="20" t="s">
        <v>69</v>
      </c>
    </row>
    <row r="6" spans="2:13" x14ac:dyDescent="0.2">
      <c r="B6" s="373" t="s">
        <v>70</v>
      </c>
      <c r="C6" s="374"/>
      <c r="D6" s="98"/>
      <c r="F6" s="10" t="s">
        <v>71</v>
      </c>
      <c r="G6" s="262"/>
      <c r="H6" s="262"/>
      <c r="I6" s="2"/>
      <c r="J6" s="4"/>
      <c r="L6" s="27" t="s">
        <v>72</v>
      </c>
      <c r="M6" s="27"/>
    </row>
    <row r="7" spans="2:13" ht="15" customHeight="1" x14ac:dyDescent="0.2">
      <c r="C7" s="1"/>
      <c r="D7" s="97"/>
      <c r="F7" s="2"/>
      <c r="G7" s="2"/>
      <c r="H7" s="2"/>
      <c r="I7" s="2"/>
      <c r="J7" s="3"/>
      <c r="L7" s="27" t="s">
        <v>73</v>
      </c>
      <c r="M7" s="56">
        <v>1</v>
      </c>
    </row>
    <row r="8" spans="2:13" x14ac:dyDescent="0.2">
      <c r="B8" s="5" t="s">
        <v>74</v>
      </c>
      <c r="D8" s="98"/>
      <c r="F8" s="9" t="s">
        <v>75</v>
      </c>
      <c r="G8" s="9"/>
      <c r="H8" s="9"/>
      <c r="I8" s="9"/>
      <c r="J8" s="4"/>
      <c r="L8" s="31" t="s">
        <v>76</v>
      </c>
      <c r="M8" s="56">
        <v>0.8</v>
      </c>
    </row>
    <row r="9" spans="2:13" ht="15" customHeight="1" x14ac:dyDescent="0.2">
      <c r="B9" s="373" t="s">
        <v>77</v>
      </c>
      <c r="C9" s="374"/>
      <c r="D9" s="98"/>
      <c r="F9" s="8">
        <v>0.7</v>
      </c>
      <c r="G9" s="263"/>
      <c r="H9" s="263"/>
      <c r="I9" s="2"/>
      <c r="J9" s="4"/>
      <c r="L9" s="27" t="s">
        <v>78</v>
      </c>
      <c r="M9" s="56">
        <v>0.5</v>
      </c>
    </row>
    <row r="10" spans="2:13" x14ac:dyDescent="0.2">
      <c r="C10" s="1"/>
      <c r="D10" s="97"/>
      <c r="E10" s="334"/>
      <c r="F10" s="6"/>
      <c r="G10" s="6"/>
      <c r="H10" s="6"/>
      <c r="I10" s="2"/>
      <c r="J10" s="3"/>
      <c r="L10" s="31" t="s">
        <v>79</v>
      </c>
      <c r="M10" s="56">
        <v>0.3</v>
      </c>
    </row>
    <row r="11" spans="2:13" x14ac:dyDescent="0.2">
      <c r="B11" s="39" t="s">
        <v>80</v>
      </c>
      <c r="C11" s="39"/>
      <c r="D11" s="99"/>
      <c r="E11" s="336"/>
      <c r="F11" s="39"/>
      <c r="G11" s="39"/>
      <c r="H11" s="39"/>
      <c r="I11" s="39"/>
      <c r="J11" s="39"/>
      <c r="L11" s="27" t="s">
        <v>81</v>
      </c>
      <c r="M11" s="56">
        <v>0</v>
      </c>
    </row>
    <row r="12" spans="2:13" x14ac:dyDescent="0.25">
      <c r="B12" s="375" t="s">
        <v>20</v>
      </c>
      <c r="C12" s="378" t="s">
        <v>82</v>
      </c>
      <c r="D12" s="379"/>
      <c r="E12" s="379"/>
      <c r="F12" s="379"/>
      <c r="G12" s="379"/>
      <c r="H12" s="379"/>
      <c r="I12" s="379"/>
      <c r="J12" s="379"/>
      <c r="L12" s="37"/>
    </row>
    <row r="13" spans="2:13" x14ac:dyDescent="0.25">
      <c r="B13" s="376"/>
      <c r="C13" s="380" t="s">
        <v>83</v>
      </c>
      <c r="D13" s="381"/>
      <c r="E13" s="381"/>
      <c r="F13" s="381"/>
      <c r="G13" s="381"/>
      <c r="H13" s="381"/>
      <c r="I13" s="381"/>
      <c r="J13" s="381"/>
    </row>
    <row r="14" spans="2:13" ht="66" customHeight="1" x14ac:dyDescent="0.25">
      <c r="B14" s="377"/>
      <c r="C14" s="113" t="s">
        <v>84</v>
      </c>
      <c r="D14" s="114" t="s">
        <v>69</v>
      </c>
      <c r="E14" s="337" t="s">
        <v>85</v>
      </c>
      <c r="F14" s="55" t="s">
        <v>86</v>
      </c>
      <c r="G14" s="264" t="s">
        <v>87</v>
      </c>
      <c r="H14" s="264" t="s">
        <v>88</v>
      </c>
      <c r="I14" s="54" t="s">
        <v>18</v>
      </c>
      <c r="J14" s="115" t="s">
        <v>89</v>
      </c>
      <c r="K14" s="29"/>
    </row>
    <row r="15" spans="2:13" ht="27.6" customHeight="1" x14ac:dyDescent="0.25">
      <c r="B15" s="368" t="s">
        <v>90</v>
      </c>
      <c r="C15" s="369"/>
      <c r="D15" s="369"/>
      <c r="E15" s="369"/>
      <c r="F15" s="369"/>
      <c r="G15" s="369"/>
      <c r="H15" s="369"/>
      <c r="I15" s="369"/>
      <c r="J15" s="370"/>
      <c r="K15" s="29"/>
    </row>
    <row r="16" spans="2:13" x14ac:dyDescent="0.25">
      <c r="B16" s="40" t="s">
        <v>91</v>
      </c>
      <c r="C16" s="28" t="s">
        <v>92</v>
      </c>
      <c r="D16" s="95"/>
      <c r="E16" s="338"/>
      <c r="F16" s="47"/>
      <c r="G16" s="47"/>
      <c r="H16" s="47"/>
      <c r="I16" s="45"/>
      <c r="J16" s="45"/>
    </row>
    <row r="17" spans="2:12" x14ac:dyDescent="0.25">
      <c r="B17" s="40" t="s">
        <v>93</v>
      </c>
      <c r="C17" s="28" t="s">
        <v>94</v>
      </c>
      <c r="D17" s="95">
        <v>0.13</v>
      </c>
      <c r="E17" s="344">
        <f>COUNT(D20:D30)</f>
        <v>10</v>
      </c>
      <c r="F17" s="266">
        <f>SUM(D20:D30)</f>
        <v>0.13</v>
      </c>
      <c r="G17" s="47"/>
      <c r="H17" s="47"/>
      <c r="I17" s="46"/>
      <c r="J17" s="46"/>
    </row>
    <row r="18" spans="2:12" ht="12" customHeight="1" x14ac:dyDescent="0.25">
      <c r="B18" s="40"/>
      <c r="C18" s="28" t="s">
        <v>95</v>
      </c>
      <c r="D18" s="100"/>
      <c r="E18" s="339"/>
      <c r="F18" s="47"/>
      <c r="G18" s="47"/>
      <c r="H18" s="47"/>
      <c r="I18" s="47"/>
      <c r="J18" s="47"/>
    </row>
    <row r="19" spans="2:12" ht="30" x14ac:dyDescent="0.25">
      <c r="B19" s="40" t="s">
        <v>96</v>
      </c>
      <c r="C19" s="31" t="s">
        <v>97</v>
      </c>
      <c r="D19" s="121"/>
      <c r="E19" s="340"/>
      <c r="F19" s="48"/>
      <c r="G19" s="48"/>
      <c r="H19" s="48"/>
      <c r="I19" s="48"/>
      <c r="J19" s="48"/>
    </row>
    <row r="20" spans="2:12" ht="47.45" customHeight="1" x14ac:dyDescent="0.25">
      <c r="B20" s="40" t="s">
        <v>98</v>
      </c>
      <c r="C20" s="31" t="s">
        <v>99</v>
      </c>
      <c r="D20" s="140">
        <f>+$D$17/10</f>
        <v>1.3000000000000001E-2</v>
      </c>
      <c r="E20" s="340" t="s">
        <v>100</v>
      </c>
      <c r="F20" s="31" t="s">
        <v>101</v>
      </c>
      <c r="G20" s="256">
        <f>VLOOKUP(F20,'Priority Rating'!$B$30:$C$34,2,FALSE)</f>
        <v>0</v>
      </c>
      <c r="H20" s="256">
        <f>D20*G20</f>
        <v>0</v>
      </c>
      <c r="I20" s="31"/>
      <c r="J20" s="48"/>
    </row>
    <row r="21" spans="2:12" ht="71.099999999999994" customHeight="1" x14ac:dyDescent="0.25">
      <c r="B21" s="40" t="s">
        <v>102</v>
      </c>
      <c r="C21" s="31" t="s">
        <v>103</v>
      </c>
      <c r="D21" s="140">
        <f t="shared" ref="D21:D28" si="0">+$D$17/10</f>
        <v>1.3000000000000001E-2</v>
      </c>
      <c r="E21" s="340" t="s">
        <v>104</v>
      </c>
      <c r="F21" s="31" t="s">
        <v>101</v>
      </c>
      <c r="G21" s="256">
        <f>VLOOKUP(F21,'Priority Rating'!$B$30:$C$34,2,FALSE)</f>
        <v>0</v>
      </c>
      <c r="H21" s="256">
        <f t="shared" ref="H21:H28" si="1">D21*G21</f>
        <v>0</v>
      </c>
      <c r="I21" s="31"/>
      <c r="J21" s="48"/>
    </row>
    <row r="22" spans="2:12" ht="67.349999999999994" customHeight="1" x14ac:dyDescent="0.25">
      <c r="B22" s="40" t="s">
        <v>105</v>
      </c>
      <c r="C22" s="27" t="s">
        <v>106</v>
      </c>
      <c r="D22" s="140">
        <f t="shared" si="0"/>
        <v>1.3000000000000001E-2</v>
      </c>
      <c r="E22" s="340" t="s">
        <v>107</v>
      </c>
      <c r="F22" s="31" t="s">
        <v>101</v>
      </c>
      <c r="G22" s="256">
        <f>VLOOKUP(F22,'Priority Rating'!$B$30:$C$34,2,FALSE)</f>
        <v>0</v>
      </c>
      <c r="H22" s="256">
        <f t="shared" si="1"/>
        <v>0</v>
      </c>
      <c r="I22" s="27"/>
      <c r="J22" s="45"/>
    </row>
    <row r="23" spans="2:12" ht="81" customHeight="1" x14ac:dyDescent="0.25">
      <c r="B23" s="40" t="s">
        <v>108</v>
      </c>
      <c r="C23" s="31" t="s">
        <v>109</v>
      </c>
      <c r="D23" s="140">
        <f t="shared" si="0"/>
        <v>1.3000000000000001E-2</v>
      </c>
      <c r="E23" s="340" t="s">
        <v>110</v>
      </c>
      <c r="F23" s="31" t="s">
        <v>101</v>
      </c>
      <c r="G23" s="256">
        <f>VLOOKUP(F23,'Priority Rating'!$B$30:$C$34,2,FALSE)</f>
        <v>0</v>
      </c>
      <c r="H23" s="256">
        <f t="shared" si="1"/>
        <v>0</v>
      </c>
      <c r="I23" s="31"/>
      <c r="J23" s="48"/>
    </row>
    <row r="24" spans="2:12" ht="74.099999999999994" customHeight="1" x14ac:dyDescent="0.25">
      <c r="B24" s="40" t="s">
        <v>111</v>
      </c>
      <c r="C24" s="31" t="s">
        <v>112</v>
      </c>
      <c r="D24" s="140">
        <f t="shared" si="0"/>
        <v>1.3000000000000001E-2</v>
      </c>
      <c r="E24" s="340" t="s">
        <v>113</v>
      </c>
      <c r="F24" s="31" t="s">
        <v>101</v>
      </c>
      <c r="G24" s="256">
        <f>VLOOKUP(F24,'Priority Rating'!$B$30:$C$34,2,FALSE)</f>
        <v>0</v>
      </c>
      <c r="H24" s="256">
        <f t="shared" si="1"/>
        <v>0</v>
      </c>
      <c r="I24" s="31"/>
      <c r="J24" s="48"/>
    </row>
    <row r="25" spans="2:12" ht="75" x14ac:dyDescent="0.25">
      <c r="B25" s="40" t="s">
        <v>114</v>
      </c>
      <c r="C25" s="31" t="s">
        <v>115</v>
      </c>
      <c r="D25" s="140">
        <f t="shared" si="0"/>
        <v>1.3000000000000001E-2</v>
      </c>
      <c r="E25" s="340" t="s">
        <v>116</v>
      </c>
      <c r="F25" s="31" t="s">
        <v>101</v>
      </c>
      <c r="G25" s="256">
        <f>VLOOKUP(F25,'Priority Rating'!$B$30:$C$34,2,FALSE)</f>
        <v>0</v>
      </c>
      <c r="H25" s="256">
        <f t="shared" si="1"/>
        <v>0</v>
      </c>
      <c r="I25" s="31"/>
      <c r="J25" s="48"/>
    </row>
    <row r="26" spans="2:12" ht="45" x14ac:dyDescent="0.25">
      <c r="B26" s="40" t="s">
        <v>117</v>
      </c>
      <c r="C26" s="31" t="s">
        <v>118</v>
      </c>
      <c r="D26" s="140">
        <f t="shared" si="0"/>
        <v>1.3000000000000001E-2</v>
      </c>
      <c r="E26" s="340" t="s">
        <v>119</v>
      </c>
      <c r="F26" s="31" t="s">
        <v>101</v>
      </c>
      <c r="G26" s="256">
        <f>VLOOKUP(F26,'Priority Rating'!$B$30:$C$34,2,FALSE)</f>
        <v>0</v>
      </c>
      <c r="H26" s="256">
        <f t="shared" si="1"/>
        <v>0</v>
      </c>
      <c r="I26" s="31"/>
      <c r="J26" s="48"/>
    </row>
    <row r="27" spans="2:12" ht="60" x14ac:dyDescent="0.25">
      <c r="B27" s="40" t="s">
        <v>120</v>
      </c>
      <c r="C27" s="31" t="s">
        <v>121</v>
      </c>
      <c r="D27" s="140">
        <f t="shared" si="0"/>
        <v>1.3000000000000001E-2</v>
      </c>
      <c r="E27" s="340" t="s">
        <v>122</v>
      </c>
      <c r="F27" s="31" t="s">
        <v>101</v>
      </c>
      <c r="G27" s="256">
        <f>VLOOKUP(F27,'Priority Rating'!$B$30:$C$34,2,FALSE)</f>
        <v>0</v>
      </c>
      <c r="H27" s="256">
        <f t="shared" si="1"/>
        <v>0</v>
      </c>
      <c r="I27" s="31"/>
      <c r="J27" s="48"/>
    </row>
    <row r="28" spans="2:12" ht="71.45" customHeight="1" x14ac:dyDescent="0.25">
      <c r="B28" s="40" t="s">
        <v>123</v>
      </c>
      <c r="C28" s="31" t="s">
        <v>124</v>
      </c>
      <c r="D28" s="140">
        <f t="shared" si="0"/>
        <v>1.3000000000000001E-2</v>
      </c>
      <c r="E28" s="340" t="s">
        <v>125</v>
      </c>
      <c r="F28" s="31" t="s">
        <v>101</v>
      </c>
      <c r="G28" s="256">
        <f>VLOOKUP(F28,'Priority Rating'!$B$30:$C$34,2,FALSE)</f>
        <v>0</v>
      </c>
      <c r="H28" s="256">
        <f t="shared" si="1"/>
        <v>0</v>
      </c>
      <c r="I28" s="31"/>
      <c r="J28" s="48"/>
      <c r="L28" s="37"/>
    </row>
    <row r="29" spans="2:12" ht="30" x14ac:dyDescent="0.25">
      <c r="B29" s="40" t="s">
        <v>126</v>
      </c>
      <c r="C29" s="31" t="s">
        <v>127</v>
      </c>
      <c r="D29" s="138"/>
      <c r="E29" s="340"/>
      <c r="F29" s="48"/>
      <c r="G29" s="265"/>
      <c r="H29" s="265"/>
      <c r="I29" s="48"/>
      <c r="J29" s="48"/>
      <c r="L29" s="37"/>
    </row>
    <row r="30" spans="2:12" ht="45" x14ac:dyDescent="0.25">
      <c r="B30" s="40" t="s">
        <v>128</v>
      </c>
      <c r="C30" s="31" t="s">
        <v>129</v>
      </c>
      <c r="D30" s="140">
        <f>+$D$17/10</f>
        <v>1.3000000000000001E-2</v>
      </c>
      <c r="E30" s="340" t="s">
        <v>130</v>
      </c>
      <c r="F30" s="31" t="s">
        <v>101</v>
      </c>
      <c r="G30" s="256">
        <f>VLOOKUP(F30,'Priority Rating'!$B$30:$C$34,2,FALSE)</f>
        <v>0</v>
      </c>
      <c r="H30" s="256">
        <f t="shared" ref="H30" si="2">D30*G30</f>
        <v>0</v>
      </c>
      <c r="I30" s="31"/>
      <c r="J30" s="48"/>
    </row>
    <row r="31" spans="2:12" x14ac:dyDescent="0.25">
      <c r="B31" s="40"/>
      <c r="C31" s="28"/>
      <c r="D31" s="100"/>
      <c r="E31" s="339"/>
      <c r="F31" s="47"/>
      <c r="G31" s="266"/>
      <c r="H31" s="265"/>
      <c r="I31" s="47"/>
      <c r="J31" s="47"/>
    </row>
    <row r="32" spans="2:12" x14ac:dyDescent="0.25">
      <c r="B32" s="40" t="s">
        <v>131</v>
      </c>
      <c r="C32" s="28" t="s">
        <v>132</v>
      </c>
      <c r="D32" s="95">
        <v>0.14000000000000001</v>
      </c>
      <c r="E32" s="347">
        <f>COUNT(D34:D58)</f>
        <v>22</v>
      </c>
      <c r="F32" s="46">
        <f>SUM(D34:D58)</f>
        <v>0.14000000000000004</v>
      </c>
      <c r="G32" s="267"/>
      <c r="H32" s="265"/>
      <c r="I32" s="46"/>
      <c r="J32" s="46"/>
    </row>
    <row r="33" spans="2:12" ht="30" x14ac:dyDescent="0.25">
      <c r="B33" s="40" t="s">
        <v>133</v>
      </c>
      <c r="C33" s="32" t="s">
        <v>134</v>
      </c>
      <c r="D33" s="138"/>
      <c r="E33" s="340"/>
      <c r="F33" s="48"/>
      <c r="G33" s="265"/>
      <c r="H33" s="265"/>
      <c r="I33" s="49"/>
      <c r="J33" s="49"/>
    </row>
    <row r="34" spans="2:12" ht="71.45" customHeight="1" x14ac:dyDescent="0.25">
      <c r="B34" s="40" t="s">
        <v>135</v>
      </c>
      <c r="C34" s="31" t="s">
        <v>136</v>
      </c>
      <c r="D34" s="139">
        <f>+$D$32/22</f>
        <v>6.3636363636363638E-3</v>
      </c>
      <c r="E34" s="340" t="s">
        <v>137</v>
      </c>
      <c r="F34" s="31" t="s">
        <v>101</v>
      </c>
      <c r="G34" s="256">
        <f>VLOOKUP(F34,'Priority Rating'!$B$30:$C$34,2,FALSE)</f>
        <v>0</v>
      </c>
      <c r="H34" s="256">
        <f t="shared" ref="H34:H38" si="3">D34*G34</f>
        <v>0</v>
      </c>
      <c r="I34" s="32"/>
      <c r="J34" s="49"/>
    </row>
    <row r="35" spans="2:12" ht="75" x14ac:dyDescent="0.25">
      <c r="B35" s="40" t="s">
        <v>138</v>
      </c>
      <c r="C35" s="33" t="s">
        <v>139</v>
      </c>
      <c r="D35" s="139">
        <f t="shared" ref="D35:D38" si="4">+$D$32/22</f>
        <v>6.3636363636363638E-3</v>
      </c>
      <c r="E35" s="340" t="s">
        <v>140</v>
      </c>
      <c r="F35" s="31" t="s">
        <v>101</v>
      </c>
      <c r="G35" s="256">
        <f>VLOOKUP(F35,'Priority Rating'!$B$30:$C$34,2,FALSE)</f>
        <v>0</v>
      </c>
      <c r="H35" s="256">
        <f t="shared" si="3"/>
        <v>0</v>
      </c>
      <c r="I35" s="33"/>
      <c r="J35" s="50"/>
    </row>
    <row r="36" spans="2:12" ht="56.1" customHeight="1" x14ac:dyDescent="0.25">
      <c r="B36" s="40" t="s">
        <v>141</v>
      </c>
      <c r="C36" s="33" t="s">
        <v>142</v>
      </c>
      <c r="D36" s="139">
        <f t="shared" si="4"/>
        <v>6.3636363636363638E-3</v>
      </c>
      <c r="E36" s="340" t="s">
        <v>143</v>
      </c>
      <c r="F36" s="31" t="s">
        <v>101</v>
      </c>
      <c r="G36" s="256">
        <f>VLOOKUP(F36,'Priority Rating'!$B$30:$C$34,2,FALSE)</f>
        <v>0</v>
      </c>
      <c r="H36" s="256">
        <f t="shared" si="3"/>
        <v>0</v>
      </c>
      <c r="I36" s="33"/>
      <c r="J36" s="50"/>
    </row>
    <row r="37" spans="2:12" ht="75" x14ac:dyDescent="0.25">
      <c r="B37" s="40" t="s">
        <v>144</v>
      </c>
      <c r="C37" s="33" t="s">
        <v>145</v>
      </c>
      <c r="D37" s="139">
        <f t="shared" si="4"/>
        <v>6.3636363636363638E-3</v>
      </c>
      <c r="E37" s="340" t="s">
        <v>146</v>
      </c>
      <c r="F37" s="31" t="s">
        <v>101</v>
      </c>
      <c r="G37" s="256">
        <f>VLOOKUP(F37,'Priority Rating'!$B$30:$C$34,2,FALSE)</f>
        <v>0</v>
      </c>
      <c r="H37" s="256">
        <f t="shared" si="3"/>
        <v>0</v>
      </c>
      <c r="I37" s="33"/>
      <c r="J37" s="50"/>
    </row>
    <row r="38" spans="2:12" ht="59.1" customHeight="1" x14ac:dyDescent="0.25">
      <c r="B38" s="40" t="s">
        <v>147</v>
      </c>
      <c r="C38" s="33" t="s">
        <v>148</v>
      </c>
      <c r="D38" s="139">
        <f t="shared" si="4"/>
        <v>6.3636363636363638E-3</v>
      </c>
      <c r="E38" s="340" t="s">
        <v>149</v>
      </c>
      <c r="F38" s="31" t="s">
        <v>101</v>
      </c>
      <c r="G38" s="256">
        <f>VLOOKUP(F38,'Priority Rating'!$B$30:$C$34,2,FALSE)</f>
        <v>0</v>
      </c>
      <c r="H38" s="256">
        <f t="shared" si="3"/>
        <v>0</v>
      </c>
      <c r="I38" s="33"/>
      <c r="J38" s="50"/>
    </row>
    <row r="39" spans="2:12" x14ac:dyDescent="0.2">
      <c r="B39" s="40" t="s">
        <v>150</v>
      </c>
      <c r="C39" s="96" t="s">
        <v>151</v>
      </c>
      <c r="D39" s="137"/>
      <c r="E39" s="340"/>
      <c r="F39" s="48"/>
      <c r="G39" s="265"/>
      <c r="H39" s="265"/>
      <c r="I39" s="51"/>
      <c r="J39" s="51"/>
    </row>
    <row r="40" spans="2:12" ht="45" x14ac:dyDescent="0.25">
      <c r="B40" s="40" t="s">
        <v>152</v>
      </c>
      <c r="C40" s="310" t="s">
        <v>153</v>
      </c>
      <c r="D40" s="139">
        <f t="shared" ref="D40:D45" si="5">+$D$32/22</f>
        <v>6.3636363636363638E-3</v>
      </c>
      <c r="E40" s="340" t="s">
        <v>154</v>
      </c>
      <c r="F40" s="31" t="s">
        <v>101</v>
      </c>
      <c r="G40" s="256">
        <f>VLOOKUP(F40,'Priority Rating'!$B$30:$C$34,2,FALSE)</f>
        <v>0</v>
      </c>
      <c r="H40" s="256">
        <f t="shared" ref="H40:H45" si="6">D40*G40</f>
        <v>0</v>
      </c>
      <c r="I40" s="35"/>
      <c r="J40" s="52"/>
    </row>
    <row r="41" spans="2:12" ht="45" x14ac:dyDescent="0.25">
      <c r="B41" s="40" t="s">
        <v>155</v>
      </c>
      <c r="C41" s="310" t="s">
        <v>156</v>
      </c>
      <c r="D41" s="139">
        <f t="shared" si="5"/>
        <v>6.3636363636363638E-3</v>
      </c>
      <c r="E41" s="340" t="s">
        <v>157</v>
      </c>
      <c r="F41" s="31" t="s">
        <v>101</v>
      </c>
      <c r="G41" s="256">
        <f>VLOOKUP(F41,'Priority Rating'!$B$30:$C$34,2,FALSE)</f>
        <v>0</v>
      </c>
      <c r="H41" s="256">
        <f t="shared" si="6"/>
        <v>0</v>
      </c>
      <c r="I41" s="35"/>
      <c r="J41" s="52"/>
    </row>
    <row r="42" spans="2:12" ht="52.35" customHeight="1" x14ac:dyDescent="0.25">
      <c r="B42" s="40" t="s">
        <v>158</v>
      </c>
      <c r="C42" s="310" t="s">
        <v>159</v>
      </c>
      <c r="D42" s="139">
        <f t="shared" si="5"/>
        <v>6.3636363636363638E-3</v>
      </c>
      <c r="E42" s="340" t="s">
        <v>160</v>
      </c>
      <c r="F42" s="31" t="s">
        <v>101</v>
      </c>
      <c r="G42" s="256">
        <f>VLOOKUP(F42,'Priority Rating'!$B$30:$C$34,2,FALSE)</f>
        <v>0</v>
      </c>
      <c r="H42" s="256">
        <f t="shared" si="6"/>
        <v>0</v>
      </c>
      <c r="I42" s="35"/>
      <c r="J42" s="52"/>
    </row>
    <row r="43" spans="2:12" ht="60" x14ac:dyDescent="0.25">
      <c r="B43" s="40" t="s">
        <v>161</v>
      </c>
      <c r="C43" s="96" t="s">
        <v>162</v>
      </c>
      <c r="D43" s="139">
        <f t="shared" si="5"/>
        <v>6.3636363636363638E-3</v>
      </c>
      <c r="E43" s="340" t="s">
        <v>163</v>
      </c>
      <c r="F43" s="31" t="s">
        <v>101</v>
      </c>
      <c r="G43" s="256">
        <f>VLOOKUP(F43,'Priority Rating'!$B$30:$C$34,2,FALSE)</f>
        <v>0</v>
      </c>
      <c r="H43" s="256">
        <f t="shared" si="6"/>
        <v>0</v>
      </c>
      <c r="I43" s="35"/>
      <c r="J43" s="52"/>
      <c r="L43" s="37"/>
    </row>
    <row r="44" spans="2:12" ht="144" customHeight="1" x14ac:dyDescent="0.25">
      <c r="B44" s="40" t="s">
        <v>164</v>
      </c>
      <c r="C44" s="96" t="s">
        <v>165</v>
      </c>
      <c r="D44" s="139">
        <f t="shared" si="5"/>
        <v>6.3636363636363638E-3</v>
      </c>
      <c r="E44" s="340" t="s">
        <v>166</v>
      </c>
      <c r="F44" s="31" t="s">
        <v>101</v>
      </c>
      <c r="G44" s="256">
        <f>VLOOKUP(F44,'Priority Rating'!$B$30:$C$34,2,FALSE)</f>
        <v>0</v>
      </c>
      <c r="H44" s="256">
        <f t="shared" si="6"/>
        <v>0</v>
      </c>
      <c r="I44" s="35"/>
      <c r="J44" s="52"/>
    </row>
    <row r="45" spans="2:12" ht="45" x14ac:dyDescent="0.25">
      <c r="B45" s="40" t="s">
        <v>167</v>
      </c>
      <c r="C45" s="96" t="s">
        <v>168</v>
      </c>
      <c r="D45" s="139">
        <f t="shared" si="5"/>
        <v>6.3636363636363638E-3</v>
      </c>
      <c r="E45" s="340" t="s">
        <v>169</v>
      </c>
      <c r="F45" s="31" t="s">
        <v>101</v>
      </c>
      <c r="G45" s="256">
        <f>VLOOKUP(F45,'Priority Rating'!$B$30:$C$34,2,FALSE)</f>
        <v>0</v>
      </c>
      <c r="H45" s="256">
        <f t="shared" si="6"/>
        <v>0</v>
      </c>
      <c r="I45" s="35"/>
      <c r="J45" s="52"/>
    </row>
    <row r="46" spans="2:12" ht="30" x14ac:dyDescent="0.25">
      <c r="B46" s="40" t="s">
        <v>170</v>
      </c>
      <c r="C46" s="96" t="s">
        <v>171</v>
      </c>
      <c r="D46" s="139"/>
      <c r="E46" s="340"/>
      <c r="F46" s="48"/>
      <c r="G46" s="265"/>
      <c r="H46" s="48"/>
      <c r="I46" s="48"/>
      <c r="J46" s="52"/>
    </row>
    <row r="47" spans="2:12" ht="60" x14ac:dyDescent="0.25">
      <c r="B47" s="40" t="s">
        <v>172</v>
      </c>
      <c r="C47" s="33" t="s">
        <v>173</v>
      </c>
      <c r="D47" s="139">
        <f>+$D$32/22</f>
        <v>6.3636363636363638E-3</v>
      </c>
      <c r="E47" s="340" t="s">
        <v>174</v>
      </c>
      <c r="F47" s="31" t="s">
        <v>101</v>
      </c>
      <c r="G47" s="256">
        <f>VLOOKUP(F47,'Priority Rating'!$B$30:$C$34,2,FALSE)</f>
        <v>0</v>
      </c>
      <c r="H47" s="256">
        <f t="shared" ref="H47" si="7">D47*G47</f>
        <v>0</v>
      </c>
      <c r="I47" s="35"/>
      <c r="J47" s="52"/>
    </row>
    <row r="48" spans="2:12" ht="30" x14ac:dyDescent="0.2">
      <c r="B48" s="40" t="s">
        <v>175</v>
      </c>
      <c r="C48" s="96" t="s">
        <v>176</v>
      </c>
      <c r="D48" s="101"/>
      <c r="E48" s="340"/>
      <c r="F48" s="48"/>
      <c r="G48" s="265"/>
      <c r="H48" s="265"/>
      <c r="I48" s="52"/>
      <c r="J48" s="52"/>
    </row>
    <row r="49" spans="2:10" ht="60" x14ac:dyDescent="0.25">
      <c r="B49" s="40" t="s">
        <v>177</v>
      </c>
      <c r="C49" s="96" t="s">
        <v>178</v>
      </c>
      <c r="D49" s="139">
        <f t="shared" ref="D49:D58" si="8">+$D$32/22</f>
        <v>6.3636363636363638E-3</v>
      </c>
      <c r="E49" s="340" t="s">
        <v>179</v>
      </c>
      <c r="F49" s="31" t="s">
        <v>101</v>
      </c>
      <c r="G49" s="256">
        <f>VLOOKUP(F49,'Priority Rating'!$B$30:$C$34,2,FALSE)</f>
        <v>0</v>
      </c>
      <c r="H49" s="256">
        <f t="shared" ref="H49:H58" si="9">D49*G49</f>
        <v>0</v>
      </c>
      <c r="I49" s="34"/>
      <c r="J49" s="51"/>
    </row>
    <row r="50" spans="2:10" ht="60" x14ac:dyDescent="0.25">
      <c r="B50" s="40" t="s">
        <v>180</v>
      </c>
      <c r="C50" s="345" t="s">
        <v>181</v>
      </c>
      <c r="D50" s="139">
        <f t="shared" si="8"/>
        <v>6.3636363636363638E-3</v>
      </c>
      <c r="E50" s="340" t="s">
        <v>182</v>
      </c>
      <c r="F50" s="31" t="s">
        <v>101</v>
      </c>
      <c r="G50" s="256">
        <f>VLOOKUP(F50,'Priority Rating'!$B$30:$C$34,2,FALSE)</f>
        <v>0</v>
      </c>
      <c r="H50" s="256">
        <f t="shared" si="9"/>
        <v>0</v>
      </c>
      <c r="I50" s="35"/>
      <c r="J50" s="52"/>
    </row>
    <row r="51" spans="2:10" ht="60" x14ac:dyDescent="0.25">
      <c r="B51" s="40" t="s">
        <v>183</v>
      </c>
      <c r="C51" s="96" t="s">
        <v>184</v>
      </c>
      <c r="D51" s="139">
        <f t="shared" si="8"/>
        <v>6.3636363636363638E-3</v>
      </c>
      <c r="E51" s="340" t="s">
        <v>185</v>
      </c>
      <c r="F51" s="31" t="s">
        <v>101</v>
      </c>
      <c r="G51" s="256">
        <f>VLOOKUP(F51,'Priority Rating'!$B$30:$C$34,2,FALSE)</f>
        <v>0</v>
      </c>
      <c r="H51" s="256">
        <f t="shared" si="9"/>
        <v>0</v>
      </c>
      <c r="I51" s="35"/>
      <c r="J51" s="52"/>
    </row>
    <row r="52" spans="2:10" ht="60" x14ac:dyDescent="0.25">
      <c r="B52" s="41" t="s">
        <v>186</v>
      </c>
      <c r="C52" s="57" t="s">
        <v>187</v>
      </c>
      <c r="D52" s="139">
        <f t="shared" si="8"/>
        <v>6.3636363636363638E-3</v>
      </c>
      <c r="E52" s="340" t="s">
        <v>188</v>
      </c>
      <c r="F52" s="31" t="s">
        <v>101</v>
      </c>
      <c r="G52" s="256">
        <f>VLOOKUP(F52,'Priority Rating'!$B$30:$C$34,2,FALSE)</f>
        <v>0</v>
      </c>
      <c r="H52" s="256">
        <f t="shared" si="9"/>
        <v>0</v>
      </c>
      <c r="I52" s="36"/>
      <c r="J52" s="53"/>
    </row>
    <row r="53" spans="2:10" ht="60" x14ac:dyDescent="0.25">
      <c r="B53" s="41" t="s">
        <v>189</v>
      </c>
      <c r="C53" s="57" t="s">
        <v>190</v>
      </c>
      <c r="D53" s="139">
        <f t="shared" si="8"/>
        <v>6.3636363636363638E-3</v>
      </c>
      <c r="E53" s="340" t="s">
        <v>191</v>
      </c>
      <c r="F53" s="31" t="s">
        <v>101</v>
      </c>
      <c r="G53" s="256">
        <f>VLOOKUP(F53,'Priority Rating'!$B$30:$C$34,2,FALSE)</f>
        <v>0</v>
      </c>
      <c r="H53" s="256">
        <f t="shared" si="9"/>
        <v>0</v>
      </c>
      <c r="I53" s="36"/>
      <c r="J53" s="53"/>
    </row>
    <row r="54" spans="2:10" ht="59.1" customHeight="1" x14ac:dyDescent="0.25">
      <c r="B54" s="72" t="s">
        <v>192</v>
      </c>
      <c r="C54" s="311" t="s">
        <v>193</v>
      </c>
      <c r="D54" s="139">
        <f t="shared" si="8"/>
        <v>6.3636363636363638E-3</v>
      </c>
      <c r="E54" s="340" t="s">
        <v>194</v>
      </c>
      <c r="F54" s="31" t="s">
        <v>101</v>
      </c>
      <c r="G54" s="256">
        <f>VLOOKUP(F54,'Priority Rating'!$B$30:$C$34,2,FALSE)</f>
        <v>0</v>
      </c>
      <c r="H54" s="256">
        <f t="shared" si="9"/>
        <v>0</v>
      </c>
      <c r="I54" s="36"/>
      <c r="J54" s="53"/>
    </row>
    <row r="55" spans="2:10" ht="74.45" customHeight="1" x14ac:dyDescent="0.25">
      <c r="B55" s="72" t="s">
        <v>195</v>
      </c>
      <c r="C55" s="57" t="s">
        <v>196</v>
      </c>
      <c r="D55" s="139">
        <f t="shared" si="8"/>
        <v>6.3636363636363638E-3</v>
      </c>
      <c r="E55" s="340" t="s">
        <v>197</v>
      </c>
      <c r="F55" s="31" t="s">
        <v>101</v>
      </c>
      <c r="G55" s="256">
        <f>VLOOKUP(F55,'Priority Rating'!$B$30:$C$34,2,FALSE)</f>
        <v>0</v>
      </c>
      <c r="H55" s="256">
        <f t="shared" si="9"/>
        <v>0</v>
      </c>
      <c r="I55" s="281"/>
      <c r="J55" s="53"/>
    </row>
    <row r="56" spans="2:10" ht="72" customHeight="1" x14ac:dyDescent="0.25">
      <c r="B56" s="72" t="s">
        <v>198</v>
      </c>
      <c r="C56" s="57" t="s">
        <v>199</v>
      </c>
      <c r="D56" s="139">
        <f t="shared" si="8"/>
        <v>6.3636363636363638E-3</v>
      </c>
      <c r="E56" s="340" t="s">
        <v>200</v>
      </c>
      <c r="F56" s="31" t="s">
        <v>101</v>
      </c>
      <c r="G56" s="256">
        <f>VLOOKUP(F56,'Priority Rating'!$B$30:$C$34,2,FALSE)</f>
        <v>0</v>
      </c>
      <c r="H56" s="256">
        <f t="shared" si="9"/>
        <v>0</v>
      </c>
      <c r="I56" s="281"/>
      <c r="J56" s="53"/>
    </row>
    <row r="57" spans="2:10" ht="75" x14ac:dyDescent="0.25">
      <c r="B57" s="72" t="s">
        <v>201</v>
      </c>
      <c r="C57" s="57" t="s">
        <v>202</v>
      </c>
      <c r="D57" s="139">
        <f t="shared" si="8"/>
        <v>6.3636363636363638E-3</v>
      </c>
      <c r="E57" s="340" t="s">
        <v>203</v>
      </c>
      <c r="F57" s="31" t="s">
        <v>101</v>
      </c>
      <c r="G57" s="256">
        <f>VLOOKUP(F57,'Priority Rating'!$B$30:$C$34,2,FALSE)</f>
        <v>0</v>
      </c>
      <c r="H57" s="256">
        <f t="shared" si="9"/>
        <v>0</v>
      </c>
      <c r="I57" s="281"/>
      <c r="J57" s="53"/>
    </row>
    <row r="58" spans="2:10" ht="75" x14ac:dyDescent="0.25">
      <c r="B58" s="72" t="s">
        <v>204</v>
      </c>
      <c r="C58" s="57" t="s">
        <v>205</v>
      </c>
      <c r="D58" s="139">
        <f t="shared" si="8"/>
        <v>6.3636363636363638E-3</v>
      </c>
      <c r="E58" s="340" t="s">
        <v>206</v>
      </c>
      <c r="F58" s="31" t="s">
        <v>101</v>
      </c>
      <c r="G58" s="256">
        <f>VLOOKUP(F58,'Priority Rating'!$B$30:$C$34,2,FALSE)</f>
        <v>0</v>
      </c>
      <c r="H58" s="256">
        <f t="shared" si="9"/>
        <v>0</v>
      </c>
      <c r="I58" s="281"/>
      <c r="J58" s="53"/>
    </row>
    <row r="59" spans="2:10" x14ac:dyDescent="0.2">
      <c r="B59" s="40"/>
      <c r="C59" s="96"/>
      <c r="D59" s="101"/>
      <c r="E59" s="341"/>
      <c r="F59" s="52"/>
      <c r="G59" s="268"/>
      <c r="H59" s="265"/>
      <c r="I59" s="52"/>
      <c r="J59" s="52"/>
    </row>
    <row r="60" spans="2:10" x14ac:dyDescent="0.25">
      <c r="B60" s="40" t="s">
        <v>207</v>
      </c>
      <c r="C60" s="28" t="s">
        <v>208</v>
      </c>
      <c r="D60" s="95">
        <v>0.05</v>
      </c>
      <c r="E60" s="339">
        <f>COUNT(D62:D72)</f>
        <v>11</v>
      </c>
      <c r="F60" s="266">
        <f>SUM(D62:D72)</f>
        <v>5.000000000000001E-2</v>
      </c>
      <c r="G60" s="266"/>
      <c r="H60" s="265"/>
      <c r="I60" s="47"/>
      <c r="J60" s="47"/>
    </row>
    <row r="61" spans="2:10" ht="30" x14ac:dyDescent="0.25">
      <c r="B61" s="40" t="s">
        <v>209</v>
      </c>
      <c r="C61" s="31" t="s">
        <v>210</v>
      </c>
      <c r="D61" s="95"/>
      <c r="E61" s="340"/>
      <c r="F61" s="48"/>
      <c r="G61" s="265"/>
      <c r="H61" s="265"/>
      <c r="I61" s="47"/>
      <c r="J61" s="47"/>
    </row>
    <row r="62" spans="2:10" ht="72.599999999999994" customHeight="1" x14ac:dyDescent="0.25">
      <c r="B62" s="40" t="s">
        <v>211</v>
      </c>
      <c r="C62" s="27" t="s">
        <v>212</v>
      </c>
      <c r="D62" s="135">
        <f>+$D$60/11</f>
        <v>4.5454545454545461E-3</v>
      </c>
      <c r="E62" s="340" t="s">
        <v>213</v>
      </c>
      <c r="F62" s="31" t="s">
        <v>101</v>
      </c>
      <c r="G62" s="256">
        <f>VLOOKUP(F62,'Priority Rating'!$B$30:$C$34,2,FALSE)</f>
        <v>0</v>
      </c>
      <c r="H62" s="256">
        <f t="shared" ref="H62:H72" si="10">D62*G62</f>
        <v>0</v>
      </c>
      <c r="I62" s="28"/>
      <c r="J62" s="47"/>
    </row>
    <row r="63" spans="2:10" ht="60" x14ac:dyDescent="0.25">
      <c r="B63" s="40" t="s">
        <v>214</v>
      </c>
      <c r="C63" s="27" t="s">
        <v>215</v>
      </c>
      <c r="D63" s="135">
        <f t="shared" ref="D63:D72" si="11">+$D$60/11</f>
        <v>4.5454545454545461E-3</v>
      </c>
      <c r="E63" s="340" t="s">
        <v>216</v>
      </c>
      <c r="F63" s="31" t="s">
        <v>101</v>
      </c>
      <c r="G63" s="256">
        <f>VLOOKUP(F63,'Priority Rating'!$B$30:$C$34,2,FALSE)</f>
        <v>0</v>
      </c>
      <c r="H63" s="256">
        <f t="shared" si="10"/>
        <v>0</v>
      </c>
      <c r="I63" s="28"/>
      <c r="J63" s="47"/>
    </row>
    <row r="64" spans="2:10" ht="60" x14ac:dyDescent="0.25">
      <c r="B64" s="40" t="s">
        <v>217</v>
      </c>
      <c r="C64" s="31" t="s">
        <v>218</v>
      </c>
      <c r="D64" s="135">
        <f t="shared" si="11"/>
        <v>4.5454545454545461E-3</v>
      </c>
      <c r="E64" s="340" t="s">
        <v>219</v>
      </c>
      <c r="F64" s="31" t="s">
        <v>101</v>
      </c>
      <c r="G64" s="256">
        <f>VLOOKUP(F64,'Priority Rating'!$B$30:$C$34,2,FALSE)</f>
        <v>0</v>
      </c>
      <c r="H64" s="256">
        <f t="shared" si="10"/>
        <v>0</v>
      </c>
      <c r="I64" s="28"/>
      <c r="J64" s="47"/>
    </row>
    <row r="65" spans="2:10" ht="57.6" customHeight="1" x14ac:dyDescent="0.25">
      <c r="B65" s="40" t="s">
        <v>220</v>
      </c>
      <c r="C65" s="31" t="s">
        <v>221</v>
      </c>
      <c r="D65" s="135">
        <f t="shared" si="11"/>
        <v>4.5454545454545461E-3</v>
      </c>
      <c r="E65" s="340" t="s">
        <v>222</v>
      </c>
      <c r="F65" s="31" t="s">
        <v>101</v>
      </c>
      <c r="G65" s="256">
        <f>VLOOKUP(F65,'Priority Rating'!$B$30:$C$34,2,FALSE)</f>
        <v>0</v>
      </c>
      <c r="H65" s="256">
        <f t="shared" si="10"/>
        <v>0</v>
      </c>
      <c r="I65" s="28"/>
      <c r="J65" s="47"/>
    </row>
    <row r="66" spans="2:10" ht="69" customHeight="1" x14ac:dyDescent="0.25">
      <c r="B66" s="40" t="s">
        <v>223</v>
      </c>
      <c r="C66" s="31" t="s">
        <v>224</v>
      </c>
      <c r="D66" s="135">
        <f t="shared" si="11"/>
        <v>4.5454545454545461E-3</v>
      </c>
      <c r="E66" s="340" t="s">
        <v>225</v>
      </c>
      <c r="F66" s="31" t="s">
        <v>101</v>
      </c>
      <c r="G66" s="256">
        <f>VLOOKUP(F66,'Priority Rating'!$B$30:$C$34,2,FALSE)</f>
        <v>0</v>
      </c>
      <c r="H66" s="256">
        <f t="shared" si="10"/>
        <v>0</v>
      </c>
      <c r="I66" s="28"/>
      <c r="J66" s="47"/>
    </row>
    <row r="67" spans="2:10" ht="60" x14ac:dyDescent="0.25">
      <c r="B67" s="40" t="s">
        <v>226</v>
      </c>
      <c r="C67" s="31" t="s">
        <v>227</v>
      </c>
      <c r="D67" s="135">
        <f t="shared" si="11"/>
        <v>4.5454545454545461E-3</v>
      </c>
      <c r="E67" s="340" t="s">
        <v>228</v>
      </c>
      <c r="F67" s="31" t="s">
        <v>101</v>
      </c>
      <c r="G67" s="256">
        <f>VLOOKUP(F67,'Priority Rating'!$B$30:$C$34,2,FALSE)</f>
        <v>0</v>
      </c>
      <c r="H67" s="256">
        <f t="shared" si="10"/>
        <v>0</v>
      </c>
      <c r="I67" s="28"/>
      <c r="J67" s="47"/>
    </row>
    <row r="68" spans="2:10" ht="60" x14ac:dyDescent="0.25">
      <c r="B68" s="40" t="s">
        <v>229</v>
      </c>
      <c r="C68" s="31" t="s">
        <v>230</v>
      </c>
      <c r="D68" s="135">
        <f t="shared" si="11"/>
        <v>4.5454545454545461E-3</v>
      </c>
      <c r="E68" s="340" t="s">
        <v>231</v>
      </c>
      <c r="F68" s="31" t="s">
        <v>101</v>
      </c>
      <c r="G68" s="256">
        <f>VLOOKUP(F68,'Priority Rating'!$B$30:$C$34,2,FALSE)</f>
        <v>0</v>
      </c>
      <c r="H68" s="256">
        <f t="shared" si="10"/>
        <v>0</v>
      </c>
      <c r="I68" s="28"/>
      <c r="J68" s="47"/>
    </row>
    <row r="69" spans="2:10" ht="41.45" customHeight="1" x14ac:dyDescent="0.25">
      <c r="B69" s="40" t="s">
        <v>232</v>
      </c>
      <c r="C69" s="31" t="s">
        <v>233</v>
      </c>
      <c r="D69" s="135">
        <f t="shared" si="11"/>
        <v>4.5454545454545461E-3</v>
      </c>
      <c r="E69" s="340" t="s">
        <v>234</v>
      </c>
      <c r="F69" s="31" t="s">
        <v>101</v>
      </c>
      <c r="G69" s="256">
        <f>VLOOKUP(F69,'Priority Rating'!$B$30:$C$34,2,FALSE)</f>
        <v>0</v>
      </c>
      <c r="H69" s="256">
        <f t="shared" si="10"/>
        <v>0</v>
      </c>
      <c r="I69" s="28"/>
      <c r="J69" s="47"/>
    </row>
    <row r="70" spans="2:10" ht="60" x14ac:dyDescent="0.25">
      <c r="B70" s="40" t="s">
        <v>235</v>
      </c>
      <c r="C70" s="348" t="s">
        <v>236</v>
      </c>
      <c r="D70" s="135">
        <f t="shared" si="11"/>
        <v>4.5454545454545461E-3</v>
      </c>
      <c r="E70" s="340" t="s">
        <v>237</v>
      </c>
      <c r="F70" s="31" t="s">
        <v>101</v>
      </c>
      <c r="G70" s="256">
        <f>VLOOKUP(F70,'Priority Rating'!$B$30:$C$34,2,FALSE)</f>
        <v>0</v>
      </c>
      <c r="H70" s="256">
        <f t="shared" si="10"/>
        <v>0</v>
      </c>
      <c r="I70" s="28"/>
      <c r="J70" s="47"/>
    </row>
    <row r="71" spans="2:10" ht="60" x14ac:dyDescent="0.25">
      <c r="B71" s="40" t="s">
        <v>238</v>
      </c>
      <c r="C71" s="31" t="s">
        <v>239</v>
      </c>
      <c r="D71" s="135">
        <f t="shared" si="11"/>
        <v>4.5454545454545461E-3</v>
      </c>
      <c r="E71" s="340" t="s">
        <v>240</v>
      </c>
      <c r="F71" s="31" t="s">
        <v>101</v>
      </c>
      <c r="G71" s="256">
        <f>VLOOKUP(F71,'Priority Rating'!$B$30:$C$34,2,FALSE)</f>
        <v>0</v>
      </c>
      <c r="H71" s="256">
        <f t="shared" si="10"/>
        <v>0</v>
      </c>
      <c r="I71" s="28"/>
      <c r="J71" s="47"/>
    </row>
    <row r="72" spans="2:10" ht="45" x14ac:dyDescent="0.25">
      <c r="B72" s="40" t="s">
        <v>241</v>
      </c>
      <c r="C72" s="31" t="s">
        <v>242</v>
      </c>
      <c r="D72" s="135">
        <f t="shared" si="11"/>
        <v>4.5454545454545461E-3</v>
      </c>
      <c r="E72" s="340" t="s">
        <v>243</v>
      </c>
      <c r="F72" s="31" t="s">
        <v>101</v>
      </c>
      <c r="G72" s="256">
        <f>VLOOKUP(F72,'Priority Rating'!$B$30:$C$34,2,FALSE)</f>
        <v>0</v>
      </c>
      <c r="H72" s="256">
        <f t="shared" si="10"/>
        <v>0</v>
      </c>
      <c r="I72" s="28"/>
      <c r="J72" s="47"/>
    </row>
    <row r="73" spans="2:10" x14ac:dyDescent="0.25">
      <c r="B73" s="40"/>
      <c r="C73" s="31"/>
      <c r="D73" s="100"/>
      <c r="E73" s="339"/>
      <c r="F73" s="47"/>
      <c r="G73" s="266"/>
      <c r="H73" s="47"/>
      <c r="I73" s="47"/>
      <c r="J73" s="47"/>
    </row>
    <row r="74" spans="2:10" x14ac:dyDescent="0.25">
      <c r="B74" s="40" t="s">
        <v>244</v>
      </c>
      <c r="C74" s="28" t="s">
        <v>245</v>
      </c>
      <c r="D74" s="95">
        <v>0.05</v>
      </c>
      <c r="E74" s="339">
        <f>COUNT(D76:D84)</f>
        <v>9</v>
      </c>
      <c r="F74" s="266">
        <f>SUM(D76:D84)</f>
        <v>0.05</v>
      </c>
      <c r="G74" s="266"/>
      <c r="H74" s="47"/>
      <c r="I74" s="47"/>
      <c r="J74" s="47"/>
    </row>
    <row r="75" spans="2:10" x14ac:dyDescent="0.25">
      <c r="B75" s="40" t="s">
        <v>246</v>
      </c>
      <c r="C75" s="27" t="s">
        <v>247</v>
      </c>
      <c r="D75" s="100"/>
      <c r="E75" s="340"/>
      <c r="F75" s="48"/>
      <c r="G75" s="265"/>
      <c r="H75" s="48"/>
      <c r="I75" s="47"/>
      <c r="J75" s="47"/>
    </row>
    <row r="76" spans="2:10" ht="51" customHeight="1" x14ac:dyDescent="0.25">
      <c r="B76" s="40" t="s">
        <v>248</v>
      </c>
      <c r="C76" s="342" t="s">
        <v>249</v>
      </c>
      <c r="D76" s="136">
        <f>+$D$74/9</f>
        <v>5.5555555555555558E-3</v>
      </c>
      <c r="E76" s="340" t="s">
        <v>250</v>
      </c>
      <c r="F76" s="31" t="s">
        <v>101</v>
      </c>
      <c r="G76" s="256">
        <f>VLOOKUP(F76,'Priority Rating'!$B$30:$C$34,2,FALSE)</f>
        <v>0</v>
      </c>
      <c r="H76" s="256">
        <f t="shared" ref="H76:H84" si="12">D76*G76</f>
        <v>0</v>
      </c>
      <c r="I76" s="28"/>
      <c r="J76" s="47"/>
    </row>
    <row r="77" spans="2:10" ht="60" x14ac:dyDescent="0.25">
      <c r="B77" s="40" t="s">
        <v>251</v>
      </c>
      <c r="C77" s="32" t="s">
        <v>252</v>
      </c>
      <c r="D77" s="136">
        <f t="shared" ref="D77:D84" si="13">+$D$74/9</f>
        <v>5.5555555555555558E-3</v>
      </c>
      <c r="E77" s="340" t="s">
        <v>253</v>
      </c>
      <c r="F77" s="31" t="s">
        <v>101</v>
      </c>
      <c r="G77" s="256">
        <f>VLOOKUP(F77,'Priority Rating'!$B$30:$C$34,2,FALSE)</f>
        <v>0</v>
      </c>
      <c r="H77" s="256">
        <f t="shared" si="12"/>
        <v>0</v>
      </c>
      <c r="I77" s="28"/>
      <c r="J77" s="47"/>
    </row>
    <row r="78" spans="2:10" ht="60" x14ac:dyDescent="0.25">
      <c r="B78" s="40" t="s">
        <v>254</v>
      </c>
      <c r="C78" s="32" t="s">
        <v>255</v>
      </c>
      <c r="D78" s="136">
        <f t="shared" si="13"/>
        <v>5.5555555555555558E-3</v>
      </c>
      <c r="E78" s="340" t="s">
        <v>256</v>
      </c>
      <c r="F78" s="31" t="s">
        <v>101</v>
      </c>
      <c r="G78" s="256">
        <f>VLOOKUP(F78,'Priority Rating'!$B$30:$C$34,2,FALSE)</f>
        <v>0</v>
      </c>
      <c r="H78" s="256">
        <f t="shared" si="12"/>
        <v>0</v>
      </c>
      <c r="I78" s="28"/>
      <c r="J78" s="47"/>
    </row>
    <row r="79" spans="2:10" ht="60" x14ac:dyDescent="0.25">
      <c r="B79" s="40" t="s">
        <v>257</v>
      </c>
      <c r="C79" s="32" t="s">
        <v>258</v>
      </c>
      <c r="D79" s="136">
        <f t="shared" si="13"/>
        <v>5.5555555555555558E-3</v>
      </c>
      <c r="E79" s="340" t="s">
        <v>259</v>
      </c>
      <c r="F79" s="31" t="s">
        <v>101</v>
      </c>
      <c r="G79" s="256">
        <f>VLOOKUP(F79,'Priority Rating'!$B$30:$C$34,2,FALSE)</f>
        <v>0</v>
      </c>
      <c r="H79" s="256">
        <f t="shared" si="12"/>
        <v>0</v>
      </c>
      <c r="I79" s="28"/>
      <c r="J79" s="47"/>
    </row>
    <row r="80" spans="2:10" ht="45" x14ac:dyDescent="0.25">
      <c r="B80" s="40" t="s">
        <v>260</v>
      </c>
      <c r="C80" s="32" t="s">
        <v>261</v>
      </c>
      <c r="D80" s="136">
        <f t="shared" si="13"/>
        <v>5.5555555555555558E-3</v>
      </c>
      <c r="E80" s="340" t="s">
        <v>262</v>
      </c>
      <c r="F80" s="31" t="s">
        <v>101</v>
      </c>
      <c r="G80" s="256">
        <f>VLOOKUP(F80,'Priority Rating'!$B$30:$C$34,2,FALSE)</f>
        <v>0</v>
      </c>
      <c r="H80" s="256">
        <f t="shared" si="12"/>
        <v>0</v>
      </c>
      <c r="I80" s="28"/>
      <c r="J80" s="47"/>
    </row>
    <row r="81" spans="2:10" ht="45" x14ac:dyDescent="0.25">
      <c r="B81" s="40" t="s">
        <v>263</v>
      </c>
      <c r="C81" s="32" t="s">
        <v>264</v>
      </c>
      <c r="D81" s="136">
        <f t="shared" si="13"/>
        <v>5.5555555555555558E-3</v>
      </c>
      <c r="E81" s="340" t="s">
        <v>265</v>
      </c>
      <c r="F81" s="31" t="s">
        <v>101</v>
      </c>
      <c r="G81" s="256">
        <f>VLOOKUP(F81,'Priority Rating'!$B$30:$C$34,2,FALSE)</f>
        <v>0</v>
      </c>
      <c r="H81" s="256">
        <f t="shared" si="12"/>
        <v>0</v>
      </c>
      <c r="I81" s="28"/>
      <c r="J81" s="47"/>
    </row>
    <row r="82" spans="2:10" ht="60" x14ac:dyDescent="0.25">
      <c r="B82" s="40" t="s">
        <v>266</v>
      </c>
      <c r="C82" s="33" t="s">
        <v>267</v>
      </c>
      <c r="D82" s="139">
        <f t="shared" si="13"/>
        <v>5.5555555555555558E-3</v>
      </c>
      <c r="E82" s="340" t="s">
        <v>268</v>
      </c>
      <c r="F82" s="31" t="s">
        <v>101</v>
      </c>
      <c r="G82" s="256">
        <f>VLOOKUP(F82,'Priority Rating'!$B$30:$C$34,2,FALSE)</f>
        <v>0</v>
      </c>
      <c r="H82" s="256">
        <f t="shared" si="12"/>
        <v>0</v>
      </c>
      <c r="I82" s="28"/>
      <c r="J82" s="47"/>
    </row>
    <row r="83" spans="2:10" ht="45" x14ac:dyDescent="0.25">
      <c r="B83" s="40" t="s">
        <v>269</v>
      </c>
      <c r="C83" s="32" t="s">
        <v>270</v>
      </c>
      <c r="D83" s="136">
        <f t="shared" si="13"/>
        <v>5.5555555555555558E-3</v>
      </c>
      <c r="E83" s="340" t="s">
        <v>271</v>
      </c>
      <c r="F83" s="31" t="s">
        <v>101</v>
      </c>
      <c r="G83" s="256">
        <f>VLOOKUP(F83,'Priority Rating'!$B$30:$C$34,2,FALSE)</f>
        <v>0</v>
      </c>
      <c r="H83" s="256">
        <f t="shared" si="12"/>
        <v>0</v>
      </c>
      <c r="I83" s="28"/>
      <c r="J83" s="47"/>
    </row>
    <row r="84" spans="2:10" ht="45" x14ac:dyDescent="0.25">
      <c r="B84" s="40" t="s">
        <v>272</v>
      </c>
      <c r="C84" s="32" t="s">
        <v>273</v>
      </c>
      <c r="D84" s="136">
        <f t="shared" si="13"/>
        <v>5.5555555555555558E-3</v>
      </c>
      <c r="E84" s="340" t="s">
        <v>274</v>
      </c>
      <c r="F84" s="31" t="s">
        <v>101</v>
      </c>
      <c r="G84" s="256">
        <f>VLOOKUP(F84,'Priority Rating'!$B$30:$C$34,2,FALSE)</f>
        <v>0</v>
      </c>
      <c r="H84" s="256">
        <f t="shared" si="12"/>
        <v>0</v>
      </c>
      <c r="I84" s="28"/>
      <c r="J84" s="47"/>
    </row>
    <row r="85" spans="2:10" x14ac:dyDescent="0.25">
      <c r="B85" s="40"/>
      <c r="C85" s="31"/>
      <c r="D85" s="100"/>
      <c r="E85" s="339"/>
      <c r="F85" s="47"/>
      <c r="G85" s="266"/>
      <c r="H85" s="47"/>
      <c r="I85" s="47"/>
      <c r="J85" s="47"/>
    </row>
    <row r="86" spans="2:10" x14ac:dyDescent="0.25">
      <c r="B86" s="40" t="s">
        <v>275</v>
      </c>
      <c r="C86" s="28" t="s">
        <v>276</v>
      </c>
      <c r="D86" s="95">
        <v>0.05</v>
      </c>
      <c r="E86" s="339">
        <f>COUNT(D88:D95)</f>
        <v>8</v>
      </c>
      <c r="F86" s="266">
        <f>SUM(D88:D95)</f>
        <v>4.9999999999999996E-2</v>
      </c>
      <c r="G86" s="266"/>
      <c r="H86" s="47"/>
      <c r="I86" s="47"/>
      <c r="J86" s="47"/>
    </row>
    <row r="87" spans="2:10" x14ac:dyDescent="0.25">
      <c r="B87" s="40" t="s">
        <v>277</v>
      </c>
      <c r="C87" s="27" t="s">
        <v>247</v>
      </c>
      <c r="D87" s="100"/>
      <c r="E87" s="340"/>
      <c r="F87" s="48"/>
      <c r="G87" s="265"/>
      <c r="H87" s="48"/>
      <c r="I87" s="47"/>
      <c r="J87" s="47"/>
    </row>
    <row r="88" spans="2:10" ht="60" x14ac:dyDescent="0.25">
      <c r="B88" s="40" t="s">
        <v>278</v>
      </c>
      <c r="C88" s="27" t="s">
        <v>279</v>
      </c>
      <c r="D88" s="135">
        <f>+$D$86/8</f>
        <v>6.2500000000000003E-3</v>
      </c>
      <c r="E88" s="340" t="s">
        <v>280</v>
      </c>
      <c r="F88" s="31" t="s">
        <v>101</v>
      </c>
      <c r="G88" s="256">
        <f>VLOOKUP(F88,'Priority Rating'!$B$30:$C$34,2,FALSE)</f>
        <v>0</v>
      </c>
      <c r="H88" s="256">
        <f t="shared" ref="H88:H95" si="14">D88*G88</f>
        <v>0</v>
      </c>
      <c r="I88" s="28"/>
      <c r="J88" s="47"/>
    </row>
    <row r="89" spans="2:10" ht="60" x14ac:dyDescent="0.25">
      <c r="B89" s="40" t="s">
        <v>281</v>
      </c>
      <c r="C89" s="31" t="s">
        <v>282</v>
      </c>
      <c r="D89" s="135">
        <f t="shared" ref="D89:D95" si="15">+$D$86/8</f>
        <v>6.2500000000000003E-3</v>
      </c>
      <c r="E89" s="340" t="s">
        <v>283</v>
      </c>
      <c r="F89" s="31" t="s">
        <v>101</v>
      </c>
      <c r="G89" s="256">
        <f>VLOOKUP(F89,'Priority Rating'!$B$30:$C$34,2,FALSE)</f>
        <v>0</v>
      </c>
      <c r="H89" s="256">
        <f t="shared" si="14"/>
        <v>0</v>
      </c>
      <c r="I89" s="28"/>
      <c r="J89" s="47"/>
    </row>
    <row r="90" spans="2:10" ht="60" x14ac:dyDescent="0.25">
      <c r="B90" s="40" t="s">
        <v>284</v>
      </c>
      <c r="C90" s="31" t="s">
        <v>285</v>
      </c>
      <c r="D90" s="135">
        <f t="shared" si="15"/>
        <v>6.2500000000000003E-3</v>
      </c>
      <c r="E90" s="340" t="s">
        <v>286</v>
      </c>
      <c r="F90" s="31" t="s">
        <v>101</v>
      </c>
      <c r="G90" s="256">
        <f>VLOOKUP(F90,'Priority Rating'!$B$30:$C$34,2,FALSE)</f>
        <v>0</v>
      </c>
      <c r="H90" s="256">
        <f t="shared" si="14"/>
        <v>0</v>
      </c>
      <c r="I90" s="28"/>
      <c r="J90" s="47"/>
    </row>
    <row r="91" spans="2:10" ht="45" x14ac:dyDescent="0.25">
      <c r="B91" s="40" t="s">
        <v>287</v>
      </c>
      <c r="C91" s="31" t="s">
        <v>288</v>
      </c>
      <c r="D91" s="135">
        <f t="shared" si="15"/>
        <v>6.2500000000000003E-3</v>
      </c>
      <c r="E91" s="340" t="s">
        <v>289</v>
      </c>
      <c r="F91" s="31" t="s">
        <v>101</v>
      </c>
      <c r="G91" s="256">
        <f>VLOOKUP(F91,'Priority Rating'!$B$30:$C$34,2,FALSE)</f>
        <v>0</v>
      </c>
      <c r="H91" s="256">
        <f t="shared" si="14"/>
        <v>0</v>
      </c>
      <c r="I91" s="28"/>
      <c r="J91" s="47"/>
    </row>
    <row r="92" spans="2:10" ht="45" x14ac:dyDescent="0.25">
      <c r="B92" s="40" t="s">
        <v>290</v>
      </c>
      <c r="C92" s="31" t="s">
        <v>291</v>
      </c>
      <c r="D92" s="135">
        <f t="shared" si="15"/>
        <v>6.2500000000000003E-3</v>
      </c>
      <c r="E92" s="340" t="s">
        <v>292</v>
      </c>
      <c r="F92" s="31" t="s">
        <v>101</v>
      </c>
      <c r="G92" s="256">
        <f>VLOOKUP(F92,'Priority Rating'!$B$30:$C$34,2,FALSE)</f>
        <v>0</v>
      </c>
      <c r="H92" s="256">
        <f t="shared" si="14"/>
        <v>0</v>
      </c>
      <c r="I92" s="28"/>
      <c r="J92" s="47"/>
    </row>
    <row r="93" spans="2:10" ht="45" x14ac:dyDescent="0.25">
      <c r="B93" s="40" t="s">
        <v>293</v>
      </c>
      <c r="C93" s="27" t="s">
        <v>294</v>
      </c>
      <c r="D93" s="135">
        <f t="shared" si="15"/>
        <v>6.2500000000000003E-3</v>
      </c>
      <c r="E93" s="340" t="s">
        <v>295</v>
      </c>
      <c r="F93" s="31" t="s">
        <v>101</v>
      </c>
      <c r="G93" s="256">
        <f>VLOOKUP(F93,'Priority Rating'!$B$30:$C$34,2,FALSE)</f>
        <v>0</v>
      </c>
      <c r="H93" s="256">
        <f t="shared" si="14"/>
        <v>0</v>
      </c>
      <c r="I93" s="28"/>
      <c r="J93" s="47"/>
    </row>
    <row r="94" spans="2:10" ht="45" x14ac:dyDescent="0.25">
      <c r="B94" s="40" t="s">
        <v>296</v>
      </c>
      <c r="C94" s="31" t="s">
        <v>297</v>
      </c>
      <c r="D94" s="135">
        <f t="shared" si="15"/>
        <v>6.2500000000000003E-3</v>
      </c>
      <c r="E94" s="340" t="s">
        <v>298</v>
      </c>
      <c r="F94" s="31" t="s">
        <v>101</v>
      </c>
      <c r="G94" s="256">
        <f>VLOOKUP(F94,'Priority Rating'!$B$30:$C$34,2,FALSE)</f>
        <v>0</v>
      </c>
      <c r="H94" s="256">
        <f t="shared" si="14"/>
        <v>0</v>
      </c>
      <c r="I94" s="28"/>
      <c r="J94" s="47"/>
    </row>
    <row r="95" spans="2:10" ht="45" x14ac:dyDescent="0.25">
      <c r="B95" s="40" t="s">
        <v>299</v>
      </c>
      <c r="C95" s="31" t="s">
        <v>300</v>
      </c>
      <c r="D95" s="135">
        <f t="shared" si="15"/>
        <v>6.2500000000000003E-3</v>
      </c>
      <c r="E95" s="340" t="s">
        <v>301</v>
      </c>
      <c r="F95" s="31" t="s">
        <v>101</v>
      </c>
      <c r="G95" s="256">
        <f>VLOOKUP(F95,'Priority Rating'!$B$30:$C$34,2,FALSE)</f>
        <v>0</v>
      </c>
      <c r="H95" s="256">
        <f t="shared" si="14"/>
        <v>0</v>
      </c>
      <c r="I95" s="28"/>
      <c r="J95" s="47"/>
    </row>
    <row r="96" spans="2:10" x14ac:dyDescent="0.25">
      <c r="B96" s="40"/>
      <c r="C96" s="28"/>
      <c r="D96" s="100"/>
      <c r="E96" s="339"/>
      <c r="F96" s="47"/>
      <c r="G96" s="266"/>
      <c r="H96" s="47"/>
      <c r="I96" s="47"/>
      <c r="J96" s="47"/>
    </row>
    <row r="97" spans="2:10" x14ac:dyDescent="0.25">
      <c r="B97" s="40" t="s">
        <v>302</v>
      </c>
      <c r="C97" s="28" t="s">
        <v>303</v>
      </c>
      <c r="D97" s="95">
        <v>0.05</v>
      </c>
      <c r="E97" s="339">
        <f>COUNT(D99:D105)</f>
        <v>7</v>
      </c>
      <c r="F97" s="266">
        <f>SUM(D99:D105)</f>
        <v>5.000000000000001E-2</v>
      </c>
      <c r="G97" s="266"/>
      <c r="H97" s="47"/>
      <c r="I97" s="47"/>
      <c r="J97" s="47"/>
    </row>
    <row r="98" spans="2:10" x14ac:dyDescent="0.25">
      <c r="B98" s="40" t="s">
        <v>304</v>
      </c>
      <c r="C98" s="27" t="s">
        <v>247</v>
      </c>
      <c r="D98" s="100"/>
      <c r="E98" s="340"/>
      <c r="F98" s="48"/>
      <c r="G98" s="265"/>
      <c r="H98" s="48"/>
      <c r="I98" s="47"/>
      <c r="J98" s="47"/>
    </row>
    <row r="99" spans="2:10" ht="60" x14ac:dyDescent="0.25">
      <c r="B99" s="40" t="s">
        <v>305</v>
      </c>
      <c r="C99" s="32" t="s">
        <v>306</v>
      </c>
      <c r="D99" s="135">
        <f>+$D$97/7</f>
        <v>7.1428571428571435E-3</v>
      </c>
      <c r="E99" s="340" t="s">
        <v>307</v>
      </c>
      <c r="F99" s="31" t="s">
        <v>101</v>
      </c>
      <c r="G99" s="256">
        <f>VLOOKUP(F99,'Priority Rating'!$B$30:$C$34,2,FALSE)</f>
        <v>0</v>
      </c>
      <c r="H99" s="256">
        <f t="shared" ref="H99:H105" si="16">D99*G99</f>
        <v>0</v>
      </c>
      <c r="I99" s="28"/>
      <c r="J99" s="47"/>
    </row>
    <row r="100" spans="2:10" ht="45" x14ac:dyDescent="0.25">
      <c r="B100" s="40" t="s">
        <v>308</v>
      </c>
      <c r="C100" s="32" t="s">
        <v>309</v>
      </c>
      <c r="D100" s="135">
        <f t="shared" ref="D100:D105" si="17">+$D$97/7</f>
        <v>7.1428571428571435E-3</v>
      </c>
      <c r="E100" s="340" t="s">
        <v>310</v>
      </c>
      <c r="F100" s="31" t="s">
        <v>101</v>
      </c>
      <c r="G100" s="256">
        <f>VLOOKUP(F100,'Priority Rating'!$B$30:$C$34,2,FALSE)</f>
        <v>0</v>
      </c>
      <c r="H100" s="256">
        <f t="shared" si="16"/>
        <v>0</v>
      </c>
      <c r="I100" s="28"/>
      <c r="J100" s="47"/>
    </row>
    <row r="101" spans="2:10" ht="45" x14ac:dyDescent="0.25">
      <c r="B101" s="40" t="s">
        <v>311</v>
      </c>
      <c r="C101" s="27" t="s">
        <v>312</v>
      </c>
      <c r="D101" s="135">
        <f t="shared" si="17"/>
        <v>7.1428571428571435E-3</v>
      </c>
      <c r="E101" s="340" t="s">
        <v>313</v>
      </c>
      <c r="F101" s="31" t="s">
        <v>101</v>
      </c>
      <c r="G101" s="256">
        <f>VLOOKUP(F101,'Priority Rating'!$B$30:$C$34,2,FALSE)</f>
        <v>0</v>
      </c>
      <c r="H101" s="256">
        <f t="shared" si="16"/>
        <v>0</v>
      </c>
      <c r="I101" s="28"/>
      <c r="J101" s="47"/>
    </row>
    <row r="102" spans="2:10" ht="60" x14ac:dyDescent="0.25">
      <c r="B102" s="40" t="s">
        <v>314</v>
      </c>
      <c r="C102" s="32" t="s">
        <v>315</v>
      </c>
      <c r="D102" s="135">
        <f t="shared" si="17"/>
        <v>7.1428571428571435E-3</v>
      </c>
      <c r="E102" s="340" t="s">
        <v>316</v>
      </c>
      <c r="F102" s="31" t="s">
        <v>101</v>
      </c>
      <c r="G102" s="256">
        <f>VLOOKUP(F102,'Priority Rating'!$B$30:$C$34,2,FALSE)</f>
        <v>0</v>
      </c>
      <c r="H102" s="256">
        <f t="shared" si="16"/>
        <v>0</v>
      </c>
      <c r="I102" s="28"/>
      <c r="J102" s="47"/>
    </row>
    <row r="103" spans="2:10" ht="90" x14ac:dyDescent="0.25">
      <c r="B103" s="40" t="s">
        <v>317</v>
      </c>
      <c r="C103" s="346" t="s">
        <v>318</v>
      </c>
      <c r="D103" s="135">
        <f t="shared" si="17"/>
        <v>7.1428571428571435E-3</v>
      </c>
      <c r="E103" s="48" t="s">
        <v>319</v>
      </c>
      <c r="F103" s="31" t="s">
        <v>101</v>
      </c>
      <c r="G103" s="256">
        <f>VLOOKUP(F103,'Priority Rating'!$B$30:$C$34,2,FALSE)</f>
        <v>0</v>
      </c>
      <c r="H103" s="256">
        <f t="shared" si="16"/>
        <v>0</v>
      </c>
      <c r="I103" s="28"/>
      <c r="J103" s="47"/>
    </row>
    <row r="104" spans="2:10" ht="60" x14ac:dyDescent="0.25">
      <c r="B104" s="40" t="s">
        <v>320</v>
      </c>
      <c r="C104" s="32" t="s">
        <v>321</v>
      </c>
      <c r="D104" s="135">
        <f t="shared" si="17"/>
        <v>7.1428571428571435E-3</v>
      </c>
      <c r="E104" s="340" t="s">
        <v>322</v>
      </c>
      <c r="F104" s="31" t="s">
        <v>101</v>
      </c>
      <c r="G104" s="256">
        <f>VLOOKUP(F104,'Priority Rating'!$B$30:$C$34,2,FALSE)</f>
        <v>0</v>
      </c>
      <c r="H104" s="256">
        <f t="shared" si="16"/>
        <v>0</v>
      </c>
      <c r="I104" s="28"/>
      <c r="J104" s="47"/>
    </row>
    <row r="105" spans="2:10" ht="60" x14ac:dyDescent="0.25">
      <c r="B105" s="40" t="s">
        <v>323</v>
      </c>
      <c r="C105" s="31" t="s">
        <v>324</v>
      </c>
      <c r="D105" s="135">
        <f t="shared" si="17"/>
        <v>7.1428571428571435E-3</v>
      </c>
      <c r="E105" s="340" t="s">
        <v>325</v>
      </c>
      <c r="F105" s="31" t="s">
        <v>101</v>
      </c>
      <c r="G105" s="256">
        <f>VLOOKUP(F105,'Priority Rating'!$B$30:$C$34,2,FALSE)</f>
        <v>0</v>
      </c>
      <c r="H105" s="256">
        <f t="shared" si="16"/>
        <v>0</v>
      </c>
      <c r="I105" s="28"/>
      <c r="J105" s="47"/>
    </row>
    <row r="106" spans="2:10" x14ac:dyDescent="0.25">
      <c r="B106" s="40"/>
      <c r="C106" s="28"/>
      <c r="D106" s="100"/>
      <c r="E106" s="339"/>
      <c r="F106" s="47"/>
      <c r="G106" s="266"/>
      <c r="H106" s="47"/>
      <c r="I106" s="47"/>
      <c r="J106" s="47"/>
    </row>
    <row r="107" spans="2:10" x14ac:dyDescent="0.25">
      <c r="B107" s="40" t="s">
        <v>326</v>
      </c>
      <c r="C107" s="28" t="s">
        <v>327</v>
      </c>
      <c r="D107" s="95">
        <v>0.08</v>
      </c>
      <c r="E107" s="339">
        <f>COUNT(D109:D137)</f>
        <v>18</v>
      </c>
      <c r="F107" s="266">
        <f>SUM(D109:D137)</f>
        <v>0.08</v>
      </c>
      <c r="G107" s="266"/>
      <c r="H107" s="47"/>
      <c r="I107" s="47"/>
      <c r="J107" s="47"/>
    </row>
    <row r="108" spans="2:10" x14ac:dyDescent="0.25">
      <c r="B108" s="40" t="s">
        <v>328</v>
      </c>
      <c r="C108" s="28" t="s">
        <v>329</v>
      </c>
      <c r="D108" s="100"/>
      <c r="E108" s="339"/>
      <c r="F108" s="47"/>
      <c r="G108" s="266"/>
      <c r="H108" s="47"/>
      <c r="I108" s="47"/>
      <c r="J108" s="47"/>
    </row>
    <row r="109" spans="2:10" ht="45" x14ac:dyDescent="0.25">
      <c r="B109" s="40" t="s">
        <v>330</v>
      </c>
      <c r="C109" s="31" t="s">
        <v>331</v>
      </c>
      <c r="D109" s="135">
        <f>+$D$107/18</f>
        <v>4.4444444444444444E-3</v>
      </c>
      <c r="E109" s="340" t="s">
        <v>332</v>
      </c>
      <c r="F109" s="31" t="s">
        <v>101</v>
      </c>
      <c r="G109" s="256">
        <f>VLOOKUP(F109,'Priority Rating'!$B$30:$C$34,2,FALSE)</f>
        <v>0</v>
      </c>
      <c r="H109" s="256">
        <f t="shared" ref="H109:H110" si="18">D109*G109</f>
        <v>0</v>
      </c>
      <c r="I109" s="28"/>
      <c r="J109" s="47"/>
    </row>
    <row r="110" spans="2:10" ht="60" x14ac:dyDescent="0.25">
      <c r="B110" s="40" t="s">
        <v>333</v>
      </c>
      <c r="C110" s="31" t="s">
        <v>334</v>
      </c>
      <c r="D110" s="135">
        <f>+$D$107/18</f>
        <v>4.4444444444444444E-3</v>
      </c>
      <c r="E110" s="340" t="s">
        <v>335</v>
      </c>
      <c r="F110" s="31" t="s">
        <v>101</v>
      </c>
      <c r="G110" s="256">
        <f>VLOOKUP(F110,'Priority Rating'!$B$30:$C$34,2,FALSE)</f>
        <v>0</v>
      </c>
      <c r="H110" s="256">
        <f t="shared" si="18"/>
        <v>0</v>
      </c>
      <c r="I110" s="28"/>
      <c r="J110" s="47"/>
    </row>
    <row r="111" spans="2:10" ht="30" x14ac:dyDescent="0.25">
      <c r="B111" s="40" t="s">
        <v>336</v>
      </c>
      <c r="C111" s="31" t="s">
        <v>337</v>
      </c>
      <c r="D111" s="100"/>
      <c r="E111" s="340"/>
      <c r="F111" s="48"/>
      <c r="G111" s="265"/>
      <c r="H111" s="48"/>
      <c r="I111" s="47"/>
      <c r="J111" s="47"/>
    </row>
    <row r="112" spans="2:10" ht="60" x14ac:dyDescent="0.25">
      <c r="B112" s="40" t="s">
        <v>338</v>
      </c>
      <c r="C112" s="27" t="s">
        <v>339</v>
      </c>
      <c r="D112" s="135">
        <f t="shared" ref="D112:D116" si="19">+$D$107/18</f>
        <v>4.4444444444444444E-3</v>
      </c>
      <c r="E112" s="340" t="s">
        <v>340</v>
      </c>
      <c r="F112" s="31" t="s">
        <v>101</v>
      </c>
      <c r="G112" s="256">
        <f>VLOOKUP(F112,'Priority Rating'!$B$30:$C$34,2,FALSE)</f>
        <v>0</v>
      </c>
      <c r="H112" s="256">
        <f t="shared" ref="H112:H116" si="20">D112*G112</f>
        <v>0</v>
      </c>
      <c r="I112" s="28"/>
      <c r="J112" s="47"/>
    </row>
    <row r="113" spans="2:12" ht="60" x14ac:dyDescent="0.25">
      <c r="B113" s="40" t="s">
        <v>341</v>
      </c>
      <c r="C113" s="27" t="s">
        <v>342</v>
      </c>
      <c r="D113" s="135">
        <f t="shared" si="19"/>
        <v>4.4444444444444444E-3</v>
      </c>
      <c r="E113" s="340" t="s">
        <v>343</v>
      </c>
      <c r="F113" s="31" t="s">
        <v>101</v>
      </c>
      <c r="G113" s="256">
        <f>VLOOKUP(F113,'Priority Rating'!$B$30:$C$34,2,FALSE)</f>
        <v>0</v>
      </c>
      <c r="H113" s="256">
        <f t="shared" si="20"/>
        <v>0</v>
      </c>
      <c r="I113" s="28"/>
      <c r="J113" s="47"/>
    </row>
    <row r="114" spans="2:12" ht="60" x14ac:dyDescent="0.25">
      <c r="B114" s="40" t="s">
        <v>344</v>
      </c>
      <c r="C114" s="27" t="s">
        <v>345</v>
      </c>
      <c r="D114" s="135">
        <f t="shared" si="19"/>
        <v>4.4444444444444444E-3</v>
      </c>
      <c r="E114" s="340" t="s">
        <v>346</v>
      </c>
      <c r="F114" s="31" t="s">
        <v>101</v>
      </c>
      <c r="G114" s="256">
        <f>VLOOKUP(F114,'Priority Rating'!$B$30:$C$34,2,FALSE)</f>
        <v>0</v>
      </c>
      <c r="H114" s="256">
        <f t="shared" si="20"/>
        <v>0</v>
      </c>
      <c r="I114" s="28"/>
      <c r="J114" s="47"/>
    </row>
    <row r="115" spans="2:12" ht="45" x14ac:dyDescent="0.25">
      <c r="B115" s="40" t="s">
        <v>347</v>
      </c>
      <c r="C115" s="27" t="s">
        <v>348</v>
      </c>
      <c r="D115" s="135">
        <f t="shared" si="19"/>
        <v>4.4444444444444444E-3</v>
      </c>
      <c r="E115" s="340" t="s">
        <v>349</v>
      </c>
      <c r="F115" s="31" t="s">
        <v>101</v>
      </c>
      <c r="G115" s="256">
        <f>VLOOKUP(F115,'Priority Rating'!$B$30:$C$34,2,FALSE)</f>
        <v>0</v>
      </c>
      <c r="H115" s="256">
        <f t="shared" si="20"/>
        <v>0</v>
      </c>
      <c r="I115" s="28"/>
      <c r="J115" s="47"/>
    </row>
    <row r="116" spans="2:12" ht="45" x14ac:dyDescent="0.25">
      <c r="B116" s="40" t="s">
        <v>350</v>
      </c>
      <c r="C116" s="27" t="s">
        <v>351</v>
      </c>
      <c r="D116" s="135">
        <f t="shared" si="19"/>
        <v>4.4444444444444444E-3</v>
      </c>
      <c r="E116" s="340" t="s">
        <v>352</v>
      </c>
      <c r="F116" s="31" t="s">
        <v>101</v>
      </c>
      <c r="G116" s="256">
        <f>VLOOKUP(F116,'Priority Rating'!$B$30:$C$34,2,FALSE)</f>
        <v>0</v>
      </c>
      <c r="H116" s="256">
        <f t="shared" si="20"/>
        <v>0</v>
      </c>
      <c r="I116" s="28"/>
      <c r="J116" s="47"/>
    </row>
    <row r="117" spans="2:12" x14ac:dyDescent="0.25">
      <c r="B117" s="40"/>
      <c r="C117" s="27" t="s">
        <v>353</v>
      </c>
      <c r="D117" s="100"/>
      <c r="E117" s="339"/>
      <c r="F117" s="47"/>
      <c r="G117" s="266"/>
      <c r="H117" s="47"/>
      <c r="I117" s="47"/>
      <c r="J117" s="47"/>
    </row>
    <row r="118" spans="2:12" ht="60" x14ac:dyDescent="0.25">
      <c r="B118" s="40" t="s">
        <v>177</v>
      </c>
      <c r="C118" s="33" t="s">
        <v>354</v>
      </c>
      <c r="D118" s="139">
        <f>+$D$107/18</f>
        <v>4.4444444444444444E-3</v>
      </c>
      <c r="E118" s="340" t="s">
        <v>355</v>
      </c>
      <c r="F118" s="31" t="s">
        <v>101</v>
      </c>
      <c r="G118" s="256">
        <f>VLOOKUP(F118,'Priority Rating'!$B$30:$C$34,2,FALSE)</f>
        <v>0</v>
      </c>
      <c r="H118" s="256">
        <f>D118*G118</f>
        <v>0</v>
      </c>
      <c r="I118" s="35"/>
      <c r="J118" s="52"/>
    </row>
    <row r="119" spans="2:12" x14ac:dyDescent="0.25">
      <c r="B119" s="40"/>
      <c r="C119" s="27"/>
      <c r="D119" s="139"/>
      <c r="E119" s="340"/>
      <c r="F119" s="31"/>
      <c r="G119" s="256"/>
      <c r="H119" s="256"/>
      <c r="I119" s="35"/>
      <c r="J119" s="52"/>
    </row>
    <row r="120" spans="2:12" x14ac:dyDescent="0.25">
      <c r="B120" s="40" t="s">
        <v>356</v>
      </c>
      <c r="C120" s="28" t="s">
        <v>357</v>
      </c>
      <c r="D120" s="100"/>
      <c r="E120" s="339"/>
      <c r="F120" s="47"/>
      <c r="G120" s="266"/>
      <c r="H120" s="47"/>
      <c r="I120" s="47"/>
      <c r="J120" s="47"/>
    </row>
    <row r="121" spans="2:12" x14ac:dyDescent="0.25">
      <c r="B121" s="40" t="s">
        <v>358</v>
      </c>
      <c r="C121" s="27" t="s">
        <v>359</v>
      </c>
      <c r="D121" s="135"/>
      <c r="E121" s="339"/>
      <c r="F121" s="47"/>
      <c r="G121" s="266"/>
      <c r="H121" s="47"/>
      <c r="I121" s="47"/>
      <c r="J121" s="47"/>
    </row>
    <row r="122" spans="2:12" ht="60" x14ac:dyDescent="0.25">
      <c r="B122" s="40" t="s">
        <v>360</v>
      </c>
      <c r="C122" s="27" t="s">
        <v>361</v>
      </c>
      <c r="D122" s="135">
        <f t="shared" ref="D122:D123" si="21">+$D$107/18</f>
        <v>4.4444444444444444E-3</v>
      </c>
      <c r="E122" s="340" t="s">
        <v>362</v>
      </c>
      <c r="F122" s="31" t="s">
        <v>101</v>
      </c>
      <c r="G122" s="256">
        <f>VLOOKUP(F122,'Priority Rating'!$B$30:$C$34,2,FALSE)</f>
        <v>0</v>
      </c>
      <c r="H122" s="256">
        <f t="shared" ref="H122:H123" si="22">D122*G122</f>
        <v>0</v>
      </c>
      <c r="I122" s="28"/>
      <c r="J122" s="47"/>
      <c r="L122" s="37"/>
    </row>
    <row r="123" spans="2:12" ht="45" x14ac:dyDescent="0.25">
      <c r="B123" s="40" t="s">
        <v>363</v>
      </c>
      <c r="C123" s="27" t="s">
        <v>364</v>
      </c>
      <c r="D123" s="135">
        <f t="shared" si="21"/>
        <v>4.4444444444444444E-3</v>
      </c>
      <c r="E123" s="340" t="s">
        <v>365</v>
      </c>
      <c r="F123" s="31" t="s">
        <v>101</v>
      </c>
      <c r="G123" s="256">
        <f>VLOOKUP(F123,'Priority Rating'!$B$30:$C$34,2,FALSE)</f>
        <v>0</v>
      </c>
      <c r="H123" s="256">
        <f t="shared" si="22"/>
        <v>0</v>
      </c>
      <c r="I123" s="28"/>
      <c r="J123" s="47"/>
    </row>
    <row r="124" spans="2:12" x14ac:dyDescent="0.25">
      <c r="B124" s="40"/>
      <c r="C124" s="27"/>
      <c r="D124" s="100"/>
      <c r="E124" s="339"/>
      <c r="F124" s="47"/>
      <c r="G124" s="266"/>
      <c r="H124" s="47"/>
      <c r="I124" s="47"/>
      <c r="J124" s="47"/>
    </row>
    <row r="125" spans="2:12" x14ac:dyDescent="0.25">
      <c r="B125" s="40" t="s">
        <v>366</v>
      </c>
      <c r="C125" s="28" t="s">
        <v>367</v>
      </c>
      <c r="D125" s="100"/>
      <c r="E125" s="339"/>
      <c r="F125" s="47"/>
      <c r="G125" s="266"/>
      <c r="H125" s="47"/>
      <c r="I125" s="47"/>
      <c r="J125" s="47"/>
    </row>
    <row r="126" spans="2:12" ht="30" x14ac:dyDescent="0.25">
      <c r="B126" s="40" t="s">
        <v>368</v>
      </c>
      <c r="C126" s="31" t="s">
        <v>369</v>
      </c>
      <c r="D126" s="100"/>
      <c r="E126" s="339"/>
      <c r="F126" s="47"/>
      <c r="G126" s="266"/>
      <c r="H126" s="47"/>
      <c r="I126" s="47"/>
      <c r="J126" s="47"/>
    </row>
    <row r="127" spans="2:12" ht="75" x14ac:dyDescent="0.25">
      <c r="B127" s="40" t="s">
        <v>370</v>
      </c>
      <c r="C127" s="27" t="s">
        <v>371</v>
      </c>
      <c r="D127" s="135">
        <f t="shared" ref="D127:D131" si="23">+$D$107/18</f>
        <v>4.4444444444444444E-3</v>
      </c>
      <c r="E127" s="340" t="s">
        <v>372</v>
      </c>
      <c r="F127" s="47"/>
      <c r="G127" s="266"/>
      <c r="H127" s="47"/>
      <c r="I127" s="47"/>
      <c r="J127" s="47"/>
    </row>
    <row r="128" spans="2:12" ht="60" x14ac:dyDescent="0.25">
      <c r="B128" s="40" t="s">
        <v>373</v>
      </c>
      <c r="C128" s="31" t="s">
        <v>374</v>
      </c>
      <c r="D128" s="135">
        <f t="shared" si="23"/>
        <v>4.4444444444444444E-3</v>
      </c>
      <c r="E128" s="340" t="s">
        <v>375</v>
      </c>
      <c r="F128" s="31" t="s">
        <v>101</v>
      </c>
      <c r="G128" s="256">
        <f>VLOOKUP(F128,'Priority Rating'!$B$30:$C$34,2,FALSE)</f>
        <v>0</v>
      </c>
      <c r="H128" s="256">
        <f t="shared" ref="H128:H131" si="24">D128*G128</f>
        <v>0</v>
      </c>
      <c r="I128" s="28"/>
      <c r="J128" s="47"/>
    </row>
    <row r="129" spans="2:10" ht="45" x14ac:dyDescent="0.25">
      <c r="B129" s="40" t="s">
        <v>376</v>
      </c>
      <c r="C129" s="31" t="s">
        <v>377</v>
      </c>
      <c r="D129" s="135">
        <f t="shared" si="23"/>
        <v>4.4444444444444444E-3</v>
      </c>
      <c r="E129" s="340" t="s">
        <v>378</v>
      </c>
      <c r="F129" s="31" t="s">
        <v>101</v>
      </c>
      <c r="G129" s="256">
        <f>VLOOKUP(F129,'Priority Rating'!$B$30:$C$34,2,FALSE)</f>
        <v>0</v>
      </c>
      <c r="H129" s="256">
        <f t="shared" si="24"/>
        <v>0</v>
      </c>
      <c r="I129" s="28"/>
      <c r="J129" s="47"/>
    </row>
    <row r="130" spans="2:10" ht="45" x14ac:dyDescent="0.25">
      <c r="B130" s="40" t="s">
        <v>379</v>
      </c>
      <c r="C130" s="31" t="s">
        <v>380</v>
      </c>
      <c r="D130" s="135">
        <f t="shared" si="23"/>
        <v>4.4444444444444444E-3</v>
      </c>
      <c r="E130" s="340" t="s">
        <v>381</v>
      </c>
      <c r="F130" s="31" t="s">
        <v>101</v>
      </c>
      <c r="G130" s="256">
        <f>VLOOKUP(F130,'Priority Rating'!$B$30:$C$34,2,FALSE)</f>
        <v>0</v>
      </c>
      <c r="H130" s="256">
        <f t="shared" si="24"/>
        <v>0</v>
      </c>
      <c r="I130" s="28"/>
      <c r="J130" s="47"/>
    </row>
    <row r="131" spans="2:10" ht="45" x14ac:dyDescent="0.25">
      <c r="B131" s="40" t="s">
        <v>382</v>
      </c>
      <c r="C131" s="31" t="s">
        <v>383</v>
      </c>
      <c r="D131" s="135">
        <f t="shared" si="23"/>
        <v>4.4444444444444444E-3</v>
      </c>
      <c r="E131" s="340" t="s">
        <v>384</v>
      </c>
      <c r="F131" s="31" t="s">
        <v>101</v>
      </c>
      <c r="G131" s="256">
        <f>VLOOKUP(F131,'Priority Rating'!$B$30:$C$34,2,FALSE)</f>
        <v>0</v>
      </c>
      <c r="H131" s="256">
        <f t="shared" si="24"/>
        <v>0</v>
      </c>
      <c r="I131" s="28"/>
      <c r="J131" s="47"/>
    </row>
    <row r="132" spans="2:10" x14ac:dyDescent="0.25">
      <c r="B132" s="40"/>
      <c r="C132" s="28"/>
      <c r="D132" s="100"/>
      <c r="E132" s="339"/>
      <c r="F132" s="47"/>
      <c r="G132" s="266"/>
      <c r="H132" s="47"/>
      <c r="I132" s="47"/>
      <c r="J132" s="47"/>
    </row>
    <row r="133" spans="2:10" x14ac:dyDescent="0.25">
      <c r="B133" s="40" t="s">
        <v>385</v>
      </c>
      <c r="C133" s="28" t="s">
        <v>386</v>
      </c>
      <c r="D133" s="100"/>
      <c r="E133" s="339"/>
      <c r="F133" s="47"/>
      <c r="G133" s="266"/>
      <c r="H133" s="47"/>
      <c r="I133" s="47"/>
      <c r="J133" s="47"/>
    </row>
    <row r="134" spans="2:10" x14ac:dyDescent="0.25">
      <c r="B134" s="40" t="s">
        <v>387</v>
      </c>
      <c r="C134" s="27" t="s">
        <v>388</v>
      </c>
      <c r="D134" s="100"/>
      <c r="E134" s="340"/>
      <c r="F134" s="48"/>
      <c r="G134" s="265"/>
      <c r="H134" s="48"/>
      <c r="I134" s="47"/>
      <c r="J134" s="47"/>
    </row>
    <row r="135" spans="2:10" ht="60" x14ac:dyDescent="0.25">
      <c r="B135" s="40" t="s">
        <v>389</v>
      </c>
      <c r="C135" s="27" t="s">
        <v>390</v>
      </c>
      <c r="D135" s="135">
        <f t="shared" ref="D135:D137" si="25">+$D$107/18</f>
        <v>4.4444444444444444E-3</v>
      </c>
      <c r="E135" s="340" t="s">
        <v>391</v>
      </c>
      <c r="F135" s="31" t="s">
        <v>101</v>
      </c>
      <c r="G135" s="256">
        <f>VLOOKUP(F135,'Priority Rating'!$B$30:$C$34,2,FALSE)</f>
        <v>0</v>
      </c>
      <c r="H135" s="256">
        <f t="shared" ref="H135:H137" si="26">D135*G135</f>
        <v>0</v>
      </c>
      <c r="I135" s="28"/>
      <c r="J135" s="47"/>
    </row>
    <row r="136" spans="2:10" ht="45" x14ac:dyDescent="0.25">
      <c r="B136" s="40" t="s">
        <v>392</v>
      </c>
      <c r="C136" s="27" t="s">
        <v>393</v>
      </c>
      <c r="D136" s="135">
        <f t="shared" si="25"/>
        <v>4.4444444444444444E-3</v>
      </c>
      <c r="E136" s="340" t="s">
        <v>394</v>
      </c>
      <c r="F136" s="31" t="s">
        <v>101</v>
      </c>
      <c r="G136" s="256">
        <f>VLOOKUP(F136,'Priority Rating'!$B$30:$C$34,2,FALSE)</f>
        <v>0</v>
      </c>
      <c r="H136" s="256">
        <f t="shared" si="26"/>
        <v>0</v>
      </c>
      <c r="I136" s="27"/>
      <c r="J136" s="45"/>
    </row>
    <row r="137" spans="2:10" ht="60" x14ac:dyDescent="0.25">
      <c r="B137" s="40" t="s">
        <v>395</v>
      </c>
      <c r="C137" s="31" t="s">
        <v>396</v>
      </c>
      <c r="D137" s="135">
        <f t="shared" si="25"/>
        <v>4.4444444444444444E-3</v>
      </c>
      <c r="E137" s="340" t="s">
        <v>397</v>
      </c>
      <c r="F137" s="31" t="s">
        <v>101</v>
      </c>
      <c r="G137" s="256">
        <f>VLOOKUP(F137,'Priority Rating'!$B$30:$C$34,2,FALSE)</f>
        <v>0</v>
      </c>
      <c r="H137" s="256">
        <f t="shared" si="26"/>
        <v>0</v>
      </c>
      <c r="I137" s="27"/>
      <c r="J137" s="45"/>
    </row>
    <row r="138" spans="2:10" x14ac:dyDescent="0.25">
      <c r="B138" s="110"/>
      <c r="C138" s="257"/>
      <c r="D138" s="258"/>
      <c r="E138" s="343"/>
      <c r="F138" s="259"/>
      <c r="G138" s="269"/>
      <c r="H138" s="259"/>
      <c r="I138" s="257"/>
      <c r="J138" s="260"/>
    </row>
    <row r="139" spans="2:10" ht="29.45" customHeight="1" x14ac:dyDescent="0.25">
      <c r="B139" s="368" t="s">
        <v>398</v>
      </c>
      <c r="C139" s="371"/>
      <c r="D139" s="111"/>
      <c r="E139" s="333"/>
      <c r="F139" s="111"/>
      <c r="G139" s="270"/>
      <c r="H139" s="111"/>
      <c r="I139" s="111"/>
      <c r="J139" s="112"/>
    </row>
    <row r="140" spans="2:10" x14ac:dyDescent="0.25">
      <c r="B140" s="40" t="s">
        <v>399</v>
      </c>
      <c r="C140" s="28" t="s">
        <v>400</v>
      </c>
      <c r="D140" s="100"/>
      <c r="E140" s="339"/>
      <c r="F140" s="47"/>
      <c r="G140" s="266"/>
      <c r="H140" s="47"/>
      <c r="I140" s="47"/>
      <c r="J140" s="47"/>
    </row>
    <row r="141" spans="2:10" x14ac:dyDescent="0.25">
      <c r="B141" s="40" t="s">
        <v>401</v>
      </c>
      <c r="C141" s="28" t="s">
        <v>402</v>
      </c>
      <c r="D141" s="95">
        <v>0.05</v>
      </c>
      <c r="E141" s="339">
        <f>COUNT(D143:D149)</f>
        <v>7</v>
      </c>
      <c r="F141" s="266">
        <f>SUM(D143:D149)</f>
        <v>5.000000000000001E-2</v>
      </c>
      <c r="G141" s="266"/>
      <c r="H141" s="47"/>
      <c r="I141" s="47"/>
      <c r="J141" s="47"/>
    </row>
    <row r="142" spans="2:10" ht="30" x14ac:dyDescent="0.25">
      <c r="B142" s="40"/>
      <c r="C142" s="31" t="s">
        <v>403</v>
      </c>
      <c r="D142" s="133"/>
      <c r="E142" s="340"/>
      <c r="F142" s="48"/>
      <c r="G142" s="265"/>
      <c r="H142" s="48"/>
      <c r="I142" s="47"/>
      <c r="J142" s="47"/>
    </row>
    <row r="143" spans="2:10" ht="60" x14ac:dyDescent="0.25">
      <c r="B143" s="40"/>
      <c r="C143" s="27" t="s">
        <v>404</v>
      </c>
      <c r="D143" s="134">
        <f>+$D$141/7</f>
        <v>7.1428571428571435E-3</v>
      </c>
      <c r="E143" s="340" t="s">
        <v>405</v>
      </c>
      <c r="F143" s="31" t="s">
        <v>101</v>
      </c>
      <c r="G143" s="256">
        <f>VLOOKUP(F143,'Priority Rating'!$B$30:$C$34,2,FALSE)</f>
        <v>0</v>
      </c>
      <c r="H143" s="256">
        <f t="shared" ref="H143:H149" si="27">D143*G143</f>
        <v>0</v>
      </c>
      <c r="I143" s="28"/>
      <c r="J143" s="47"/>
    </row>
    <row r="144" spans="2:10" ht="45" x14ac:dyDescent="0.25">
      <c r="B144" s="40"/>
      <c r="C144" s="27" t="s">
        <v>406</v>
      </c>
      <c r="D144" s="134">
        <f t="shared" ref="D144:D149" si="28">+$D$141/7</f>
        <v>7.1428571428571435E-3</v>
      </c>
      <c r="E144" s="340" t="s">
        <v>407</v>
      </c>
      <c r="F144" s="31" t="s">
        <v>101</v>
      </c>
      <c r="G144" s="256">
        <f>VLOOKUP(F144,'Priority Rating'!$B$30:$C$34,2,FALSE)</f>
        <v>0</v>
      </c>
      <c r="H144" s="256">
        <f t="shared" si="27"/>
        <v>0</v>
      </c>
      <c r="I144" s="28"/>
      <c r="J144" s="47"/>
    </row>
    <row r="145" spans="2:10" ht="45" x14ac:dyDescent="0.25">
      <c r="B145" s="40"/>
      <c r="C145" s="27" t="s">
        <v>408</v>
      </c>
      <c r="D145" s="134">
        <f t="shared" si="28"/>
        <v>7.1428571428571435E-3</v>
      </c>
      <c r="E145" s="340" t="s">
        <v>409</v>
      </c>
      <c r="F145" s="31" t="s">
        <v>101</v>
      </c>
      <c r="G145" s="256">
        <f>VLOOKUP(F145,'Priority Rating'!$B$30:$C$34,2,FALSE)</f>
        <v>0</v>
      </c>
      <c r="H145" s="256">
        <f t="shared" si="27"/>
        <v>0</v>
      </c>
      <c r="I145" s="28"/>
      <c r="J145" s="47"/>
    </row>
    <row r="146" spans="2:10" ht="60" x14ac:dyDescent="0.25">
      <c r="B146" s="40"/>
      <c r="C146" s="27" t="s">
        <v>410</v>
      </c>
      <c r="D146" s="134">
        <f t="shared" si="28"/>
        <v>7.1428571428571435E-3</v>
      </c>
      <c r="E146" s="340" t="s">
        <v>411</v>
      </c>
      <c r="F146" s="31" t="s">
        <v>101</v>
      </c>
      <c r="G146" s="256">
        <f>VLOOKUP(F146,'Priority Rating'!$B$30:$C$34,2,FALSE)</f>
        <v>0</v>
      </c>
      <c r="H146" s="256">
        <f t="shared" si="27"/>
        <v>0</v>
      </c>
      <c r="I146" s="28"/>
      <c r="J146" s="47"/>
    </row>
    <row r="147" spans="2:10" ht="45" x14ac:dyDescent="0.25">
      <c r="B147" s="40"/>
      <c r="C147" s="31" t="s">
        <v>412</v>
      </c>
      <c r="D147" s="135">
        <f t="shared" si="28"/>
        <v>7.1428571428571435E-3</v>
      </c>
      <c r="E147" s="340" t="s">
        <v>413</v>
      </c>
      <c r="F147" s="31" t="s">
        <v>101</v>
      </c>
      <c r="G147" s="256">
        <f>VLOOKUP(F147,'Priority Rating'!$B$30:$C$34,2,FALSE)</f>
        <v>0</v>
      </c>
      <c r="H147" s="256">
        <f>D147*G147</f>
        <v>0</v>
      </c>
      <c r="I147" s="28"/>
      <c r="J147" s="47"/>
    </row>
    <row r="148" spans="2:10" ht="45" x14ac:dyDescent="0.25">
      <c r="B148" s="40"/>
      <c r="C148" s="31" t="s">
        <v>414</v>
      </c>
      <c r="D148" s="135">
        <f t="shared" si="28"/>
        <v>7.1428571428571435E-3</v>
      </c>
      <c r="E148" s="340" t="s">
        <v>415</v>
      </c>
      <c r="F148" s="31" t="s">
        <v>101</v>
      </c>
      <c r="G148" s="256">
        <f>VLOOKUP(F148,'Priority Rating'!$B$30:$C$34,2,FALSE)</f>
        <v>0</v>
      </c>
      <c r="H148" s="256">
        <f t="shared" si="27"/>
        <v>0</v>
      </c>
      <c r="I148" s="27"/>
      <c r="J148" s="45"/>
    </row>
    <row r="149" spans="2:10" ht="60" x14ac:dyDescent="0.25">
      <c r="B149" s="40"/>
      <c r="C149" s="27" t="s">
        <v>416</v>
      </c>
      <c r="D149" s="134">
        <f t="shared" si="28"/>
        <v>7.1428571428571435E-3</v>
      </c>
      <c r="E149" s="340" t="s">
        <v>417</v>
      </c>
      <c r="F149" s="31" t="s">
        <v>101</v>
      </c>
      <c r="G149" s="256">
        <f>VLOOKUP(F149,'Priority Rating'!$B$30:$C$34,2,FALSE)</f>
        <v>0</v>
      </c>
      <c r="H149" s="256">
        <f t="shared" si="27"/>
        <v>0</v>
      </c>
      <c r="I149" s="27"/>
      <c r="J149" s="45"/>
    </row>
    <row r="150" spans="2:10" x14ac:dyDescent="0.25">
      <c r="D150" s="132"/>
      <c r="H150" s="261">
        <f>SUM(H20:H149)</f>
        <v>0</v>
      </c>
    </row>
    <row r="151" spans="2:10" x14ac:dyDescent="0.25">
      <c r="D151" s="276">
        <f>SUM(D141,D107,D97,D86,D74,D60,D32,D17)</f>
        <v>0.6</v>
      </c>
    </row>
    <row r="156" spans="2:10" x14ac:dyDescent="0.25">
      <c r="E156" s="184"/>
    </row>
  </sheetData>
  <mergeCells count="8">
    <mergeCell ref="B15:J15"/>
    <mergeCell ref="B139:C139"/>
    <mergeCell ref="B3:K3"/>
    <mergeCell ref="B6:C6"/>
    <mergeCell ref="B9:C9"/>
    <mergeCell ref="B12:B14"/>
    <mergeCell ref="C12:J12"/>
    <mergeCell ref="C13:J13"/>
  </mergeCells>
  <pageMargins left="0.25" right="0.25" top="0.75" bottom="0.75" header="0.3" footer="0.3"/>
  <pageSetup paperSize="9" scale="64"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A3467C-DFD6-42F0-9C65-D26D24F34D26}">
          <x14:formula1>
            <xm:f>'Priority Rating'!$B$30:$B$34</xm:f>
          </x14:formula1>
          <xm:sqref>F20:F28 F34:F38 F40:F45 F47 F76:F84 F88:F95 F112:F116 F122:F123 F135:F137 F49:F58 F109:F110 F30 F118:F119 F127:F131 F143:F149 F99:F105 F62:F72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458D-A8C5-4371-AD7A-854EBEE3A8BA}">
  <sheetPr>
    <tabColor theme="7" tint="-0.499984740745262"/>
    <outlinePr summaryBelow="0"/>
    <pageSetUpPr fitToPage="1"/>
  </sheetPr>
  <dimension ref="A1:O54"/>
  <sheetViews>
    <sheetView showGridLines="0" zoomScale="70" zoomScaleNormal="70" workbookViewId="0">
      <selection activeCell="C36" sqref="C36"/>
    </sheetView>
  </sheetViews>
  <sheetFormatPr defaultColWidth="9.42578125" defaultRowHeight="12.75" outlineLevelRow="1" x14ac:dyDescent="0.2"/>
  <cols>
    <col min="1" max="1" width="6.42578125" style="205" customWidth="1"/>
    <col min="2" max="2" width="15.42578125" style="206" customWidth="1"/>
    <col min="3" max="3" width="40.5703125" style="160" customWidth="1"/>
    <col min="4" max="4" width="18.5703125" style="206" customWidth="1"/>
    <col min="5" max="5" width="44" style="207" customWidth="1"/>
    <col min="6" max="6" width="12.5703125" style="205" customWidth="1"/>
    <col min="7" max="7" width="11.42578125" style="205" customWidth="1"/>
    <col min="8" max="8" width="11.5703125" style="205" customWidth="1"/>
    <col min="9" max="9" width="24.140625" style="207" customWidth="1"/>
    <col min="10" max="10" width="20.5703125" style="207" customWidth="1"/>
    <col min="11" max="11" width="27.5703125" style="205" customWidth="1"/>
    <col min="12" max="12" width="24.42578125" style="205" customWidth="1"/>
    <col min="13" max="13" width="17.42578125" style="205" customWidth="1"/>
    <col min="14" max="14" width="13.42578125" style="205" customWidth="1"/>
    <col min="15" max="15" width="37.5703125" style="208" customWidth="1"/>
    <col min="16" max="16384" width="9.42578125" style="208"/>
  </cols>
  <sheetData>
    <row r="1" spans="1:15" s="146" customFormat="1" ht="15.75" thickTop="1" x14ac:dyDescent="0.25">
      <c r="A1" s="141"/>
      <c r="B1" s="142"/>
      <c r="C1" s="142"/>
      <c r="D1" s="143"/>
      <c r="E1" s="144"/>
      <c r="F1" s="145"/>
      <c r="G1" s="145"/>
      <c r="I1" s="386"/>
      <c r="J1" s="385"/>
      <c r="K1" s="385"/>
      <c r="L1" s="385"/>
      <c r="M1" s="385"/>
      <c r="N1" s="386"/>
      <c r="O1" s="385"/>
    </row>
    <row r="2" spans="1:15" s="146" customFormat="1" ht="15" x14ac:dyDescent="0.25">
      <c r="A2" s="147"/>
      <c r="B2" s="148" t="s">
        <v>418</v>
      </c>
      <c r="C2" s="382" t="s">
        <v>419</v>
      </c>
      <c r="D2" s="387"/>
      <c r="E2" s="149"/>
      <c r="F2" s="145"/>
      <c r="G2" s="145"/>
      <c r="I2" s="388"/>
      <c r="J2" s="385"/>
      <c r="K2" s="385"/>
      <c r="L2" s="385"/>
      <c r="M2" s="385"/>
      <c r="N2" s="150"/>
      <c r="O2" s="151"/>
    </row>
    <row r="3" spans="1:15" s="146" customFormat="1" ht="15" x14ac:dyDescent="0.25">
      <c r="A3" s="147"/>
      <c r="B3" s="148" t="s">
        <v>420</v>
      </c>
      <c r="C3" s="382" t="s">
        <v>421</v>
      </c>
      <c r="D3" s="387"/>
      <c r="E3" s="152"/>
      <c r="F3" s="145"/>
      <c r="G3" s="145"/>
      <c r="I3" s="388"/>
      <c r="J3" s="385"/>
      <c r="K3" s="385"/>
      <c r="L3" s="385"/>
      <c r="M3" s="385"/>
      <c r="N3" s="150"/>
      <c r="O3" s="151"/>
    </row>
    <row r="4" spans="1:15" s="146" customFormat="1" ht="15" x14ac:dyDescent="0.25">
      <c r="A4" s="147"/>
      <c r="B4" s="153" t="s">
        <v>422</v>
      </c>
      <c r="C4" s="382"/>
      <c r="D4" s="383"/>
      <c r="E4" s="149"/>
      <c r="F4" s="145"/>
      <c r="G4" s="145"/>
      <c r="I4" s="388"/>
      <c r="J4" s="385"/>
      <c r="K4" s="385"/>
      <c r="L4" s="385"/>
      <c r="M4" s="385"/>
      <c r="N4" s="150"/>
      <c r="O4" s="151"/>
    </row>
    <row r="5" spans="1:15" s="146" customFormat="1" ht="15" x14ac:dyDescent="0.25">
      <c r="A5" s="147"/>
      <c r="B5" s="153" t="s">
        <v>33</v>
      </c>
      <c r="C5" s="382"/>
      <c r="D5" s="383"/>
      <c r="E5" s="149"/>
      <c r="F5" s="145"/>
      <c r="G5" s="145"/>
      <c r="I5" s="388"/>
      <c r="J5" s="385"/>
      <c r="K5" s="385"/>
      <c r="L5" s="385"/>
      <c r="M5" s="385"/>
      <c r="N5" s="384"/>
      <c r="O5" s="385"/>
    </row>
    <row r="6" spans="1:15" s="146" customFormat="1" ht="15" x14ac:dyDescent="0.25">
      <c r="A6" s="154"/>
      <c r="B6" s="153" t="s">
        <v>34</v>
      </c>
      <c r="C6" s="382"/>
      <c r="D6" s="383"/>
      <c r="E6" s="144"/>
      <c r="F6" s="145"/>
      <c r="G6" s="145"/>
      <c r="I6" s="384"/>
      <c r="J6" s="385"/>
      <c r="K6" s="385"/>
      <c r="L6" s="385"/>
      <c r="M6" s="385"/>
      <c r="N6" s="384"/>
      <c r="O6" s="385"/>
    </row>
    <row r="7" spans="1:15" s="146" customFormat="1" ht="15.75" thickBot="1" x14ac:dyDescent="0.3">
      <c r="A7" s="155"/>
      <c r="B7" s="156"/>
      <c r="C7" s="156"/>
      <c r="D7" s="157"/>
      <c r="E7" s="158"/>
      <c r="F7" s="145"/>
      <c r="G7" s="145"/>
      <c r="I7" s="384"/>
      <c r="J7" s="385"/>
      <c r="K7" s="385"/>
      <c r="L7" s="385"/>
      <c r="M7" s="385"/>
      <c r="N7" s="384"/>
      <c r="O7" s="385"/>
    </row>
    <row r="8" spans="1:15" s="146" customFormat="1" ht="14.25" thickTop="1" thickBot="1" x14ac:dyDescent="0.3">
      <c r="A8" s="159"/>
      <c r="B8" s="159"/>
      <c r="C8" s="159"/>
      <c r="D8" s="160"/>
      <c r="E8" s="158"/>
      <c r="F8" s="145"/>
      <c r="G8" s="145"/>
      <c r="H8" s="145"/>
      <c r="I8" s="161"/>
      <c r="J8" s="161"/>
      <c r="K8" s="145"/>
      <c r="L8" s="145"/>
      <c r="M8" s="145"/>
      <c r="N8" s="145"/>
    </row>
    <row r="9" spans="1:15" s="145" customFormat="1" ht="77.25" thickTop="1" x14ac:dyDescent="0.25">
      <c r="A9" s="389" t="s">
        <v>423</v>
      </c>
      <c r="B9" s="390"/>
      <c r="C9" s="390"/>
      <c r="D9" s="390"/>
      <c r="E9" s="390"/>
      <c r="F9" s="391" t="s">
        <v>424</v>
      </c>
      <c r="G9" s="391"/>
      <c r="H9" s="162" t="s">
        <v>425</v>
      </c>
      <c r="I9" s="163" t="s">
        <v>426</v>
      </c>
      <c r="J9" s="164" t="s">
        <v>427</v>
      </c>
      <c r="K9" s="165" t="s">
        <v>428</v>
      </c>
      <c r="L9" s="392" t="s">
        <v>429</v>
      </c>
      <c r="M9" s="393"/>
      <c r="N9" s="166" t="s">
        <v>430</v>
      </c>
      <c r="O9" s="167" t="s">
        <v>431</v>
      </c>
    </row>
    <row r="10" spans="1:15" s="180" customFormat="1" ht="47.45" customHeight="1" thickBot="1" x14ac:dyDescent="0.3">
      <c r="A10" s="168" t="s">
        <v>432</v>
      </c>
      <c r="B10" s="169" t="s">
        <v>433</v>
      </c>
      <c r="C10" s="169" t="s">
        <v>434</v>
      </c>
      <c r="D10" s="170" t="s">
        <v>435</v>
      </c>
      <c r="E10" s="170" t="s">
        <v>436</v>
      </c>
      <c r="F10" s="171" t="s">
        <v>437</v>
      </c>
      <c r="G10" s="172" t="s">
        <v>438</v>
      </c>
      <c r="H10" s="173" t="s">
        <v>439</v>
      </c>
      <c r="I10" s="174" t="s">
        <v>440</v>
      </c>
      <c r="J10" s="175" t="s">
        <v>441</v>
      </c>
      <c r="K10" s="176" t="s">
        <v>442</v>
      </c>
      <c r="L10" s="177" t="s">
        <v>443</v>
      </c>
      <c r="M10" s="178" t="s">
        <v>444</v>
      </c>
      <c r="N10" s="178" t="s">
        <v>445</v>
      </c>
      <c r="O10" s="179" t="s">
        <v>446</v>
      </c>
    </row>
    <row r="11" spans="1:15" s="190" customFormat="1" ht="127.5" x14ac:dyDescent="0.2">
      <c r="A11" s="181">
        <v>1</v>
      </c>
      <c r="B11" s="182" t="s">
        <v>447</v>
      </c>
      <c r="C11" s="285" t="s">
        <v>840</v>
      </c>
      <c r="D11" s="183" t="s">
        <v>448</v>
      </c>
      <c r="E11" s="286" t="s">
        <v>449</v>
      </c>
      <c r="F11" s="287" t="s">
        <v>450</v>
      </c>
      <c r="G11" s="288">
        <f>VLOOKUP(F11,'Priority Rating'!M22:N28,2,FALSE)</f>
        <v>4</v>
      </c>
      <c r="H11" s="186">
        <f t="shared" ref="H11:H18" si="0">IFERROR((G11/$G$54),0)</f>
        <v>2.2857142857142857E-2</v>
      </c>
      <c r="I11" s="295" t="s">
        <v>451</v>
      </c>
      <c r="J11" s="187">
        <v>0</v>
      </c>
      <c r="K11" s="299"/>
      <c r="L11" s="295" t="s">
        <v>452</v>
      </c>
      <c r="M11" s="187">
        <v>0</v>
      </c>
      <c r="N11" s="188">
        <f>M11*H11</f>
        <v>0</v>
      </c>
      <c r="O11" s="189"/>
    </row>
    <row r="12" spans="1:15" s="190" customFormat="1" ht="102" outlineLevel="1" x14ac:dyDescent="0.2">
      <c r="A12" s="289">
        <v>2</v>
      </c>
      <c r="B12" s="191" t="s">
        <v>447</v>
      </c>
      <c r="C12" s="82" t="s">
        <v>841</v>
      </c>
      <c r="D12" s="192" t="s">
        <v>448</v>
      </c>
      <c r="E12" s="31" t="s">
        <v>453</v>
      </c>
      <c r="F12" s="184" t="s">
        <v>450</v>
      </c>
      <c r="G12" s="185">
        <f>VLOOKUP(F12,'Priority Rating'!M22:N28,2,FALSE)</f>
        <v>4</v>
      </c>
      <c r="H12" s="193">
        <f t="shared" si="0"/>
        <v>2.2857142857142857E-2</v>
      </c>
      <c r="I12" s="296" t="s">
        <v>454</v>
      </c>
      <c r="J12" s="194">
        <v>0</v>
      </c>
      <c r="K12" s="300"/>
      <c r="L12" s="296" t="s">
        <v>452</v>
      </c>
      <c r="M12" s="194">
        <v>0</v>
      </c>
      <c r="N12" s="284">
        <f t="shared" ref="N12:N53" si="1">M12*H12</f>
        <v>0</v>
      </c>
      <c r="O12" s="195"/>
    </row>
    <row r="13" spans="1:15" s="190" customFormat="1" ht="120" outlineLevel="1" x14ac:dyDescent="0.2">
      <c r="A13" s="289">
        <v>3</v>
      </c>
      <c r="B13" s="191" t="s">
        <v>447</v>
      </c>
      <c r="C13" s="82" t="s">
        <v>851</v>
      </c>
      <c r="D13" s="192" t="s">
        <v>448</v>
      </c>
      <c r="E13" s="31" t="s">
        <v>455</v>
      </c>
      <c r="F13" s="184" t="s">
        <v>489</v>
      </c>
      <c r="G13" s="185">
        <f>VLOOKUP(F13,'Priority Rating'!M22:N28,2,FALSE)</f>
        <v>5</v>
      </c>
      <c r="H13" s="193">
        <f t="shared" si="0"/>
        <v>2.8571428571428571E-2</v>
      </c>
      <c r="I13" s="296" t="s">
        <v>456</v>
      </c>
      <c r="J13" s="194">
        <v>0</v>
      </c>
      <c r="K13" s="300"/>
      <c r="L13" s="296" t="s">
        <v>452</v>
      </c>
      <c r="M13" s="194">
        <v>0</v>
      </c>
      <c r="N13" s="284">
        <f t="shared" si="1"/>
        <v>0</v>
      </c>
      <c r="O13" s="195"/>
    </row>
    <row r="14" spans="1:15" s="190" customFormat="1" ht="89.25" outlineLevel="1" x14ac:dyDescent="0.2">
      <c r="A14" s="289">
        <v>4</v>
      </c>
      <c r="B14" s="191" t="s">
        <v>447</v>
      </c>
      <c r="C14" s="82" t="s">
        <v>457</v>
      </c>
      <c r="D14" s="192" t="s">
        <v>448</v>
      </c>
      <c r="E14" s="31" t="s">
        <v>458</v>
      </c>
      <c r="F14" s="184" t="s">
        <v>450</v>
      </c>
      <c r="G14" s="185">
        <f>VLOOKUP(F14,'Priority Rating'!M22:N28,2,FALSE)</f>
        <v>4</v>
      </c>
      <c r="H14" s="193">
        <f t="shared" si="0"/>
        <v>2.2857142857142857E-2</v>
      </c>
      <c r="I14" s="296" t="s">
        <v>459</v>
      </c>
      <c r="J14" s="194">
        <v>0</v>
      </c>
      <c r="K14" s="300"/>
      <c r="L14" s="296" t="s">
        <v>452</v>
      </c>
      <c r="M14" s="194">
        <v>0</v>
      </c>
      <c r="N14" s="284">
        <f t="shared" si="1"/>
        <v>0</v>
      </c>
      <c r="O14" s="195"/>
    </row>
    <row r="15" spans="1:15" s="190" customFormat="1" ht="89.25" outlineLevel="1" x14ac:dyDescent="0.2">
      <c r="A15" s="289">
        <v>5</v>
      </c>
      <c r="B15" s="191" t="s">
        <v>447</v>
      </c>
      <c r="C15" s="82" t="s">
        <v>849</v>
      </c>
      <c r="D15" s="192" t="s">
        <v>448</v>
      </c>
      <c r="E15" s="31" t="s">
        <v>848</v>
      </c>
      <c r="F15" s="184" t="s">
        <v>450</v>
      </c>
      <c r="G15" s="185">
        <f>VLOOKUP(F15,'Priority Rating'!M22:N28,2,FALSE)</f>
        <v>4</v>
      </c>
      <c r="H15" s="193">
        <f t="shared" si="0"/>
        <v>2.2857142857142857E-2</v>
      </c>
      <c r="I15" s="296" t="s">
        <v>459</v>
      </c>
      <c r="J15" s="194">
        <v>0</v>
      </c>
      <c r="K15" s="300"/>
      <c r="L15" s="296" t="s">
        <v>452</v>
      </c>
      <c r="M15" s="194">
        <v>0</v>
      </c>
      <c r="N15" s="284">
        <f t="shared" si="1"/>
        <v>0</v>
      </c>
      <c r="O15" s="195"/>
    </row>
    <row r="16" spans="1:15" s="190" customFormat="1" ht="89.25" outlineLevel="1" x14ac:dyDescent="0.2">
      <c r="A16" s="289">
        <v>6</v>
      </c>
      <c r="B16" s="191" t="s">
        <v>447</v>
      </c>
      <c r="C16" s="82" t="s">
        <v>850</v>
      </c>
      <c r="D16" s="192" t="s">
        <v>448</v>
      </c>
      <c r="E16" s="31" t="s">
        <v>460</v>
      </c>
      <c r="F16" s="184" t="s">
        <v>450</v>
      </c>
      <c r="G16" s="185">
        <f>VLOOKUP(F16,'Priority Rating'!M22:N28,2,FALSE)</f>
        <v>4</v>
      </c>
      <c r="H16" s="193">
        <f t="shared" si="0"/>
        <v>2.2857142857142857E-2</v>
      </c>
      <c r="I16" s="296" t="s">
        <v>459</v>
      </c>
      <c r="J16" s="194">
        <v>0</v>
      </c>
      <c r="K16" s="300"/>
      <c r="L16" s="296" t="s">
        <v>452</v>
      </c>
      <c r="M16" s="194">
        <v>0</v>
      </c>
      <c r="N16" s="284">
        <f t="shared" si="1"/>
        <v>0</v>
      </c>
      <c r="O16" s="195"/>
    </row>
    <row r="17" spans="1:15" s="190" customFormat="1" ht="89.25" outlineLevel="1" x14ac:dyDescent="0.2">
      <c r="A17" s="289">
        <v>7</v>
      </c>
      <c r="B17" s="191" t="s">
        <v>447</v>
      </c>
      <c r="C17" s="82" t="s">
        <v>852</v>
      </c>
      <c r="D17" s="192" t="s">
        <v>448</v>
      </c>
      <c r="E17" s="31" t="s">
        <v>461</v>
      </c>
      <c r="F17" s="184" t="s">
        <v>672</v>
      </c>
      <c r="G17" s="185">
        <f>VLOOKUP(F17,'Priority Rating'!M22:N28,2,FALSE)</f>
        <v>3</v>
      </c>
      <c r="H17" s="193">
        <f t="shared" si="0"/>
        <v>1.7142857142857144E-2</v>
      </c>
      <c r="I17" s="296" t="s">
        <v>459</v>
      </c>
      <c r="J17" s="194">
        <v>0</v>
      </c>
      <c r="K17" s="300"/>
      <c r="L17" s="296" t="s">
        <v>452</v>
      </c>
      <c r="M17" s="194">
        <v>0</v>
      </c>
      <c r="N17" s="284">
        <f t="shared" si="1"/>
        <v>0</v>
      </c>
      <c r="O17" s="195"/>
    </row>
    <row r="18" spans="1:15" s="190" customFormat="1" ht="89.25" outlineLevel="1" x14ac:dyDescent="0.2">
      <c r="A18" s="289">
        <v>8</v>
      </c>
      <c r="B18" s="191" t="s">
        <v>447</v>
      </c>
      <c r="C18" s="82" t="s">
        <v>846</v>
      </c>
      <c r="D18" s="192" t="s">
        <v>448</v>
      </c>
      <c r="E18" s="31" t="s">
        <v>842</v>
      </c>
      <c r="F18" s="184" t="s">
        <v>450</v>
      </c>
      <c r="G18" s="185">
        <f>VLOOKUP(F18,'Priority Rating'!M22:N28,2,FALSE)</f>
        <v>4</v>
      </c>
      <c r="H18" s="193">
        <f t="shared" si="0"/>
        <v>2.2857142857142857E-2</v>
      </c>
      <c r="I18" s="296" t="s">
        <v>459</v>
      </c>
      <c r="J18" s="194">
        <v>0</v>
      </c>
      <c r="K18" s="300"/>
      <c r="L18" s="296" t="s">
        <v>452</v>
      </c>
      <c r="M18" s="194">
        <v>0</v>
      </c>
      <c r="N18" s="284">
        <f t="shared" si="1"/>
        <v>0</v>
      </c>
      <c r="O18" s="195"/>
    </row>
    <row r="19" spans="1:15" s="190" customFormat="1" ht="89.25" outlineLevel="1" x14ac:dyDescent="0.2">
      <c r="A19" s="289"/>
      <c r="B19" s="191" t="s">
        <v>447</v>
      </c>
      <c r="C19" s="82" t="s">
        <v>847</v>
      </c>
      <c r="D19" s="192" t="s">
        <v>448</v>
      </c>
      <c r="E19" s="31" t="s">
        <v>843</v>
      </c>
      <c r="F19" s="184" t="s">
        <v>450</v>
      </c>
      <c r="G19" s="185">
        <v>4</v>
      </c>
      <c r="H19" s="193"/>
      <c r="I19" s="296" t="s">
        <v>459</v>
      </c>
      <c r="J19" s="194">
        <v>0</v>
      </c>
      <c r="K19" s="300"/>
      <c r="L19" s="296"/>
      <c r="M19" s="194"/>
      <c r="N19" s="284"/>
      <c r="O19" s="195"/>
    </row>
    <row r="20" spans="1:15" s="190" customFormat="1" ht="89.25" outlineLevel="1" x14ac:dyDescent="0.2">
      <c r="A20" s="289">
        <v>10</v>
      </c>
      <c r="B20" s="191" t="s">
        <v>447</v>
      </c>
      <c r="C20" s="83" t="s">
        <v>835</v>
      </c>
      <c r="D20" s="192" t="s">
        <v>462</v>
      </c>
      <c r="E20" s="31" t="s">
        <v>463</v>
      </c>
      <c r="F20" s="184" t="s">
        <v>450</v>
      </c>
      <c r="G20" s="185">
        <f>VLOOKUP(F20,'Priority Rating'!M22:N28,2,FALSE)</f>
        <v>4</v>
      </c>
      <c r="H20" s="193">
        <f>IFERROR((G20/$G$54),0)</f>
        <v>2.2857142857142857E-2</v>
      </c>
      <c r="I20" s="296" t="s">
        <v>459</v>
      </c>
      <c r="J20" s="194">
        <v>0</v>
      </c>
      <c r="K20" s="300"/>
      <c r="L20" s="296" t="s">
        <v>452</v>
      </c>
      <c r="M20" s="194">
        <v>0</v>
      </c>
      <c r="N20" s="284">
        <f t="shared" si="1"/>
        <v>0</v>
      </c>
      <c r="O20" s="195"/>
    </row>
    <row r="21" spans="1:15" s="190" customFormat="1" ht="89.25" outlineLevel="1" x14ac:dyDescent="0.2">
      <c r="A21" s="289">
        <v>11</v>
      </c>
      <c r="B21" s="191" t="s">
        <v>447</v>
      </c>
      <c r="C21" s="82" t="s">
        <v>464</v>
      </c>
      <c r="D21" s="192" t="s">
        <v>462</v>
      </c>
      <c r="E21" s="31" t="s">
        <v>465</v>
      </c>
      <c r="F21" s="184" t="s">
        <v>450</v>
      </c>
      <c r="G21" s="185">
        <f>VLOOKUP(F21,'Priority Rating'!M22:N28,2,FALSE)</f>
        <v>4</v>
      </c>
      <c r="H21" s="193">
        <f>IFERROR((G21/$G$54),0)</f>
        <v>2.2857142857142857E-2</v>
      </c>
      <c r="I21" s="296" t="s">
        <v>459</v>
      </c>
      <c r="J21" s="194">
        <v>0</v>
      </c>
      <c r="K21" s="300"/>
      <c r="L21" s="296" t="s">
        <v>452</v>
      </c>
      <c r="M21" s="194">
        <v>0</v>
      </c>
      <c r="N21" s="284">
        <f t="shared" si="1"/>
        <v>0</v>
      </c>
      <c r="O21" s="195"/>
    </row>
    <row r="22" spans="1:15" s="190" customFormat="1" ht="89.25" outlineLevel="1" x14ac:dyDescent="0.2">
      <c r="A22" s="289"/>
      <c r="B22" s="191" t="s">
        <v>447</v>
      </c>
      <c r="C22" s="82" t="s">
        <v>853</v>
      </c>
      <c r="D22" s="192" t="s">
        <v>462</v>
      </c>
      <c r="E22" s="31" t="s">
        <v>839</v>
      </c>
      <c r="F22" s="184" t="s">
        <v>450</v>
      </c>
      <c r="G22" s="185">
        <v>4</v>
      </c>
      <c r="H22" s="193"/>
      <c r="I22" s="296" t="s">
        <v>459</v>
      </c>
      <c r="J22" s="194">
        <v>0</v>
      </c>
      <c r="K22" s="300"/>
      <c r="L22" s="296"/>
      <c r="M22" s="194"/>
      <c r="N22" s="284"/>
      <c r="O22" s="195"/>
    </row>
    <row r="23" spans="1:15" s="190" customFormat="1" ht="89.25" outlineLevel="1" x14ac:dyDescent="0.2">
      <c r="A23" s="289">
        <v>12</v>
      </c>
      <c r="B23" s="191" t="s">
        <v>447</v>
      </c>
      <c r="C23" s="82" t="s">
        <v>466</v>
      </c>
      <c r="D23" s="192" t="s">
        <v>462</v>
      </c>
      <c r="E23" s="31" t="s">
        <v>467</v>
      </c>
      <c r="F23" s="184" t="s">
        <v>450</v>
      </c>
      <c r="G23" s="185">
        <f>VLOOKUP(F23,'Priority Rating'!M22:N28,2,FALSE)</f>
        <v>4</v>
      </c>
      <c r="H23" s="193">
        <f t="shared" ref="H23:H53" si="2">IFERROR((G23/$G$54),0)</f>
        <v>2.2857142857142857E-2</v>
      </c>
      <c r="I23" s="296" t="s">
        <v>459</v>
      </c>
      <c r="J23" s="194">
        <v>0</v>
      </c>
      <c r="K23" s="300"/>
      <c r="L23" s="296" t="s">
        <v>452</v>
      </c>
      <c r="M23" s="194">
        <v>0</v>
      </c>
      <c r="N23" s="284">
        <f t="shared" si="1"/>
        <v>0</v>
      </c>
      <c r="O23" s="195"/>
    </row>
    <row r="24" spans="1:15" s="190" customFormat="1" ht="89.25" outlineLevel="1" x14ac:dyDescent="0.2">
      <c r="A24" s="289">
        <v>14</v>
      </c>
      <c r="B24" s="191" t="s">
        <v>447</v>
      </c>
      <c r="C24" s="82" t="s">
        <v>469</v>
      </c>
      <c r="D24" s="192" t="s">
        <v>462</v>
      </c>
      <c r="E24" s="31" t="s">
        <v>470</v>
      </c>
      <c r="F24" s="184" t="s">
        <v>450</v>
      </c>
      <c r="G24" s="185">
        <f>VLOOKUP(F24,'Priority Rating'!M22:N28,2,FALSE)</f>
        <v>4</v>
      </c>
      <c r="H24" s="193">
        <f t="shared" si="2"/>
        <v>2.2857142857142857E-2</v>
      </c>
      <c r="I24" s="296" t="s">
        <v>459</v>
      </c>
      <c r="J24" s="194">
        <v>0</v>
      </c>
      <c r="K24" s="300"/>
      <c r="L24" s="296" t="s">
        <v>452</v>
      </c>
      <c r="M24" s="194">
        <v>0</v>
      </c>
      <c r="N24" s="284">
        <f t="shared" si="1"/>
        <v>0</v>
      </c>
      <c r="O24" s="195"/>
    </row>
    <row r="25" spans="1:15" s="190" customFormat="1" ht="89.25" outlineLevel="1" x14ac:dyDescent="0.2">
      <c r="A25" s="289">
        <v>15</v>
      </c>
      <c r="B25" s="191" t="s">
        <v>447</v>
      </c>
      <c r="C25" s="82" t="s">
        <v>832</v>
      </c>
      <c r="D25" s="192" t="s">
        <v>462</v>
      </c>
      <c r="E25" s="31" t="s">
        <v>836</v>
      </c>
      <c r="F25" s="184" t="s">
        <v>450</v>
      </c>
      <c r="G25" s="185">
        <f>VLOOKUP(F25,'Priority Rating'!M22:N28,2,FALSE)</f>
        <v>4</v>
      </c>
      <c r="H25" s="193">
        <f t="shared" si="2"/>
        <v>2.2857142857142857E-2</v>
      </c>
      <c r="I25" s="296" t="s">
        <v>459</v>
      </c>
      <c r="J25" s="194">
        <v>0</v>
      </c>
      <c r="K25" s="300"/>
      <c r="L25" s="296" t="s">
        <v>452</v>
      </c>
      <c r="M25" s="194">
        <v>0</v>
      </c>
      <c r="N25" s="284">
        <f t="shared" si="1"/>
        <v>0</v>
      </c>
      <c r="O25" s="195"/>
    </row>
    <row r="26" spans="1:15" s="190" customFormat="1" ht="89.25" outlineLevel="1" x14ac:dyDescent="0.2">
      <c r="A26" s="289">
        <v>16</v>
      </c>
      <c r="B26" s="191" t="s">
        <v>447</v>
      </c>
      <c r="C26" s="82" t="s">
        <v>844</v>
      </c>
      <c r="D26" s="192" t="s">
        <v>462</v>
      </c>
      <c r="E26" s="31" t="s">
        <v>471</v>
      </c>
      <c r="F26" s="184" t="s">
        <v>450</v>
      </c>
      <c r="G26" s="185">
        <f>VLOOKUP(F26,'Priority Rating'!M22:N28,2,FALSE)</f>
        <v>4</v>
      </c>
      <c r="H26" s="193">
        <f t="shared" si="2"/>
        <v>2.2857142857142857E-2</v>
      </c>
      <c r="I26" s="296" t="s">
        <v>459</v>
      </c>
      <c r="J26" s="194">
        <v>0</v>
      </c>
      <c r="K26" s="300"/>
      <c r="L26" s="296" t="s">
        <v>452</v>
      </c>
      <c r="M26" s="194">
        <v>0</v>
      </c>
      <c r="N26" s="284">
        <f t="shared" si="1"/>
        <v>0</v>
      </c>
      <c r="O26" s="195"/>
    </row>
    <row r="27" spans="1:15" s="190" customFormat="1" ht="89.25" outlineLevel="1" x14ac:dyDescent="0.2">
      <c r="A27" s="289">
        <v>17</v>
      </c>
      <c r="B27" s="191" t="s">
        <v>447</v>
      </c>
      <c r="C27" s="82" t="s">
        <v>472</v>
      </c>
      <c r="D27" s="192" t="s">
        <v>462</v>
      </c>
      <c r="E27" s="31" t="s">
        <v>473</v>
      </c>
      <c r="F27" s="184" t="s">
        <v>450</v>
      </c>
      <c r="G27" s="185">
        <f>VLOOKUP(F27,'Priority Rating'!M22:N28,2,FALSE)</f>
        <v>4</v>
      </c>
      <c r="H27" s="193">
        <f t="shared" si="2"/>
        <v>2.2857142857142857E-2</v>
      </c>
      <c r="I27" s="296" t="s">
        <v>459</v>
      </c>
      <c r="J27" s="194">
        <v>0</v>
      </c>
      <c r="K27" s="300"/>
      <c r="L27" s="296" t="s">
        <v>452</v>
      </c>
      <c r="M27" s="194">
        <v>0</v>
      </c>
      <c r="N27" s="284">
        <f t="shared" si="1"/>
        <v>0</v>
      </c>
      <c r="O27" s="195"/>
    </row>
    <row r="28" spans="1:15" s="190" customFormat="1" ht="89.25" outlineLevel="1" x14ac:dyDescent="0.2">
      <c r="A28" s="289">
        <v>18</v>
      </c>
      <c r="B28" s="191" t="s">
        <v>447</v>
      </c>
      <c r="C28" s="82" t="s">
        <v>474</v>
      </c>
      <c r="D28" s="192" t="s">
        <v>462</v>
      </c>
      <c r="E28" s="31" t="s">
        <v>475</v>
      </c>
      <c r="F28" s="184" t="s">
        <v>450</v>
      </c>
      <c r="G28" s="185">
        <f>VLOOKUP(F28,'Priority Rating'!M22:N28,2,FALSE)</f>
        <v>4</v>
      </c>
      <c r="H28" s="193">
        <f t="shared" si="2"/>
        <v>2.2857142857142857E-2</v>
      </c>
      <c r="I28" s="296" t="s">
        <v>459</v>
      </c>
      <c r="J28" s="194">
        <v>0</v>
      </c>
      <c r="K28" s="300"/>
      <c r="L28" s="296" t="s">
        <v>452</v>
      </c>
      <c r="M28" s="194">
        <v>0</v>
      </c>
      <c r="N28" s="284">
        <f t="shared" si="1"/>
        <v>0</v>
      </c>
      <c r="O28" s="195"/>
    </row>
    <row r="29" spans="1:15" s="190" customFormat="1" ht="105" outlineLevel="1" x14ac:dyDescent="0.2">
      <c r="A29" s="289">
        <v>19</v>
      </c>
      <c r="B29" s="191" t="s">
        <v>447</v>
      </c>
      <c r="C29" s="82" t="s">
        <v>476</v>
      </c>
      <c r="D29" s="192" t="s">
        <v>462</v>
      </c>
      <c r="E29" s="31" t="s">
        <v>477</v>
      </c>
      <c r="F29" s="184" t="s">
        <v>450</v>
      </c>
      <c r="G29" s="185">
        <f>VLOOKUP(F29,'Priority Rating'!M22:N28,2,FALSE)</f>
        <v>4</v>
      </c>
      <c r="H29" s="193">
        <f t="shared" si="2"/>
        <v>2.2857142857142857E-2</v>
      </c>
      <c r="I29" s="296" t="s">
        <v>459</v>
      </c>
      <c r="J29" s="194">
        <v>0</v>
      </c>
      <c r="K29" s="300"/>
      <c r="L29" s="296" t="s">
        <v>452</v>
      </c>
      <c r="M29" s="194">
        <v>0</v>
      </c>
      <c r="N29" s="284">
        <f t="shared" si="1"/>
        <v>0</v>
      </c>
      <c r="O29" s="195"/>
    </row>
    <row r="30" spans="1:15" s="190" customFormat="1" ht="89.25" outlineLevel="1" x14ac:dyDescent="0.2">
      <c r="A30" s="289">
        <v>20</v>
      </c>
      <c r="B30" s="191" t="s">
        <v>447</v>
      </c>
      <c r="C30" s="82" t="s">
        <v>478</v>
      </c>
      <c r="D30" s="192" t="s">
        <v>462</v>
      </c>
      <c r="E30" s="31" t="s">
        <v>479</v>
      </c>
      <c r="F30" s="184" t="s">
        <v>450</v>
      </c>
      <c r="G30" s="185">
        <f>VLOOKUP(F30,'Priority Rating'!M22:N28,2,FALSE)</f>
        <v>4</v>
      </c>
      <c r="H30" s="193">
        <f t="shared" si="2"/>
        <v>2.2857142857142857E-2</v>
      </c>
      <c r="I30" s="296" t="s">
        <v>459</v>
      </c>
      <c r="J30" s="194">
        <v>0</v>
      </c>
      <c r="K30" s="300"/>
      <c r="L30" s="296" t="s">
        <v>452</v>
      </c>
      <c r="M30" s="194">
        <v>0</v>
      </c>
      <c r="N30" s="284">
        <f t="shared" si="1"/>
        <v>0</v>
      </c>
      <c r="O30" s="195"/>
    </row>
    <row r="31" spans="1:15" s="190" customFormat="1" ht="89.25" outlineLevel="1" x14ac:dyDescent="0.2">
      <c r="A31" s="289">
        <v>21</v>
      </c>
      <c r="B31" s="191" t="s">
        <v>447</v>
      </c>
      <c r="C31" s="82" t="s">
        <v>480</v>
      </c>
      <c r="D31" s="192" t="s">
        <v>462</v>
      </c>
      <c r="E31" s="31" t="s">
        <v>481</v>
      </c>
      <c r="F31" s="184" t="s">
        <v>450</v>
      </c>
      <c r="G31" s="185">
        <f>VLOOKUP(F31,'Priority Rating'!M22:N28,2,FALSE)</f>
        <v>4</v>
      </c>
      <c r="H31" s="193">
        <f t="shared" si="2"/>
        <v>2.2857142857142857E-2</v>
      </c>
      <c r="I31" s="296" t="s">
        <v>459</v>
      </c>
      <c r="J31" s="194">
        <v>0</v>
      </c>
      <c r="K31" s="300"/>
      <c r="L31" s="296" t="s">
        <v>452</v>
      </c>
      <c r="M31" s="194">
        <v>0</v>
      </c>
      <c r="N31" s="284">
        <f t="shared" si="1"/>
        <v>0</v>
      </c>
      <c r="O31" s="195"/>
    </row>
    <row r="32" spans="1:15" s="190" customFormat="1" ht="90" outlineLevel="1" x14ac:dyDescent="0.2">
      <c r="A32" s="289">
        <v>22</v>
      </c>
      <c r="B32" s="191" t="s">
        <v>447</v>
      </c>
      <c r="C32" s="82" t="s">
        <v>482</v>
      </c>
      <c r="D32" s="192" t="s">
        <v>462</v>
      </c>
      <c r="E32" s="31" t="s">
        <v>483</v>
      </c>
      <c r="F32" s="184" t="s">
        <v>450</v>
      </c>
      <c r="G32" s="185">
        <f>VLOOKUP(F32,'Priority Rating'!M22:N28,2,FALSE)</f>
        <v>4</v>
      </c>
      <c r="H32" s="193">
        <f t="shared" si="2"/>
        <v>2.2857142857142857E-2</v>
      </c>
      <c r="I32" s="296" t="s">
        <v>459</v>
      </c>
      <c r="J32" s="194">
        <v>0</v>
      </c>
      <c r="K32" s="300"/>
      <c r="L32" s="296" t="s">
        <v>452</v>
      </c>
      <c r="M32" s="194">
        <v>0</v>
      </c>
      <c r="N32" s="284">
        <f t="shared" si="1"/>
        <v>0</v>
      </c>
      <c r="O32" s="195"/>
    </row>
    <row r="33" spans="1:15" s="190" customFormat="1" ht="89.25" outlineLevel="1" x14ac:dyDescent="0.2">
      <c r="A33" s="289">
        <v>23</v>
      </c>
      <c r="B33" s="191" t="s">
        <v>447</v>
      </c>
      <c r="C33" s="82" t="s">
        <v>484</v>
      </c>
      <c r="D33" s="192" t="s">
        <v>462</v>
      </c>
      <c r="E33" s="31" t="s">
        <v>485</v>
      </c>
      <c r="F33" s="184" t="s">
        <v>450</v>
      </c>
      <c r="G33" s="185">
        <f>VLOOKUP(F33,'Priority Rating'!M22:N28,2,FALSE)</f>
        <v>4</v>
      </c>
      <c r="H33" s="193">
        <f t="shared" si="2"/>
        <v>2.2857142857142857E-2</v>
      </c>
      <c r="I33" s="296" t="s">
        <v>459</v>
      </c>
      <c r="J33" s="194">
        <v>0</v>
      </c>
      <c r="K33" s="300"/>
      <c r="L33" s="296" t="s">
        <v>452</v>
      </c>
      <c r="M33" s="194">
        <v>0</v>
      </c>
      <c r="N33" s="284">
        <f t="shared" si="1"/>
        <v>0</v>
      </c>
      <c r="O33" s="195"/>
    </row>
    <row r="34" spans="1:15" s="190" customFormat="1" ht="89.25" outlineLevel="1" x14ac:dyDescent="0.2">
      <c r="A34" s="289">
        <v>24</v>
      </c>
      <c r="B34" s="191" t="s">
        <v>447</v>
      </c>
      <c r="C34" s="82" t="s">
        <v>486</v>
      </c>
      <c r="D34" s="192" t="s">
        <v>462</v>
      </c>
      <c r="E34" s="31" t="s">
        <v>487</v>
      </c>
      <c r="F34" s="184" t="s">
        <v>450</v>
      </c>
      <c r="G34" s="185">
        <f>VLOOKUP(F34,'Priority Rating'!M22:N28,2,FALSE)</f>
        <v>4</v>
      </c>
      <c r="H34" s="193">
        <f t="shared" si="2"/>
        <v>2.2857142857142857E-2</v>
      </c>
      <c r="I34" s="296" t="s">
        <v>459</v>
      </c>
      <c r="J34" s="194">
        <v>0</v>
      </c>
      <c r="K34" s="300"/>
      <c r="L34" s="296" t="s">
        <v>452</v>
      </c>
      <c r="M34" s="194">
        <v>0</v>
      </c>
      <c r="N34" s="284">
        <f t="shared" si="1"/>
        <v>0</v>
      </c>
      <c r="O34" s="195"/>
    </row>
    <row r="35" spans="1:15" s="190" customFormat="1" ht="90" outlineLevel="1" x14ac:dyDescent="0.2">
      <c r="A35" s="289">
        <v>26</v>
      </c>
      <c r="B35" s="191" t="s">
        <v>447</v>
      </c>
      <c r="C35" s="82" t="s">
        <v>859</v>
      </c>
      <c r="D35" s="192" t="s">
        <v>462</v>
      </c>
      <c r="E35" s="31" t="s">
        <v>488</v>
      </c>
      <c r="F35" s="184" t="s">
        <v>489</v>
      </c>
      <c r="G35" s="185">
        <f>VLOOKUP(F35,'Priority Rating'!M22:N28,2,FALSE)</f>
        <v>5</v>
      </c>
      <c r="H35" s="193">
        <f t="shared" si="2"/>
        <v>2.8571428571428571E-2</v>
      </c>
      <c r="I35" s="296" t="s">
        <v>459</v>
      </c>
      <c r="J35" s="194">
        <v>0</v>
      </c>
      <c r="K35" s="300"/>
      <c r="L35" s="296" t="s">
        <v>452</v>
      </c>
      <c r="M35" s="194">
        <v>0</v>
      </c>
      <c r="N35" s="284">
        <f t="shared" si="1"/>
        <v>0</v>
      </c>
      <c r="O35" s="195"/>
    </row>
    <row r="36" spans="1:15" s="190" customFormat="1" ht="89.25" outlineLevel="1" x14ac:dyDescent="0.2">
      <c r="A36" s="289">
        <v>27</v>
      </c>
      <c r="B36" s="191" t="s">
        <v>447</v>
      </c>
      <c r="C36" s="82" t="s">
        <v>854</v>
      </c>
      <c r="D36" s="192" t="s">
        <v>462</v>
      </c>
      <c r="E36" s="31" t="s">
        <v>490</v>
      </c>
      <c r="F36" s="184" t="s">
        <v>450</v>
      </c>
      <c r="G36" s="185">
        <f>VLOOKUP(F36,'Priority Rating'!M22:N28,2,FALSE)</f>
        <v>4</v>
      </c>
      <c r="H36" s="193">
        <f t="shared" si="2"/>
        <v>2.2857142857142857E-2</v>
      </c>
      <c r="I36" s="296" t="s">
        <v>459</v>
      </c>
      <c r="J36" s="194">
        <v>0</v>
      </c>
      <c r="K36" s="300"/>
      <c r="L36" s="296" t="s">
        <v>452</v>
      </c>
      <c r="M36" s="194">
        <v>0</v>
      </c>
      <c r="N36" s="284">
        <f t="shared" si="1"/>
        <v>0</v>
      </c>
      <c r="O36" s="195"/>
    </row>
    <row r="37" spans="1:15" s="190" customFormat="1" ht="89.25" outlineLevel="1" x14ac:dyDescent="0.2">
      <c r="A37" s="289">
        <v>28</v>
      </c>
      <c r="B37" s="191" t="s">
        <v>447</v>
      </c>
      <c r="C37" s="82" t="s">
        <v>491</v>
      </c>
      <c r="D37" s="192" t="s">
        <v>462</v>
      </c>
      <c r="E37" s="31" t="s">
        <v>492</v>
      </c>
      <c r="F37" s="184" t="s">
        <v>450</v>
      </c>
      <c r="G37" s="185">
        <f>VLOOKUP(F37,'Priority Rating'!M22:N28,2,FALSE)</f>
        <v>4</v>
      </c>
      <c r="H37" s="193">
        <f t="shared" si="2"/>
        <v>2.2857142857142857E-2</v>
      </c>
      <c r="I37" s="296" t="s">
        <v>459</v>
      </c>
      <c r="J37" s="194">
        <v>0</v>
      </c>
      <c r="K37" s="300"/>
      <c r="L37" s="296" t="s">
        <v>452</v>
      </c>
      <c r="M37" s="194">
        <v>0</v>
      </c>
      <c r="N37" s="284">
        <f t="shared" si="1"/>
        <v>0</v>
      </c>
      <c r="O37" s="195"/>
    </row>
    <row r="38" spans="1:15" s="190" customFormat="1" ht="89.25" outlineLevel="1" x14ac:dyDescent="0.2">
      <c r="A38" s="289">
        <v>29</v>
      </c>
      <c r="B38" s="191" t="s">
        <v>447</v>
      </c>
      <c r="C38" s="83" t="s">
        <v>845</v>
      </c>
      <c r="D38" s="192" t="s">
        <v>494</v>
      </c>
      <c r="E38" s="31" t="s">
        <v>834</v>
      </c>
      <c r="F38" s="184" t="s">
        <v>489</v>
      </c>
      <c r="G38" s="185">
        <f>VLOOKUP(F38,'Priority Rating'!M22:N28,2,FALSE)</f>
        <v>5</v>
      </c>
      <c r="H38" s="193">
        <f t="shared" si="2"/>
        <v>2.8571428571428571E-2</v>
      </c>
      <c r="I38" s="296" t="s">
        <v>459</v>
      </c>
      <c r="J38" s="194">
        <v>0</v>
      </c>
      <c r="K38" s="300"/>
      <c r="L38" s="296" t="s">
        <v>452</v>
      </c>
      <c r="M38" s="194">
        <v>0</v>
      </c>
      <c r="N38" s="284">
        <f t="shared" si="1"/>
        <v>0</v>
      </c>
      <c r="O38" s="195"/>
    </row>
    <row r="39" spans="1:15" s="190" customFormat="1" ht="89.25" outlineLevel="1" x14ac:dyDescent="0.2">
      <c r="A39" s="289">
        <v>31</v>
      </c>
      <c r="B39" s="191" t="s">
        <v>447</v>
      </c>
      <c r="C39" s="83" t="s">
        <v>495</v>
      </c>
      <c r="D39" s="192" t="s">
        <v>494</v>
      </c>
      <c r="E39" s="31" t="s">
        <v>495</v>
      </c>
      <c r="F39" s="184" t="s">
        <v>450</v>
      </c>
      <c r="G39" s="185">
        <f>VLOOKUP(F39,'Priority Rating'!M22:N28,2,FALSE)</f>
        <v>4</v>
      </c>
      <c r="H39" s="193">
        <f t="shared" si="2"/>
        <v>2.2857142857142857E-2</v>
      </c>
      <c r="I39" s="296" t="s">
        <v>459</v>
      </c>
      <c r="J39" s="194">
        <v>0</v>
      </c>
      <c r="K39" s="300"/>
      <c r="L39" s="296" t="s">
        <v>452</v>
      </c>
      <c r="M39" s="194">
        <v>0</v>
      </c>
      <c r="N39" s="284">
        <f t="shared" si="1"/>
        <v>0</v>
      </c>
      <c r="O39" s="195"/>
    </row>
    <row r="40" spans="1:15" s="190" customFormat="1" ht="90" outlineLevel="1" x14ac:dyDescent="0.2">
      <c r="A40" s="289">
        <v>32</v>
      </c>
      <c r="B40" s="191" t="s">
        <v>447</v>
      </c>
      <c r="C40" s="82" t="s">
        <v>496</v>
      </c>
      <c r="D40" s="192" t="s">
        <v>494</v>
      </c>
      <c r="E40" s="31" t="s">
        <v>497</v>
      </c>
      <c r="F40" s="184" t="s">
        <v>498</v>
      </c>
      <c r="G40" s="185">
        <f>VLOOKUP(F40,'Priority Rating'!M22:N28,2,FALSE)</f>
        <v>6</v>
      </c>
      <c r="H40" s="193">
        <f t="shared" si="2"/>
        <v>3.4285714285714287E-2</v>
      </c>
      <c r="I40" s="296" t="s">
        <v>459</v>
      </c>
      <c r="J40" s="194">
        <v>0</v>
      </c>
      <c r="K40" s="300"/>
      <c r="L40" s="296" t="s">
        <v>452</v>
      </c>
      <c r="M40" s="194">
        <v>0</v>
      </c>
      <c r="N40" s="284">
        <f t="shared" si="1"/>
        <v>0</v>
      </c>
      <c r="O40" s="195"/>
    </row>
    <row r="41" spans="1:15" s="190" customFormat="1" ht="89.25" outlineLevel="1" x14ac:dyDescent="0.2">
      <c r="A41" s="289">
        <v>33</v>
      </c>
      <c r="B41" s="191" t="s">
        <v>447</v>
      </c>
      <c r="C41" s="82" t="s">
        <v>499</v>
      </c>
      <c r="D41" s="192" t="s">
        <v>500</v>
      </c>
      <c r="E41" s="31" t="s">
        <v>501</v>
      </c>
      <c r="F41" s="184" t="s">
        <v>450</v>
      </c>
      <c r="G41" s="185">
        <f>VLOOKUP(F41,'Priority Rating'!M22:N28,2,FALSE)</f>
        <v>4</v>
      </c>
      <c r="H41" s="193">
        <f t="shared" si="2"/>
        <v>2.2857142857142857E-2</v>
      </c>
      <c r="I41" s="296" t="s">
        <v>459</v>
      </c>
      <c r="J41" s="194">
        <v>0</v>
      </c>
      <c r="K41" s="300"/>
      <c r="L41" s="296" t="s">
        <v>452</v>
      </c>
      <c r="M41" s="194">
        <v>0</v>
      </c>
      <c r="N41" s="284">
        <f t="shared" si="1"/>
        <v>0</v>
      </c>
      <c r="O41" s="195"/>
    </row>
    <row r="42" spans="1:15" s="190" customFormat="1" ht="89.25" outlineLevel="1" x14ac:dyDescent="0.2">
      <c r="A42" s="289">
        <v>35</v>
      </c>
      <c r="B42" s="191" t="s">
        <v>447</v>
      </c>
      <c r="C42" s="83" t="s">
        <v>855</v>
      </c>
      <c r="D42" s="192" t="s">
        <v>500</v>
      </c>
      <c r="E42" s="31" t="s">
        <v>503</v>
      </c>
      <c r="F42" s="184" t="s">
        <v>450</v>
      </c>
      <c r="G42" s="185">
        <f>VLOOKUP(F42,'Priority Rating'!M22:N28,2,FALSE)</f>
        <v>4</v>
      </c>
      <c r="H42" s="193">
        <f t="shared" si="2"/>
        <v>2.2857142857142857E-2</v>
      </c>
      <c r="I42" s="296" t="s">
        <v>459</v>
      </c>
      <c r="J42" s="194">
        <v>0</v>
      </c>
      <c r="K42" s="300"/>
      <c r="L42" s="296" t="s">
        <v>452</v>
      </c>
      <c r="M42" s="194">
        <v>0</v>
      </c>
      <c r="N42" s="284">
        <f t="shared" si="1"/>
        <v>0</v>
      </c>
      <c r="O42" s="195"/>
    </row>
    <row r="43" spans="1:15" s="190" customFormat="1" ht="89.25" outlineLevel="1" x14ac:dyDescent="0.2">
      <c r="A43" s="289">
        <v>38</v>
      </c>
      <c r="B43" s="191" t="s">
        <v>447</v>
      </c>
      <c r="C43" s="82" t="s">
        <v>856</v>
      </c>
      <c r="D43" s="192" t="s">
        <v>500</v>
      </c>
      <c r="E43" s="31"/>
      <c r="F43" s="184" t="s">
        <v>672</v>
      </c>
      <c r="G43" s="185">
        <f>VLOOKUP(F43,'Priority Rating'!M22:N28,2,FALSE)</f>
        <v>3</v>
      </c>
      <c r="H43" s="193">
        <f t="shared" si="2"/>
        <v>1.7142857142857144E-2</v>
      </c>
      <c r="I43" s="296" t="s">
        <v>459</v>
      </c>
      <c r="J43" s="194">
        <v>0</v>
      </c>
      <c r="K43" s="300"/>
      <c r="L43" s="296" t="s">
        <v>452</v>
      </c>
      <c r="M43" s="194">
        <v>0</v>
      </c>
      <c r="N43" s="284">
        <f t="shared" si="1"/>
        <v>0</v>
      </c>
      <c r="O43" s="195"/>
    </row>
    <row r="44" spans="1:15" s="190" customFormat="1" ht="105" outlineLevel="1" x14ac:dyDescent="0.2">
      <c r="A44" s="289">
        <v>40</v>
      </c>
      <c r="B44" s="191" t="s">
        <v>447</v>
      </c>
      <c r="C44" s="82" t="s">
        <v>506</v>
      </c>
      <c r="D44" s="192" t="s">
        <v>500</v>
      </c>
      <c r="E44" s="31"/>
      <c r="F44" s="184" t="s">
        <v>450</v>
      </c>
      <c r="G44" s="185">
        <f>VLOOKUP(F44,'Priority Rating'!M22:N28,2,FALSE)</f>
        <v>4</v>
      </c>
      <c r="H44" s="193">
        <f t="shared" si="2"/>
        <v>2.2857142857142857E-2</v>
      </c>
      <c r="I44" s="296" t="s">
        <v>459</v>
      </c>
      <c r="J44" s="194">
        <v>0</v>
      </c>
      <c r="K44" s="300"/>
      <c r="L44" s="296" t="s">
        <v>452</v>
      </c>
      <c r="M44" s="194">
        <v>0</v>
      </c>
      <c r="N44" s="284">
        <f t="shared" si="1"/>
        <v>0</v>
      </c>
      <c r="O44" s="195"/>
    </row>
    <row r="45" spans="1:15" s="190" customFormat="1" ht="89.25" outlineLevel="1" x14ac:dyDescent="0.2">
      <c r="A45" s="289">
        <v>43</v>
      </c>
      <c r="B45" s="191" t="s">
        <v>447</v>
      </c>
      <c r="C45" s="82" t="s">
        <v>507</v>
      </c>
      <c r="D45" s="192" t="s">
        <v>500</v>
      </c>
      <c r="E45" s="31"/>
      <c r="F45" s="184" t="s">
        <v>450</v>
      </c>
      <c r="G45" s="185">
        <f>VLOOKUP(F45,'Priority Rating'!M22:N28,2,FALSE)</f>
        <v>4</v>
      </c>
      <c r="H45" s="193">
        <f t="shared" si="2"/>
        <v>2.2857142857142857E-2</v>
      </c>
      <c r="I45" s="296" t="s">
        <v>459</v>
      </c>
      <c r="J45" s="194">
        <v>0</v>
      </c>
      <c r="K45" s="300"/>
      <c r="L45" s="296" t="s">
        <v>452</v>
      </c>
      <c r="M45" s="194">
        <v>0</v>
      </c>
      <c r="N45" s="284">
        <f t="shared" si="1"/>
        <v>0</v>
      </c>
      <c r="O45" s="195"/>
    </row>
    <row r="46" spans="1:15" s="190" customFormat="1" ht="89.25" outlineLevel="1" x14ac:dyDescent="0.2">
      <c r="A46" s="289">
        <v>44</v>
      </c>
      <c r="B46" s="191" t="s">
        <v>447</v>
      </c>
      <c r="C46" s="82" t="s">
        <v>857</v>
      </c>
      <c r="D46" s="192" t="s">
        <v>500</v>
      </c>
      <c r="E46" s="31" t="s">
        <v>509</v>
      </c>
      <c r="F46" s="184" t="s">
        <v>450</v>
      </c>
      <c r="G46" s="185">
        <f>VLOOKUP(F46,'Priority Rating'!M22:N28,2,FALSE)</f>
        <v>4</v>
      </c>
      <c r="H46" s="193">
        <f t="shared" si="2"/>
        <v>2.2857142857142857E-2</v>
      </c>
      <c r="I46" s="296" t="s">
        <v>459</v>
      </c>
      <c r="J46" s="194">
        <v>0</v>
      </c>
      <c r="K46" s="300"/>
      <c r="L46" s="296" t="s">
        <v>452</v>
      </c>
      <c r="M46" s="194">
        <v>0</v>
      </c>
      <c r="N46" s="284">
        <f t="shared" si="1"/>
        <v>0</v>
      </c>
      <c r="O46" s="195"/>
    </row>
    <row r="47" spans="1:15" s="190" customFormat="1" ht="89.25" outlineLevel="1" x14ac:dyDescent="0.2">
      <c r="A47" s="289">
        <v>46</v>
      </c>
      <c r="B47" s="191" t="s">
        <v>447</v>
      </c>
      <c r="C47" s="82" t="s">
        <v>511</v>
      </c>
      <c r="D47" s="192" t="s">
        <v>500</v>
      </c>
      <c r="E47" s="31" t="s">
        <v>512</v>
      </c>
      <c r="F47" s="184" t="s">
        <v>450</v>
      </c>
      <c r="G47" s="185">
        <f>VLOOKUP(F47,'Priority Rating'!M22:N28,2,FALSE)</f>
        <v>4</v>
      </c>
      <c r="H47" s="193">
        <f t="shared" si="2"/>
        <v>2.2857142857142857E-2</v>
      </c>
      <c r="I47" s="296" t="s">
        <v>459</v>
      </c>
      <c r="J47" s="194">
        <v>0</v>
      </c>
      <c r="K47" s="300"/>
      <c r="L47" s="296" t="s">
        <v>452</v>
      </c>
      <c r="M47" s="194">
        <v>0</v>
      </c>
      <c r="N47" s="284">
        <f t="shared" si="1"/>
        <v>0</v>
      </c>
      <c r="O47" s="195"/>
    </row>
    <row r="48" spans="1:15" s="190" customFormat="1" ht="89.25" outlineLevel="1" x14ac:dyDescent="0.2">
      <c r="A48" s="289">
        <v>47</v>
      </c>
      <c r="B48" s="191" t="s">
        <v>447</v>
      </c>
      <c r="C48" s="82" t="s">
        <v>513</v>
      </c>
      <c r="D48" s="192" t="s">
        <v>500</v>
      </c>
      <c r="E48" s="283" t="s">
        <v>514</v>
      </c>
      <c r="F48" s="184" t="s">
        <v>450</v>
      </c>
      <c r="G48" s="185">
        <f>VLOOKUP(F48,'Priority Rating'!M22:N28,2,FALSE)</f>
        <v>4</v>
      </c>
      <c r="H48" s="193">
        <f t="shared" si="2"/>
        <v>2.2857142857142857E-2</v>
      </c>
      <c r="I48" s="296" t="s">
        <v>459</v>
      </c>
      <c r="J48" s="194">
        <v>0</v>
      </c>
      <c r="K48" s="300"/>
      <c r="L48" s="296" t="s">
        <v>452</v>
      </c>
      <c r="M48" s="194">
        <v>0</v>
      </c>
      <c r="N48" s="284">
        <f t="shared" si="1"/>
        <v>0</v>
      </c>
      <c r="O48" s="195"/>
    </row>
    <row r="49" spans="1:15" s="190" customFormat="1" ht="89.25" outlineLevel="1" x14ac:dyDescent="0.2">
      <c r="A49" s="289">
        <v>48</v>
      </c>
      <c r="B49" s="191" t="s">
        <v>447</v>
      </c>
      <c r="C49" s="82" t="s">
        <v>515</v>
      </c>
      <c r="D49" s="192" t="s">
        <v>500</v>
      </c>
      <c r="E49" s="283" t="s">
        <v>514</v>
      </c>
      <c r="F49" s="184" t="s">
        <v>450</v>
      </c>
      <c r="G49" s="185">
        <f>VLOOKUP(F49,'Priority Rating'!M22:N28,2,FALSE)</f>
        <v>4</v>
      </c>
      <c r="H49" s="193">
        <f t="shared" si="2"/>
        <v>2.2857142857142857E-2</v>
      </c>
      <c r="I49" s="296" t="s">
        <v>459</v>
      </c>
      <c r="J49" s="194">
        <v>0</v>
      </c>
      <c r="K49" s="300"/>
      <c r="L49" s="296" t="s">
        <v>452</v>
      </c>
      <c r="M49" s="194">
        <v>0</v>
      </c>
      <c r="N49" s="284">
        <f t="shared" si="1"/>
        <v>0</v>
      </c>
      <c r="O49" s="195"/>
    </row>
    <row r="50" spans="1:15" s="190" customFormat="1" ht="89.25" outlineLevel="1" x14ac:dyDescent="0.25">
      <c r="A50" s="289">
        <v>50</v>
      </c>
      <c r="B50" s="191" t="s">
        <v>447</v>
      </c>
      <c r="C50" s="57" t="s">
        <v>858</v>
      </c>
      <c r="D50" s="192" t="s">
        <v>516</v>
      </c>
      <c r="E50" s="31" t="s">
        <v>517</v>
      </c>
      <c r="F50" s="184" t="s">
        <v>450</v>
      </c>
      <c r="G50" s="185">
        <f>VLOOKUP(F50,'Priority Rating'!M22:N28,2,FALSE)</f>
        <v>4</v>
      </c>
      <c r="H50" s="193">
        <f t="shared" si="2"/>
        <v>2.2857142857142857E-2</v>
      </c>
      <c r="I50" s="296" t="s">
        <v>459</v>
      </c>
      <c r="J50" s="194">
        <v>0</v>
      </c>
      <c r="K50" s="300"/>
      <c r="L50" s="296" t="s">
        <v>452</v>
      </c>
      <c r="M50" s="194">
        <v>0</v>
      </c>
      <c r="N50" s="284">
        <f t="shared" si="1"/>
        <v>0</v>
      </c>
      <c r="O50" s="195"/>
    </row>
    <row r="51" spans="1:15" s="190" customFormat="1" ht="89.25" outlineLevel="1" x14ac:dyDescent="0.2">
      <c r="A51" s="289">
        <v>52</v>
      </c>
      <c r="B51" s="191" t="s">
        <v>447</v>
      </c>
      <c r="C51" s="83" t="s">
        <v>837</v>
      </c>
      <c r="D51" s="192" t="s">
        <v>516</v>
      </c>
      <c r="E51" s="31" t="s">
        <v>838</v>
      </c>
      <c r="F51" s="184" t="s">
        <v>450</v>
      </c>
      <c r="G51" s="185">
        <f>VLOOKUP(F51,'Priority Rating'!M22:N28,2,FALSE)</f>
        <v>4</v>
      </c>
      <c r="H51" s="193">
        <f t="shared" si="2"/>
        <v>2.2857142857142857E-2</v>
      </c>
      <c r="I51" s="296" t="s">
        <v>459</v>
      </c>
      <c r="J51" s="194">
        <v>0</v>
      </c>
      <c r="K51" s="300"/>
      <c r="L51" s="296" t="s">
        <v>452</v>
      </c>
      <c r="M51" s="194">
        <v>0</v>
      </c>
      <c r="N51" s="284">
        <f t="shared" si="1"/>
        <v>0</v>
      </c>
      <c r="O51" s="195"/>
    </row>
    <row r="52" spans="1:15" s="190" customFormat="1" ht="90" outlineLevel="1" x14ac:dyDescent="0.2">
      <c r="A52" s="289">
        <v>53</v>
      </c>
      <c r="B52" s="191" t="s">
        <v>447</v>
      </c>
      <c r="C52" s="83" t="s">
        <v>520</v>
      </c>
      <c r="D52" s="192" t="s">
        <v>516</v>
      </c>
      <c r="E52" s="31" t="s">
        <v>521</v>
      </c>
      <c r="F52" s="184" t="s">
        <v>450</v>
      </c>
      <c r="G52" s="185">
        <v>4</v>
      </c>
      <c r="H52" s="193">
        <f t="shared" si="2"/>
        <v>2.2857142857142857E-2</v>
      </c>
      <c r="I52" s="296" t="s">
        <v>459</v>
      </c>
      <c r="J52" s="194">
        <v>0</v>
      </c>
      <c r="K52" s="300"/>
      <c r="L52" s="296" t="s">
        <v>452</v>
      </c>
      <c r="M52" s="194">
        <v>0</v>
      </c>
      <c r="N52" s="284">
        <f t="shared" ref="N52" si="3">M52*H52</f>
        <v>0</v>
      </c>
      <c r="O52" s="195"/>
    </row>
    <row r="53" spans="1:15" s="190" customFormat="1" ht="90" outlineLevel="1" thickBot="1" x14ac:dyDescent="0.25">
      <c r="A53" s="289">
        <v>54</v>
      </c>
      <c r="B53" s="290" t="s">
        <v>447</v>
      </c>
      <c r="C53" s="209" t="s">
        <v>833</v>
      </c>
      <c r="D53" s="291" t="s">
        <v>516</v>
      </c>
      <c r="E53" s="209" t="s">
        <v>522</v>
      </c>
      <c r="F53" s="292" t="s">
        <v>450</v>
      </c>
      <c r="G53" s="293">
        <f>VLOOKUP(F53,'Priority Rating'!M22:N28,2,FALSE)</f>
        <v>4</v>
      </c>
      <c r="H53" s="294">
        <f t="shared" si="2"/>
        <v>2.2857142857142857E-2</v>
      </c>
      <c r="I53" s="296" t="s">
        <v>459</v>
      </c>
      <c r="J53" s="298">
        <v>0</v>
      </c>
      <c r="K53" s="301"/>
      <c r="L53" s="297" t="s">
        <v>452</v>
      </c>
      <c r="M53" s="298">
        <v>0</v>
      </c>
      <c r="N53" s="302">
        <f t="shared" si="1"/>
        <v>0</v>
      </c>
      <c r="O53" s="303"/>
    </row>
    <row r="54" spans="1:15" s="204" customFormat="1" ht="15.75" thickBot="1" x14ac:dyDescent="0.25">
      <c r="A54" s="196"/>
      <c r="B54" s="197"/>
      <c r="C54" s="198"/>
      <c r="D54" s="197"/>
      <c r="E54" s="197"/>
      <c r="F54" s="199" t="s">
        <v>523</v>
      </c>
      <c r="G54" s="200">
        <f>SUM(G11:G53)</f>
        <v>175</v>
      </c>
      <c r="H54" s="201">
        <f>SUM(H11:H53)</f>
        <v>0.95428571428571507</v>
      </c>
      <c r="I54" s="197"/>
      <c r="J54" s="197"/>
      <c r="K54" s="199"/>
      <c r="L54" s="202"/>
      <c r="M54" s="202" t="s">
        <v>524</v>
      </c>
      <c r="N54" s="203">
        <f>SUM(N11:N53)</f>
        <v>0</v>
      </c>
    </row>
  </sheetData>
  <autoFilter ref="A10:N54" xr:uid="{00000000-0009-0000-0000-000002000000}"/>
  <mergeCells count="19">
    <mergeCell ref="I7:M7"/>
    <mergeCell ref="N7:O7"/>
    <mergeCell ref="A9:E9"/>
    <mergeCell ref="F9:G9"/>
    <mergeCell ref="L9:M9"/>
    <mergeCell ref="C6:D6"/>
    <mergeCell ref="I6:M6"/>
    <mergeCell ref="N6:O6"/>
    <mergeCell ref="I1:M1"/>
    <mergeCell ref="N1:O1"/>
    <mergeCell ref="C2:D2"/>
    <mergeCell ref="I2:M2"/>
    <mergeCell ref="C3:D3"/>
    <mergeCell ref="I3:M3"/>
    <mergeCell ref="C4:D4"/>
    <mergeCell ref="I4:M4"/>
    <mergeCell ref="C5:D5"/>
    <mergeCell ref="I5:M5"/>
    <mergeCell ref="N5:O5"/>
  </mergeCells>
  <printOptions horizontalCentered="1"/>
  <pageMargins left="0.23622047244094491" right="0.19685039370078741" top="0.59055118110236227" bottom="0.43307086614173229" header="0.31496062992125984" footer="0.27559055118110237"/>
  <pageSetup paperSize="9" scale="45" firstPageNumber="0" fitToHeight="0" orientation="landscape" horizontalDpi="300" verticalDpi="300" r:id="rId1"/>
  <headerFooter alignWithMargins="0">
    <oddHeader>&amp;L&amp;F&amp;R&amp;A</oddHeader>
    <oddFooter>&amp;L&amp;D&amp;RPage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DBD6A3-7950-4754-A0F6-350D72D12F00}">
          <x14:formula1>
            <xm:f>'Priority Rating'!$C$21:$C$27</xm:f>
          </x14:formula1>
          <xm:sqref>F11:F53</xm:sqref>
        </x14:dataValidation>
        <x14:dataValidation type="list" allowBlank="1" showInputMessage="1" showErrorMessage="1" xr:uid="{7D81A5DD-83C5-4581-A197-6825C68A182D}">
          <x14:formula1>
            <xm:f>'Priority Rating'!$C$37:$C$39</xm:f>
          </x14:formula1>
          <xm:sqref>M11:M53 J11:J53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168C-0F17-4C87-8D19-475EFC473028}">
  <sheetPr>
    <tabColor theme="7" tint="-0.499984740745262"/>
    <outlinePr summaryBelow="0"/>
    <pageSetUpPr fitToPage="1"/>
  </sheetPr>
  <dimension ref="A1:O36"/>
  <sheetViews>
    <sheetView showGridLines="0" topLeftCell="A16" zoomScale="85" zoomScaleNormal="85" workbookViewId="0">
      <selection activeCell="J12" sqref="J12"/>
    </sheetView>
  </sheetViews>
  <sheetFormatPr defaultColWidth="9.42578125" defaultRowHeight="12.75" outlineLevelRow="1" x14ac:dyDescent="0.2"/>
  <cols>
    <col min="1" max="1" width="6.42578125" style="205" customWidth="1"/>
    <col min="2" max="2" width="15.42578125" style="206" customWidth="1"/>
    <col min="3" max="3" width="40.5703125" style="160" customWidth="1"/>
    <col min="4" max="4" width="18.5703125" style="206" customWidth="1"/>
    <col min="5" max="5" width="44" style="207" customWidth="1"/>
    <col min="6" max="6" width="12.5703125" style="205" customWidth="1"/>
    <col min="7" max="7" width="11.42578125" style="205" customWidth="1"/>
    <col min="8" max="8" width="11.5703125" style="205" customWidth="1"/>
    <col min="9" max="9" width="40.42578125" style="207" customWidth="1"/>
    <col min="10" max="10" width="20.5703125" style="207" customWidth="1"/>
    <col min="11" max="11" width="27.5703125" style="205" customWidth="1"/>
    <col min="12" max="12" width="37.5703125" style="205" customWidth="1"/>
    <col min="13" max="13" width="17.42578125" style="205" customWidth="1"/>
    <col min="14" max="14" width="13.42578125" style="205" customWidth="1"/>
    <col min="15" max="15" width="37.5703125" style="208" customWidth="1"/>
    <col min="16" max="16384" width="9.42578125" style="208"/>
  </cols>
  <sheetData>
    <row r="1" spans="1:15" s="146" customFormat="1" ht="15.75" thickTop="1" x14ac:dyDescent="0.25">
      <c r="A1" s="141"/>
      <c r="B1" s="142"/>
      <c r="C1" s="142"/>
      <c r="D1" s="143"/>
      <c r="E1" s="144"/>
      <c r="F1" s="145"/>
      <c r="G1" s="145"/>
      <c r="I1" s="386"/>
      <c r="J1" s="385"/>
      <c r="K1" s="385"/>
      <c r="L1" s="385"/>
      <c r="M1" s="385"/>
      <c r="N1" s="386"/>
      <c r="O1" s="385"/>
    </row>
    <row r="2" spans="1:15" s="146" customFormat="1" ht="15" x14ac:dyDescent="0.25">
      <c r="A2" s="147"/>
      <c r="B2" s="148" t="s">
        <v>418</v>
      </c>
      <c r="C2" s="382" t="s">
        <v>419</v>
      </c>
      <c r="D2" s="387"/>
      <c r="E2" s="149"/>
      <c r="F2" s="145"/>
      <c r="G2" s="145"/>
      <c r="I2" s="388"/>
      <c r="J2" s="385"/>
      <c r="K2" s="385"/>
      <c r="L2" s="385"/>
      <c r="M2" s="385"/>
      <c r="N2" s="150"/>
      <c r="O2" s="151"/>
    </row>
    <row r="3" spans="1:15" s="146" customFormat="1" ht="15" x14ac:dyDescent="0.25">
      <c r="A3" s="147"/>
      <c r="B3" s="148" t="s">
        <v>420</v>
      </c>
      <c r="C3" s="382" t="s">
        <v>525</v>
      </c>
      <c r="D3" s="387"/>
      <c r="E3" s="152"/>
      <c r="F3" s="145"/>
      <c r="G3" s="145"/>
      <c r="I3" s="388"/>
      <c r="J3" s="385"/>
      <c r="K3" s="385"/>
      <c r="L3" s="385"/>
      <c r="M3" s="385"/>
      <c r="N3" s="150"/>
      <c r="O3" s="151"/>
    </row>
    <row r="4" spans="1:15" s="146" customFormat="1" ht="15" x14ac:dyDescent="0.25">
      <c r="A4" s="147"/>
      <c r="B4" s="153" t="s">
        <v>422</v>
      </c>
      <c r="C4" s="382"/>
      <c r="D4" s="383"/>
      <c r="E4" s="149"/>
      <c r="F4" s="145"/>
      <c r="G4" s="145"/>
      <c r="I4" s="388"/>
      <c r="J4" s="385"/>
      <c r="K4" s="385"/>
      <c r="L4" s="385"/>
      <c r="M4" s="385"/>
      <c r="N4" s="150"/>
      <c r="O4" s="151"/>
    </row>
    <row r="5" spans="1:15" s="146" customFormat="1" ht="15" x14ac:dyDescent="0.25">
      <c r="A5" s="147"/>
      <c r="B5" s="153" t="s">
        <v>33</v>
      </c>
      <c r="C5" s="382"/>
      <c r="D5" s="383"/>
      <c r="E5" s="149"/>
      <c r="F5" s="145"/>
      <c r="G5" s="145"/>
      <c r="I5" s="388"/>
      <c r="J5" s="385"/>
      <c r="K5" s="385"/>
      <c r="L5" s="385"/>
      <c r="M5" s="385"/>
      <c r="N5" s="384"/>
      <c r="O5" s="385"/>
    </row>
    <row r="6" spans="1:15" s="146" customFormat="1" ht="15" x14ac:dyDescent="0.25">
      <c r="A6" s="154"/>
      <c r="B6" s="153" t="s">
        <v>34</v>
      </c>
      <c r="C6" s="382"/>
      <c r="D6" s="383"/>
      <c r="E6" s="144"/>
      <c r="F6" s="145"/>
      <c r="G6" s="145"/>
      <c r="I6" s="384"/>
      <c r="J6" s="385"/>
      <c r="K6" s="385"/>
      <c r="L6" s="385"/>
      <c r="M6" s="385"/>
      <c r="N6" s="384"/>
      <c r="O6" s="385"/>
    </row>
    <row r="7" spans="1:15" s="146" customFormat="1" ht="15.75" thickBot="1" x14ac:dyDescent="0.3">
      <c r="A7" s="155"/>
      <c r="B7" s="156"/>
      <c r="C7" s="156"/>
      <c r="D7" s="157"/>
      <c r="E7" s="158"/>
      <c r="F7" s="145"/>
      <c r="G7" s="145"/>
      <c r="I7" s="384"/>
      <c r="J7" s="385"/>
      <c r="K7" s="385"/>
      <c r="L7" s="385"/>
      <c r="M7" s="385"/>
      <c r="N7" s="384"/>
      <c r="O7" s="385"/>
    </row>
    <row r="8" spans="1:15" s="146" customFormat="1" ht="14.25" thickTop="1" thickBot="1" x14ac:dyDescent="0.3">
      <c r="A8" s="159"/>
      <c r="B8" s="159"/>
      <c r="C8" s="159"/>
      <c r="D8" s="160"/>
      <c r="E8" s="158"/>
      <c r="F8" s="145"/>
      <c r="G8" s="145"/>
      <c r="H8" s="145"/>
      <c r="I8" s="161"/>
      <c r="J8" s="161"/>
      <c r="K8" s="145"/>
      <c r="L8" s="145"/>
      <c r="M8" s="145"/>
      <c r="N8" s="145"/>
    </row>
    <row r="9" spans="1:15" s="145" customFormat="1" ht="77.25" thickTop="1" x14ac:dyDescent="0.25">
      <c r="A9" s="389" t="s">
        <v>4</v>
      </c>
      <c r="B9" s="390"/>
      <c r="C9" s="390"/>
      <c r="D9" s="390"/>
      <c r="E9" s="390"/>
      <c r="F9" s="391" t="s">
        <v>424</v>
      </c>
      <c r="G9" s="391"/>
      <c r="H9" s="162" t="s">
        <v>425</v>
      </c>
      <c r="I9" s="163" t="s">
        <v>426</v>
      </c>
      <c r="J9" s="164" t="s">
        <v>427</v>
      </c>
      <c r="K9" s="165" t="s">
        <v>428</v>
      </c>
      <c r="L9" s="392" t="s">
        <v>429</v>
      </c>
      <c r="M9" s="393"/>
      <c r="N9" s="166" t="s">
        <v>430</v>
      </c>
      <c r="O9" s="167" t="s">
        <v>431</v>
      </c>
    </row>
    <row r="10" spans="1:15" s="180" customFormat="1" ht="47.45" customHeight="1" x14ac:dyDescent="0.25">
      <c r="A10" s="168" t="s">
        <v>432</v>
      </c>
      <c r="B10" s="169" t="s">
        <v>433</v>
      </c>
      <c r="C10" s="169" t="s">
        <v>434</v>
      </c>
      <c r="D10" s="170" t="s">
        <v>435</v>
      </c>
      <c r="E10" s="170" t="s">
        <v>436</v>
      </c>
      <c r="F10" s="171" t="s">
        <v>437</v>
      </c>
      <c r="G10" s="172" t="s">
        <v>438</v>
      </c>
      <c r="H10" s="173" t="s">
        <v>439</v>
      </c>
      <c r="I10" s="174" t="s">
        <v>440</v>
      </c>
      <c r="J10" s="175" t="s">
        <v>441</v>
      </c>
      <c r="K10" s="176" t="s">
        <v>442</v>
      </c>
      <c r="L10" s="177" t="s">
        <v>443</v>
      </c>
      <c r="M10" s="178" t="s">
        <v>444</v>
      </c>
      <c r="N10" s="178" t="s">
        <v>445</v>
      </c>
      <c r="O10" s="179" t="s">
        <v>446</v>
      </c>
    </row>
    <row r="11" spans="1:15" s="190" customFormat="1" ht="76.5" x14ac:dyDescent="0.2">
      <c r="A11" s="312">
        <v>1</v>
      </c>
      <c r="B11" s="318" t="s">
        <v>447</v>
      </c>
      <c r="C11" s="322" t="s">
        <v>526</v>
      </c>
      <c r="D11" s="323" t="s">
        <v>527</v>
      </c>
      <c r="E11" s="324" t="s">
        <v>528</v>
      </c>
      <c r="F11" s="319" t="s">
        <v>450</v>
      </c>
      <c r="G11" s="320">
        <f>VLOOKUP(F11,'Priority Rating'!M22:N28,2,FALSE)</f>
        <v>4</v>
      </c>
      <c r="H11" s="321">
        <f t="shared" ref="H11:H29" si="0">IFERROR((G11/$G$36),0)</f>
        <v>0.04</v>
      </c>
      <c r="I11" s="325" t="s">
        <v>529</v>
      </c>
      <c r="J11" s="316">
        <v>0</v>
      </c>
      <c r="K11" s="315"/>
      <c r="L11" s="325" t="s">
        <v>529</v>
      </c>
      <c r="M11" s="316">
        <v>0</v>
      </c>
      <c r="N11" s="321">
        <f>M11*H11</f>
        <v>0</v>
      </c>
      <c r="O11" s="317"/>
    </row>
    <row r="12" spans="1:15" s="190" customFormat="1" ht="114.75" outlineLevel="1" x14ac:dyDescent="0.2">
      <c r="A12" s="312">
        <v>2</v>
      </c>
      <c r="B12" s="318" t="s">
        <v>530</v>
      </c>
      <c r="C12" s="322" t="s">
        <v>531</v>
      </c>
      <c r="D12" s="323" t="s">
        <v>527</v>
      </c>
      <c r="E12" s="326" t="s">
        <v>532</v>
      </c>
      <c r="F12" s="319" t="s">
        <v>498</v>
      </c>
      <c r="G12" s="320">
        <f>VLOOKUP(F12,'Priority Rating'!M22:N28,2,FALSE)</f>
        <v>6</v>
      </c>
      <c r="H12" s="321">
        <f t="shared" si="0"/>
        <v>0.06</v>
      </c>
      <c r="I12" s="325" t="s">
        <v>533</v>
      </c>
      <c r="J12" s="316">
        <v>0</v>
      </c>
      <c r="K12" s="315"/>
      <c r="L12" s="325" t="s">
        <v>533</v>
      </c>
      <c r="M12" s="316">
        <v>0</v>
      </c>
      <c r="N12" s="321">
        <f t="shared" ref="N12:N35" si="1">M12*H12</f>
        <v>0</v>
      </c>
      <c r="O12" s="317"/>
    </row>
    <row r="13" spans="1:15" s="190" customFormat="1" ht="114.75" outlineLevel="1" x14ac:dyDescent="0.2">
      <c r="A13" s="312">
        <v>3</v>
      </c>
      <c r="B13" s="318" t="s">
        <v>447</v>
      </c>
      <c r="C13" s="327" t="s">
        <v>534</v>
      </c>
      <c r="D13" s="323" t="s">
        <v>527</v>
      </c>
      <c r="E13" s="326" t="s">
        <v>535</v>
      </c>
      <c r="F13" s="319" t="s">
        <v>498</v>
      </c>
      <c r="G13" s="320">
        <f>VLOOKUP(F13,'Priority Rating'!M22:N28,2,FALSE)</f>
        <v>6</v>
      </c>
      <c r="H13" s="321">
        <f t="shared" si="0"/>
        <v>0.06</v>
      </c>
      <c r="I13" s="325" t="s">
        <v>536</v>
      </c>
      <c r="J13" s="316">
        <v>0</v>
      </c>
      <c r="K13" s="315"/>
      <c r="L13" s="325" t="s">
        <v>536</v>
      </c>
      <c r="M13" s="316">
        <v>0</v>
      </c>
      <c r="N13" s="321">
        <f t="shared" si="1"/>
        <v>0</v>
      </c>
      <c r="O13" s="317"/>
    </row>
    <row r="14" spans="1:15" s="190" customFormat="1" ht="63.75" outlineLevel="1" x14ac:dyDescent="0.2">
      <c r="A14" s="312">
        <v>4</v>
      </c>
      <c r="B14" s="318" t="s">
        <v>447</v>
      </c>
      <c r="C14" s="313" t="s">
        <v>537</v>
      </c>
      <c r="D14" s="323" t="s">
        <v>527</v>
      </c>
      <c r="E14" s="326" t="s">
        <v>538</v>
      </c>
      <c r="F14" s="319" t="s">
        <v>498</v>
      </c>
      <c r="G14" s="320">
        <f>VLOOKUP(F14,'Priority Rating'!M22:N28,2,FALSE)</f>
        <v>6</v>
      </c>
      <c r="H14" s="321">
        <f t="shared" si="0"/>
        <v>0.06</v>
      </c>
      <c r="I14" s="315" t="s">
        <v>539</v>
      </c>
      <c r="J14" s="316">
        <v>0</v>
      </c>
      <c r="K14" s="315"/>
      <c r="L14" s="315" t="s">
        <v>539</v>
      </c>
      <c r="M14" s="316">
        <v>0</v>
      </c>
      <c r="N14" s="321">
        <f t="shared" si="1"/>
        <v>0</v>
      </c>
      <c r="O14" s="317"/>
    </row>
    <row r="15" spans="1:15" s="190" customFormat="1" ht="127.5" outlineLevel="1" x14ac:dyDescent="0.2">
      <c r="A15" s="312">
        <v>5</v>
      </c>
      <c r="B15" s="318" t="s">
        <v>447</v>
      </c>
      <c r="C15" s="327" t="s">
        <v>540</v>
      </c>
      <c r="D15" s="323" t="s">
        <v>527</v>
      </c>
      <c r="E15" s="328" t="s">
        <v>541</v>
      </c>
      <c r="F15" s="319" t="s">
        <v>450</v>
      </c>
      <c r="G15" s="320">
        <f>VLOOKUP(F15,'Priority Rating'!M22:N28,2,FALSE)</f>
        <v>4</v>
      </c>
      <c r="H15" s="321">
        <f t="shared" si="0"/>
        <v>0.04</v>
      </c>
      <c r="I15" s="315" t="s">
        <v>542</v>
      </c>
      <c r="J15" s="316">
        <v>0</v>
      </c>
      <c r="K15" s="315"/>
      <c r="L15" s="315" t="s">
        <v>542</v>
      </c>
      <c r="M15" s="316">
        <v>0</v>
      </c>
      <c r="N15" s="321">
        <f t="shared" si="1"/>
        <v>0</v>
      </c>
      <c r="O15" s="317"/>
    </row>
    <row r="16" spans="1:15" s="190" customFormat="1" ht="65.25" customHeight="1" outlineLevel="1" x14ac:dyDescent="0.2">
      <c r="A16" s="312">
        <v>6</v>
      </c>
      <c r="B16" s="318" t="s">
        <v>447</v>
      </c>
      <c r="C16" s="313" t="s">
        <v>543</v>
      </c>
      <c r="D16" s="323" t="s">
        <v>527</v>
      </c>
      <c r="E16" s="328" t="s">
        <v>544</v>
      </c>
      <c r="F16" s="319" t="s">
        <v>450</v>
      </c>
      <c r="G16" s="320">
        <f>VLOOKUP(F16,'Priority Rating'!M22:N28,2,FALSE)</f>
        <v>4</v>
      </c>
      <c r="H16" s="321">
        <f t="shared" si="0"/>
        <v>0.04</v>
      </c>
      <c r="I16" s="315" t="s">
        <v>545</v>
      </c>
      <c r="J16" s="316">
        <v>0</v>
      </c>
      <c r="K16" s="315"/>
      <c r="L16" s="315" t="s">
        <v>545</v>
      </c>
      <c r="M16" s="316">
        <v>0</v>
      </c>
      <c r="N16" s="321">
        <f t="shared" si="1"/>
        <v>0</v>
      </c>
      <c r="O16" s="317"/>
    </row>
    <row r="17" spans="1:15" s="190" customFormat="1" ht="51" outlineLevel="1" x14ac:dyDescent="0.2">
      <c r="A17" s="312">
        <v>7</v>
      </c>
      <c r="B17" s="318" t="s">
        <v>447</v>
      </c>
      <c r="C17" s="313" t="s">
        <v>546</v>
      </c>
      <c r="D17" s="323" t="s">
        <v>527</v>
      </c>
      <c r="E17" s="328" t="s">
        <v>547</v>
      </c>
      <c r="F17" s="319" t="s">
        <v>450</v>
      </c>
      <c r="G17" s="320">
        <f>VLOOKUP(F17,'Priority Rating'!M22:N28,2,FALSE)</f>
        <v>4</v>
      </c>
      <c r="H17" s="321">
        <f t="shared" si="0"/>
        <v>0.04</v>
      </c>
      <c r="I17" s="315" t="s">
        <v>548</v>
      </c>
      <c r="J17" s="316">
        <v>0</v>
      </c>
      <c r="K17" s="315"/>
      <c r="L17" s="315" t="s">
        <v>548</v>
      </c>
      <c r="M17" s="316">
        <v>0</v>
      </c>
      <c r="N17" s="321">
        <f t="shared" si="1"/>
        <v>0</v>
      </c>
      <c r="O17" s="317"/>
    </row>
    <row r="18" spans="1:15" s="190" customFormat="1" ht="63.75" outlineLevel="1" x14ac:dyDescent="0.2">
      <c r="A18" s="312">
        <v>8</v>
      </c>
      <c r="B18" s="318" t="s">
        <v>447</v>
      </c>
      <c r="C18" s="313" t="s">
        <v>549</v>
      </c>
      <c r="D18" s="323" t="s">
        <v>527</v>
      </c>
      <c r="E18" s="329" t="s">
        <v>550</v>
      </c>
      <c r="F18" s="319" t="s">
        <v>450</v>
      </c>
      <c r="G18" s="320">
        <f>VLOOKUP(F18,'Priority Rating'!M22:N28,2,FALSE)</f>
        <v>4</v>
      </c>
      <c r="H18" s="321">
        <f t="shared" si="0"/>
        <v>0.04</v>
      </c>
      <c r="I18" s="315" t="s">
        <v>551</v>
      </c>
      <c r="J18" s="316">
        <v>0</v>
      </c>
      <c r="K18" s="315"/>
      <c r="L18" s="315" t="s">
        <v>551</v>
      </c>
      <c r="M18" s="316">
        <v>0</v>
      </c>
      <c r="N18" s="321">
        <f t="shared" si="1"/>
        <v>0</v>
      </c>
      <c r="O18" s="317"/>
    </row>
    <row r="19" spans="1:15" s="190" customFormat="1" ht="89.25" customHeight="1" outlineLevel="1" x14ac:dyDescent="0.2">
      <c r="A19" s="312">
        <v>9</v>
      </c>
      <c r="B19" s="318" t="s">
        <v>447</v>
      </c>
      <c r="C19" s="313" t="s">
        <v>552</v>
      </c>
      <c r="D19" s="323" t="s">
        <v>527</v>
      </c>
      <c r="E19" s="329" t="s">
        <v>553</v>
      </c>
      <c r="F19" s="319" t="s">
        <v>450</v>
      </c>
      <c r="G19" s="320">
        <f>VLOOKUP(F19,'Priority Rating'!M23:N29,2,FALSE)</f>
        <v>4</v>
      </c>
      <c r="H19" s="321">
        <f t="shared" si="0"/>
        <v>0.04</v>
      </c>
      <c r="I19" s="315" t="s">
        <v>554</v>
      </c>
      <c r="J19" s="316">
        <v>0</v>
      </c>
      <c r="K19" s="315"/>
      <c r="L19" s="315" t="s">
        <v>554</v>
      </c>
      <c r="M19" s="316">
        <v>0</v>
      </c>
      <c r="N19" s="321">
        <f t="shared" si="1"/>
        <v>0</v>
      </c>
      <c r="O19" s="317"/>
    </row>
    <row r="20" spans="1:15" s="190" customFormat="1" ht="63.75" outlineLevel="1" x14ac:dyDescent="0.2">
      <c r="A20" s="312">
        <v>10</v>
      </c>
      <c r="B20" s="318" t="s">
        <v>447</v>
      </c>
      <c r="C20" s="313" t="s">
        <v>555</v>
      </c>
      <c r="D20" s="323" t="s">
        <v>556</v>
      </c>
      <c r="E20" s="329" t="s">
        <v>557</v>
      </c>
      <c r="F20" s="319" t="s">
        <v>498</v>
      </c>
      <c r="G20" s="320">
        <f>VLOOKUP(F20,'Priority Rating'!M22:N28,2,FALSE)</f>
        <v>6</v>
      </c>
      <c r="H20" s="321">
        <f t="shared" si="0"/>
        <v>0.06</v>
      </c>
      <c r="I20" s="315" t="s">
        <v>558</v>
      </c>
      <c r="J20" s="316">
        <v>0</v>
      </c>
      <c r="K20" s="315"/>
      <c r="L20" s="315" t="s">
        <v>558</v>
      </c>
      <c r="M20" s="316">
        <v>0</v>
      </c>
      <c r="N20" s="321">
        <f t="shared" si="1"/>
        <v>0</v>
      </c>
      <c r="O20" s="317"/>
    </row>
    <row r="21" spans="1:15" s="190" customFormat="1" ht="63.75" outlineLevel="1" x14ac:dyDescent="0.2">
      <c r="A21" s="312">
        <v>11</v>
      </c>
      <c r="B21" s="318" t="s">
        <v>447</v>
      </c>
      <c r="C21" s="313" t="s">
        <v>559</v>
      </c>
      <c r="D21" s="323" t="s">
        <v>556</v>
      </c>
      <c r="E21" s="329" t="s">
        <v>560</v>
      </c>
      <c r="F21" s="319" t="s">
        <v>450</v>
      </c>
      <c r="G21" s="320">
        <f>VLOOKUP(F21,'Priority Rating'!M22:N28,2,FALSE)</f>
        <v>4</v>
      </c>
      <c r="H21" s="321">
        <f t="shared" si="0"/>
        <v>0.04</v>
      </c>
      <c r="I21" s="315" t="s">
        <v>561</v>
      </c>
      <c r="J21" s="316">
        <v>0</v>
      </c>
      <c r="K21" s="315"/>
      <c r="L21" s="315" t="s">
        <v>561</v>
      </c>
      <c r="M21" s="316">
        <v>0</v>
      </c>
      <c r="N21" s="321">
        <f t="shared" si="1"/>
        <v>0</v>
      </c>
      <c r="O21" s="317"/>
    </row>
    <row r="22" spans="1:15" s="190" customFormat="1" ht="102" outlineLevel="1" x14ac:dyDescent="0.2">
      <c r="A22" s="312">
        <v>12</v>
      </c>
      <c r="B22" s="318" t="s">
        <v>447</v>
      </c>
      <c r="C22" s="313" t="s">
        <v>562</v>
      </c>
      <c r="D22" s="323" t="s">
        <v>556</v>
      </c>
      <c r="E22" s="329" t="s">
        <v>563</v>
      </c>
      <c r="F22" s="319" t="s">
        <v>450</v>
      </c>
      <c r="G22" s="320">
        <f>VLOOKUP(F22,'Priority Rating'!M22:N28,2,FALSE)</f>
        <v>4</v>
      </c>
      <c r="H22" s="321">
        <f t="shared" si="0"/>
        <v>0.04</v>
      </c>
      <c r="I22" s="332" t="s">
        <v>564</v>
      </c>
      <c r="J22" s="316">
        <v>0</v>
      </c>
      <c r="K22" s="315"/>
      <c r="L22" s="332" t="s">
        <v>564</v>
      </c>
      <c r="M22" s="316">
        <v>0</v>
      </c>
      <c r="N22" s="321">
        <f t="shared" si="1"/>
        <v>0</v>
      </c>
      <c r="O22" s="317"/>
    </row>
    <row r="23" spans="1:15" s="190" customFormat="1" ht="89.25" outlineLevel="1" x14ac:dyDescent="0.2">
      <c r="A23" s="312">
        <v>13</v>
      </c>
      <c r="B23" s="318" t="s">
        <v>447</v>
      </c>
      <c r="C23" s="313" t="s">
        <v>565</v>
      </c>
      <c r="D23" s="323" t="s">
        <v>556</v>
      </c>
      <c r="E23" s="324" t="s">
        <v>566</v>
      </c>
      <c r="F23" s="319" t="s">
        <v>450</v>
      </c>
      <c r="G23" s="320">
        <f>VLOOKUP(F23,'Priority Rating'!M22:N28,2,FALSE)</f>
        <v>4</v>
      </c>
      <c r="H23" s="321">
        <f t="shared" si="0"/>
        <v>0.04</v>
      </c>
      <c r="I23" s="332" t="s">
        <v>567</v>
      </c>
      <c r="J23" s="316">
        <v>0</v>
      </c>
      <c r="K23" s="315"/>
      <c r="L23" s="332" t="s">
        <v>567</v>
      </c>
      <c r="M23" s="316">
        <v>0</v>
      </c>
      <c r="N23" s="321">
        <f t="shared" si="1"/>
        <v>0</v>
      </c>
      <c r="O23" s="317"/>
    </row>
    <row r="24" spans="1:15" s="190" customFormat="1" ht="89.25" outlineLevel="1" x14ac:dyDescent="0.2">
      <c r="A24" s="312">
        <v>14</v>
      </c>
      <c r="B24" s="318" t="s">
        <v>447</v>
      </c>
      <c r="C24" s="313" t="s">
        <v>568</v>
      </c>
      <c r="D24" s="323" t="s">
        <v>556</v>
      </c>
      <c r="E24" s="324" t="s">
        <v>569</v>
      </c>
      <c r="F24" s="319" t="s">
        <v>450</v>
      </c>
      <c r="G24" s="320">
        <f>VLOOKUP(F24,'Priority Rating'!M22:N28,2,FALSE)</f>
        <v>4</v>
      </c>
      <c r="H24" s="321">
        <f t="shared" si="0"/>
        <v>0.04</v>
      </c>
      <c r="I24" s="331" t="s">
        <v>570</v>
      </c>
      <c r="J24" s="316">
        <v>0</v>
      </c>
      <c r="K24" s="315"/>
      <c r="L24" s="331" t="s">
        <v>570</v>
      </c>
      <c r="M24" s="316">
        <v>0</v>
      </c>
      <c r="N24" s="321">
        <f t="shared" si="1"/>
        <v>0</v>
      </c>
      <c r="O24" s="317"/>
    </row>
    <row r="25" spans="1:15" s="190" customFormat="1" ht="89.25" outlineLevel="1" x14ac:dyDescent="0.2">
      <c r="A25" s="312">
        <v>15</v>
      </c>
      <c r="B25" s="318" t="s">
        <v>447</v>
      </c>
      <c r="C25" s="313" t="s">
        <v>571</v>
      </c>
      <c r="D25" s="323" t="s">
        <v>556</v>
      </c>
      <c r="E25" s="324" t="s">
        <v>572</v>
      </c>
      <c r="F25" s="319" t="s">
        <v>450</v>
      </c>
      <c r="G25" s="320">
        <f>VLOOKUP(F25,'Priority Rating'!M22:N28,2,FALSE)</f>
        <v>4</v>
      </c>
      <c r="H25" s="321">
        <f t="shared" si="0"/>
        <v>0.04</v>
      </c>
      <c r="I25" s="331" t="s">
        <v>573</v>
      </c>
      <c r="J25" s="316">
        <v>0</v>
      </c>
      <c r="K25" s="315"/>
      <c r="L25" s="331" t="s">
        <v>573</v>
      </c>
      <c r="M25" s="316">
        <v>0</v>
      </c>
      <c r="N25" s="321">
        <f t="shared" si="1"/>
        <v>0</v>
      </c>
      <c r="O25" s="317"/>
    </row>
    <row r="26" spans="1:15" s="190" customFormat="1" ht="114.75" outlineLevel="1" x14ac:dyDescent="0.2">
      <c r="A26" s="312">
        <v>16</v>
      </c>
      <c r="B26" s="318" t="s">
        <v>447</v>
      </c>
      <c r="C26" s="327" t="s">
        <v>574</v>
      </c>
      <c r="D26" s="323" t="s">
        <v>556</v>
      </c>
      <c r="E26" s="324" t="s">
        <v>575</v>
      </c>
      <c r="F26" s="319" t="s">
        <v>450</v>
      </c>
      <c r="G26" s="320">
        <f>VLOOKUP(F26,'Priority Rating'!M22:N28,2,FALSE)</f>
        <v>4</v>
      </c>
      <c r="H26" s="321">
        <f t="shared" si="0"/>
        <v>0.04</v>
      </c>
      <c r="I26" s="330" t="s">
        <v>576</v>
      </c>
      <c r="J26" s="316">
        <v>0</v>
      </c>
      <c r="K26" s="315"/>
      <c r="L26" s="330" t="s">
        <v>576</v>
      </c>
      <c r="M26" s="316">
        <v>0</v>
      </c>
      <c r="N26" s="321">
        <f t="shared" si="1"/>
        <v>0</v>
      </c>
      <c r="O26" s="317"/>
    </row>
    <row r="27" spans="1:15" s="190" customFormat="1" ht="153" outlineLevel="1" x14ac:dyDescent="0.2">
      <c r="A27" s="312">
        <v>17</v>
      </c>
      <c r="B27" s="318" t="s">
        <v>447</v>
      </c>
      <c r="C27" s="313" t="s">
        <v>577</v>
      </c>
      <c r="D27" s="323" t="s">
        <v>556</v>
      </c>
      <c r="E27" s="324" t="s">
        <v>578</v>
      </c>
      <c r="F27" s="319" t="s">
        <v>450</v>
      </c>
      <c r="G27" s="320">
        <f>VLOOKUP(F27,'Priority Rating'!M22:N28,2,FALSE)</f>
        <v>4</v>
      </c>
      <c r="H27" s="321">
        <f t="shared" si="0"/>
        <v>0.04</v>
      </c>
      <c r="I27" s="330" t="s">
        <v>579</v>
      </c>
      <c r="J27" s="316">
        <v>0</v>
      </c>
      <c r="K27" s="315"/>
      <c r="L27" s="330" t="s">
        <v>579</v>
      </c>
      <c r="M27" s="316">
        <v>0</v>
      </c>
      <c r="N27" s="321">
        <f t="shared" si="1"/>
        <v>0</v>
      </c>
      <c r="O27" s="317"/>
    </row>
    <row r="28" spans="1:15" s="190" customFormat="1" ht="51" outlineLevel="1" x14ac:dyDescent="0.2">
      <c r="A28" s="312">
        <v>18</v>
      </c>
      <c r="B28" s="318" t="s">
        <v>447</v>
      </c>
      <c r="C28" s="313" t="s">
        <v>580</v>
      </c>
      <c r="D28" s="323" t="s">
        <v>556</v>
      </c>
      <c r="E28" s="324" t="s">
        <v>581</v>
      </c>
      <c r="F28" s="319" t="s">
        <v>450</v>
      </c>
      <c r="G28" s="320">
        <f>VLOOKUP(F28,'Priority Rating'!M22:N28,2,FALSE)</f>
        <v>4</v>
      </c>
      <c r="H28" s="321">
        <f t="shared" si="0"/>
        <v>0.04</v>
      </c>
      <c r="I28" s="330" t="s">
        <v>582</v>
      </c>
      <c r="J28" s="316">
        <v>0</v>
      </c>
      <c r="K28" s="315"/>
      <c r="L28" s="330" t="s">
        <v>582</v>
      </c>
      <c r="M28" s="316">
        <v>0</v>
      </c>
      <c r="N28" s="321">
        <f t="shared" si="1"/>
        <v>0</v>
      </c>
      <c r="O28" s="317"/>
    </row>
    <row r="29" spans="1:15" s="190" customFormat="1" ht="51" outlineLevel="1" x14ac:dyDescent="0.2">
      <c r="A29" s="312">
        <v>19</v>
      </c>
      <c r="B29" s="318" t="s">
        <v>447</v>
      </c>
      <c r="C29" s="313" t="s">
        <v>583</v>
      </c>
      <c r="D29" s="323" t="s">
        <v>556</v>
      </c>
      <c r="E29" s="313" t="s">
        <v>584</v>
      </c>
      <c r="F29" s="319" t="s">
        <v>450</v>
      </c>
      <c r="G29" s="320">
        <f>VLOOKUP(F29,'Priority Rating'!M22:N28,2,FALSE)</f>
        <v>4</v>
      </c>
      <c r="H29" s="321">
        <f t="shared" si="0"/>
        <v>0.04</v>
      </c>
      <c r="I29" s="330" t="s">
        <v>585</v>
      </c>
      <c r="J29" s="316">
        <v>0</v>
      </c>
      <c r="K29" s="315"/>
      <c r="L29" s="330" t="s">
        <v>585</v>
      </c>
      <c r="M29" s="316">
        <v>0</v>
      </c>
      <c r="N29" s="321">
        <f t="shared" si="1"/>
        <v>0</v>
      </c>
      <c r="O29" s="317"/>
    </row>
    <row r="30" spans="1:15" s="190" customFormat="1" ht="114.75" outlineLevel="1" x14ac:dyDescent="0.2">
      <c r="A30" s="312">
        <v>20</v>
      </c>
      <c r="B30" s="318" t="s">
        <v>447</v>
      </c>
      <c r="C30" s="313" t="s">
        <v>586</v>
      </c>
      <c r="D30" s="323" t="s">
        <v>556</v>
      </c>
      <c r="E30" s="313" t="s">
        <v>587</v>
      </c>
      <c r="F30" s="319" t="s">
        <v>450</v>
      </c>
      <c r="G30" s="320">
        <f>VLOOKUP(F30,'Priority Rating'!M22:N28,2,FALSE)</f>
        <v>4</v>
      </c>
      <c r="H30" s="321">
        <f t="shared" ref="H30:H32" si="2">IFERROR((G30/$G$36),0)</f>
        <v>0.04</v>
      </c>
      <c r="I30" s="330" t="s">
        <v>588</v>
      </c>
      <c r="J30" s="316">
        <v>0</v>
      </c>
      <c r="K30" s="315"/>
      <c r="L30" s="330" t="s">
        <v>588</v>
      </c>
      <c r="M30" s="316">
        <v>0</v>
      </c>
      <c r="N30" s="321">
        <f t="shared" si="1"/>
        <v>0</v>
      </c>
      <c r="O30" s="317"/>
    </row>
    <row r="31" spans="1:15" s="190" customFormat="1" ht="76.5" outlineLevel="1" x14ac:dyDescent="0.2">
      <c r="A31" s="312">
        <v>21</v>
      </c>
      <c r="B31" s="318" t="s">
        <v>447</v>
      </c>
      <c r="C31" s="313" t="s">
        <v>589</v>
      </c>
      <c r="D31" s="323" t="s">
        <v>556</v>
      </c>
      <c r="E31" s="313" t="s">
        <v>590</v>
      </c>
      <c r="F31" s="319" t="s">
        <v>450</v>
      </c>
      <c r="G31" s="320">
        <f>VLOOKUP(F31,'Priority Rating'!M22:N28,2,FALSE)</f>
        <v>4</v>
      </c>
      <c r="H31" s="321">
        <f t="shared" si="2"/>
        <v>0.04</v>
      </c>
      <c r="I31" s="330" t="s">
        <v>591</v>
      </c>
      <c r="J31" s="316">
        <v>0</v>
      </c>
      <c r="K31" s="315"/>
      <c r="L31" s="330" t="s">
        <v>591</v>
      </c>
      <c r="M31" s="316">
        <v>0</v>
      </c>
      <c r="N31" s="321">
        <f t="shared" si="1"/>
        <v>0</v>
      </c>
      <c r="O31" s="317"/>
    </row>
    <row r="32" spans="1:15" s="190" customFormat="1" ht="102" outlineLevel="1" x14ac:dyDescent="0.2">
      <c r="A32" s="312">
        <v>22</v>
      </c>
      <c r="B32" s="318" t="s">
        <v>447</v>
      </c>
      <c r="C32" s="313" t="s">
        <v>592</v>
      </c>
      <c r="D32" s="323" t="s">
        <v>556</v>
      </c>
      <c r="E32" s="313" t="s">
        <v>593</v>
      </c>
      <c r="F32" s="319" t="s">
        <v>450</v>
      </c>
      <c r="G32" s="320">
        <f>VLOOKUP(F32,'Priority Rating'!M22:N28,2,FALSE)</f>
        <v>4</v>
      </c>
      <c r="H32" s="321">
        <f t="shared" si="2"/>
        <v>0.04</v>
      </c>
      <c r="I32" s="331" t="s">
        <v>594</v>
      </c>
      <c r="J32" s="316">
        <v>0</v>
      </c>
      <c r="K32" s="315"/>
      <c r="L32" s="331" t="s">
        <v>594</v>
      </c>
      <c r="M32" s="316">
        <v>0</v>
      </c>
      <c r="N32" s="321">
        <f t="shared" si="1"/>
        <v>0</v>
      </c>
      <c r="O32" s="317"/>
    </row>
    <row r="33" spans="1:15" s="190" customFormat="1" ht="51" outlineLevel="1" x14ac:dyDescent="0.2">
      <c r="A33" s="312">
        <v>23</v>
      </c>
      <c r="B33" s="318" t="s">
        <v>447</v>
      </c>
      <c r="C33" s="313" t="s">
        <v>595</v>
      </c>
      <c r="D33" s="314" t="s">
        <v>556</v>
      </c>
      <c r="E33" s="313" t="s">
        <v>596</v>
      </c>
      <c r="F33" s="319" t="s">
        <v>450</v>
      </c>
      <c r="G33" s="320">
        <f>VLOOKUP(F33,'Priority Rating'!M22:N28,2,FALSE)</f>
        <v>4</v>
      </c>
      <c r="H33" s="321">
        <f>IFERROR((G33/$G$36),0)</f>
        <v>0.04</v>
      </c>
      <c r="I33" s="315" t="s">
        <v>597</v>
      </c>
      <c r="J33" s="316">
        <v>0</v>
      </c>
      <c r="K33" s="315"/>
      <c r="L33" s="315" t="s">
        <v>597</v>
      </c>
      <c r="M33" s="316">
        <v>0</v>
      </c>
      <c r="N33" s="321">
        <f t="shared" si="1"/>
        <v>0</v>
      </c>
      <c r="O33" s="317"/>
    </row>
    <row r="34" spans="1:15" s="190" customFormat="1" ht="51" outlineLevel="1" x14ac:dyDescent="0.2">
      <c r="A34" s="312">
        <v>24</v>
      </c>
      <c r="B34" s="318" t="s">
        <v>447</v>
      </c>
      <c r="C34" s="313" t="s">
        <v>598</v>
      </c>
      <c r="D34" s="314" t="s">
        <v>556</v>
      </c>
      <c r="E34" s="313" t="s">
        <v>599</v>
      </c>
      <c r="F34" s="319" t="s">
        <v>450</v>
      </c>
      <c r="G34" s="320">
        <f>VLOOKUP(F34,'Priority Rating'!M23:N29,2,FALSE)</f>
        <v>4</v>
      </c>
      <c r="H34" s="321">
        <f t="shared" ref="H34:H35" si="3">IFERROR((G34/$G$36),0)</f>
        <v>0.04</v>
      </c>
      <c r="I34" s="315" t="s">
        <v>600</v>
      </c>
      <c r="J34" s="316">
        <v>0</v>
      </c>
      <c r="K34" s="315"/>
      <c r="L34" s="315" t="s">
        <v>600</v>
      </c>
      <c r="M34" s="316">
        <v>0</v>
      </c>
      <c r="N34" s="321">
        <f t="shared" si="1"/>
        <v>0</v>
      </c>
      <c r="O34" s="317"/>
    </row>
    <row r="35" spans="1:15" s="190" customFormat="1" ht="114.75" outlineLevel="1" x14ac:dyDescent="0.2">
      <c r="A35" s="312">
        <v>25</v>
      </c>
      <c r="B35" s="318" t="s">
        <v>447</v>
      </c>
      <c r="C35" s="313" t="s">
        <v>601</v>
      </c>
      <c r="D35" s="314" t="s">
        <v>556</v>
      </c>
      <c r="E35" s="313" t="s">
        <v>602</v>
      </c>
      <c r="F35" s="319" t="s">
        <v>489</v>
      </c>
      <c r="G35" s="320">
        <f>VLOOKUP(F35,'Priority Rating'!M24:N30,2,FALSE)</f>
        <v>5</v>
      </c>
      <c r="H35" s="321">
        <f t="shared" si="3"/>
        <v>0.05</v>
      </c>
      <c r="I35" s="315" t="s">
        <v>603</v>
      </c>
      <c r="J35" s="316">
        <v>0</v>
      </c>
      <c r="K35" s="315"/>
      <c r="L35" s="315" t="s">
        <v>603</v>
      </c>
      <c r="M35" s="316">
        <v>0</v>
      </c>
      <c r="N35" s="321">
        <f t="shared" si="1"/>
        <v>0</v>
      </c>
      <c r="O35" s="317"/>
    </row>
    <row r="36" spans="1:15" s="204" customFormat="1" ht="15" x14ac:dyDescent="0.2">
      <c r="A36" s="196"/>
      <c r="B36" s="197"/>
      <c r="C36" s="198"/>
      <c r="D36" s="197"/>
      <c r="E36" s="197"/>
      <c r="F36" s="199" t="s">
        <v>523</v>
      </c>
      <c r="G36" s="200">
        <f>SUM(G11:G33)</f>
        <v>100</v>
      </c>
      <c r="H36" s="201">
        <f>SUM(H11:H33)</f>
        <v>1.0000000000000002</v>
      </c>
      <c r="I36" s="197"/>
      <c r="J36" s="197"/>
      <c r="K36" s="199"/>
      <c r="L36" s="202"/>
      <c r="M36" s="202" t="s">
        <v>524</v>
      </c>
      <c r="N36" s="203">
        <f>SUM(N11:N35)</f>
        <v>0</v>
      </c>
    </row>
  </sheetData>
  <autoFilter ref="A10:N25" xr:uid="{00000000-0009-0000-0000-000002000000}"/>
  <mergeCells count="19">
    <mergeCell ref="I7:M7"/>
    <mergeCell ref="N7:O7"/>
    <mergeCell ref="A9:E9"/>
    <mergeCell ref="F9:G9"/>
    <mergeCell ref="L9:M9"/>
    <mergeCell ref="C6:D6"/>
    <mergeCell ref="I6:M6"/>
    <mergeCell ref="N6:O6"/>
    <mergeCell ref="I1:M1"/>
    <mergeCell ref="N1:O1"/>
    <mergeCell ref="C2:D2"/>
    <mergeCell ref="I2:M2"/>
    <mergeCell ref="C3:D3"/>
    <mergeCell ref="I3:M3"/>
    <mergeCell ref="C4:D4"/>
    <mergeCell ref="I4:M4"/>
    <mergeCell ref="C5:D5"/>
    <mergeCell ref="I5:M5"/>
    <mergeCell ref="N5:O5"/>
  </mergeCells>
  <dataValidations disablePrompts="1" count="1">
    <dataValidation allowBlank="1" showInputMessage="1" showErrorMessage="1" sqref="I1:I1048576 L11:L35" xr:uid="{56196629-5B66-4509-B54E-F22B21C85989}"/>
  </dataValidations>
  <printOptions horizontalCentered="1"/>
  <pageMargins left="0.23622047244094491" right="0.19685039370078741" top="0.59055118110236227" bottom="0.43307086614173229" header="0.31496062992125984" footer="0.27559055118110237"/>
  <pageSetup paperSize="9" scale="45" firstPageNumber="0" fitToHeight="0" orientation="landscape" horizontalDpi="300" verticalDpi="300" r:id="rId1"/>
  <headerFooter alignWithMargins="0">
    <oddHeader>&amp;L&amp;F&amp;R&amp;A</oddHeader>
    <oddFooter>&amp;L&amp;D&amp;RPage &amp;P of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3B4C560-5713-4E7C-9320-04FA74EB0F67}">
          <x14:formula1>
            <xm:f>'Priority Rating'!$C$21:$C$27</xm:f>
          </x14:formula1>
          <xm:sqref>F11:F35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286B-9584-44F6-B4EC-D26F48CF8CB8}">
  <sheetPr>
    <tabColor theme="7" tint="-0.499984740745262"/>
    <outlinePr summaryBelow="0"/>
    <pageSetUpPr fitToPage="1"/>
  </sheetPr>
  <dimension ref="A1:O27"/>
  <sheetViews>
    <sheetView showGridLines="0" topLeftCell="A3" zoomScale="90" zoomScaleNormal="90" workbookViewId="0">
      <selection activeCell="F11" sqref="F11"/>
    </sheetView>
  </sheetViews>
  <sheetFormatPr defaultColWidth="9.42578125" defaultRowHeight="12.75" outlineLevelRow="1" x14ac:dyDescent="0.2"/>
  <cols>
    <col min="1" max="1" width="6.42578125" style="205" customWidth="1"/>
    <col min="2" max="2" width="15.42578125" style="206" customWidth="1"/>
    <col min="3" max="3" width="40.5703125" style="160" customWidth="1"/>
    <col min="4" max="4" width="18.5703125" style="206" customWidth="1"/>
    <col min="5" max="5" width="49.42578125" style="207" customWidth="1"/>
    <col min="6" max="6" width="12.5703125" style="205" customWidth="1"/>
    <col min="7" max="7" width="11.42578125" style="205" customWidth="1"/>
    <col min="8" max="8" width="11.5703125" style="205" customWidth="1"/>
    <col min="9" max="9" width="24.140625" style="207" customWidth="1"/>
    <col min="10" max="10" width="20.5703125" style="207" customWidth="1"/>
    <col min="11" max="11" width="21.42578125" style="205" customWidth="1"/>
    <col min="12" max="12" width="24.42578125" style="205" customWidth="1"/>
    <col min="13" max="13" width="17.42578125" style="205" customWidth="1"/>
    <col min="14" max="14" width="13.42578125" style="205" customWidth="1"/>
    <col min="15" max="15" width="37.5703125" style="208" customWidth="1"/>
    <col min="16" max="16384" width="9.42578125" style="208"/>
  </cols>
  <sheetData>
    <row r="1" spans="1:15" s="146" customFormat="1" ht="15.75" thickTop="1" x14ac:dyDescent="0.25">
      <c r="A1" s="141"/>
      <c r="B1" s="142"/>
      <c r="C1" s="142"/>
      <c r="D1" s="143"/>
      <c r="E1" s="144"/>
      <c r="F1" s="145"/>
      <c r="G1" s="145"/>
      <c r="I1" s="386"/>
      <c r="J1" s="385"/>
      <c r="K1" s="385"/>
      <c r="L1" s="385"/>
      <c r="M1" s="385"/>
      <c r="N1" s="386"/>
      <c r="O1" s="385"/>
    </row>
    <row r="2" spans="1:15" s="146" customFormat="1" ht="15" x14ac:dyDescent="0.25">
      <c r="A2" s="147"/>
      <c r="B2" s="148" t="s">
        <v>418</v>
      </c>
      <c r="C2" s="382" t="s">
        <v>419</v>
      </c>
      <c r="D2" s="387"/>
      <c r="E2" s="149"/>
      <c r="F2" s="145"/>
      <c r="G2" s="145"/>
      <c r="I2" s="388"/>
      <c r="J2" s="385"/>
      <c r="K2" s="385"/>
      <c r="L2" s="385"/>
      <c r="M2" s="385"/>
      <c r="N2" s="150"/>
      <c r="O2" s="151"/>
    </row>
    <row r="3" spans="1:15" s="146" customFormat="1" ht="15" x14ac:dyDescent="0.25">
      <c r="A3" s="147"/>
      <c r="B3" s="148" t="s">
        <v>420</v>
      </c>
      <c r="C3" s="382" t="s">
        <v>604</v>
      </c>
      <c r="D3" s="387"/>
      <c r="E3" s="152"/>
      <c r="F3" s="145"/>
      <c r="G3" s="145"/>
      <c r="I3" s="388"/>
      <c r="J3" s="385"/>
      <c r="K3" s="385"/>
      <c r="L3" s="385"/>
      <c r="M3" s="385"/>
      <c r="N3" s="150"/>
      <c r="O3" s="151"/>
    </row>
    <row r="4" spans="1:15" s="146" customFormat="1" ht="15" x14ac:dyDescent="0.25">
      <c r="A4" s="147"/>
      <c r="B4" s="153" t="s">
        <v>422</v>
      </c>
      <c r="C4" s="382"/>
      <c r="D4" s="383"/>
      <c r="E4" s="149"/>
      <c r="F4" s="145"/>
      <c r="G4" s="145"/>
      <c r="I4" s="388"/>
      <c r="J4" s="385"/>
      <c r="K4" s="385"/>
      <c r="L4" s="385"/>
      <c r="M4" s="385"/>
      <c r="N4" s="150"/>
      <c r="O4" s="151"/>
    </row>
    <row r="5" spans="1:15" s="146" customFormat="1" ht="15" x14ac:dyDescent="0.25">
      <c r="A5" s="147"/>
      <c r="B5" s="153" t="s">
        <v>33</v>
      </c>
      <c r="C5" s="382"/>
      <c r="D5" s="383"/>
      <c r="E5" s="149"/>
      <c r="F5" s="145"/>
      <c r="G5" s="145"/>
      <c r="I5" s="388"/>
      <c r="J5" s="385"/>
      <c r="K5" s="385"/>
      <c r="L5" s="385"/>
      <c r="M5" s="385"/>
      <c r="N5" s="384"/>
      <c r="O5" s="385"/>
    </row>
    <row r="6" spans="1:15" s="146" customFormat="1" ht="15" x14ac:dyDescent="0.25">
      <c r="A6" s="154"/>
      <c r="B6" s="153" t="s">
        <v>34</v>
      </c>
      <c r="C6" s="382"/>
      <c r="D6" s="383"/>
      <c r="E6" s="144"/>
      <c r="F6" s="145"/>
      <c r="G6" s="145"/>
      <c r="I6" s="384"/>
      <c r="J6" s="385"/>
      <c r="K6" s="385"/>
      <c r="L6" s="385"/>
      <c r="M6" s="385"/>
      <c r="N6" s="384"/>
      <c r="O6" s="385"/>
    </row>
    <row r="7" spans="1:15" s="146" customFormat="1" ht="15.75" thickBot="1" x14ac:dyDescent="0.3">
      <c r="A7" s="155"/>
      <c r="B7" s="156"/>
      <c r="C7" s="156"/>
      <c r="D7" s="157"/>
      <c r="E7" s="158"/>
      <c r="F7" s="145"/>
      <c r="G7" s="145"/>
      <c r="I7" s="384"/>
      <c r="J7" s="385"/>
      <c r="K7" s="385"/>
      <c r="L7" s="385"/>
      <c r="M7" s="385"/>
      <c r="N7" s="384"/>
      <c r="O7" s="385"/>
    </row>
    <row r="8" spans="1:15" s="146" customFormat="1" ht="14.25" thickTop="1" thickBot="1" x14ac:dyDescent="0.3">
      <c r="A8" s="159"/>
      <c r="B8" s="159"/>
      <c r="C8" s="159"/>
      <c r="D8" s="160"/>
      <c r="E8" s="158"/>
      <c r="F8" s="145"/>
      <c r="G8" s="145"/>
      <c r="H8" s="145"/>
      <c r="I8" s="161"/>
      <c r="J8" s="161"/>
      <c r="K8" s="145"/>
      <c r="L8" s="145"/>
      <c r="M8" s="145"/>
      <c r="N8" s="145"/>
    </row>
    <row r="9" spans="1:15" s="145" customFormat="1" ht="77.25" thickTop="1" x14ac:dyDescent="0.25">
      <c r="A9" s="389" t="s">
        <v>423</v>
      </c>
      <c r="B9" s="390"/>
      <c r="C9" s="390"/>
      <c r="D9" s="390"/>
      <c r="E9" s="390"/>
      <c r="F9" s="391" t="s">
        <v>424</v>
      </c>
      <c r="G9" s="391"/>
      <c r="H9" s="162" t="s">
        <v>425</v>
      </c>
      <c r="I9" s="163" t="s">
        <v>426</v>
      </c>
      <c r="J9" s="164" t="s">
        <v>427</v>
      </c>
      <c r="K9" s="165" t="s">
        <v>428</v>
      </c>
      <c r="L9" s="392" t="s">
        <v>429</v>
      </c>
      <c r="M9" s="393"/>
      <c r="N9" s="166" t="s">
        <v>430</v>
      </c>
      <c r="O9" s="167" t="s">
        <v>431</v>
      </c>
    </row>
    <row r="10" spans="1:15" s="180" customFormat="1" ht="47.45" customHeight="1" thickBot="1" x14ac:dyDescent="0.3">
      <c r="A10" s="168" t="s">
        <v>432</v>
      </c>
      <c r="B10" s="169" t="s">
        <v>433</v>
      </c>
      <c r="C10" s="169" t="s">
        <v>434</v>
      </c>
      <c r="D10" s="170" t="s">
        <v>435</v>
      </c>
      <c r="E10" s="170" t="s">
        <v>436</v>
      </c>
      <c r="F10" s="171" t="s">
        <v>437</v>
      </c>
      <c r="G10" s="172" t="s">
        <v>438</v>
      </c>
      <c r="H10" s="173" t="s">
        <v>439</v>
      </c>
      <c r="I10" s="174" t="s">
        <v>440</v>
      </c>
      <c r="J10" s="175" t="s">
        <v>441</v>
      </c>
      <c r="K10" s="176" t="s">
        <v>442</v>
      </c>
      <c r="L10" s="177" t="s">
        <v>443</v>
      </c>
      <c r="M10" s="178" t="s">
        <v>444</v>
      </c>
      <c r="N10" s="178" t="s">
        <v>445</v>
      </c>
      <c r="O10" s="179" t="s">
        <v>446</v>
      </c>
    </row>
    <row r="11" spans="1:15" s="190" customFormat="1" ht="105" x14ac:dyDescent="0.25">
      <c r="A11" s="181">
        <v>1</v>
      </c>
      <c r="B11" s="182" t="s">
        <v>447</v>
      </c>
      <c r="C11" s="57" t="s">
        <v>605</v>
      </c>
      <c r="D11" s="183" t="s">
        <v>448</v>
      </c>
      <c r="E11" s="48" t="s">
        <v>606</v>
      </c>
      <c r="F11" s="287" t="s">
        <v>450</v>
      </c>
      <c r="G11" s="288">
        <f>VLOOKUP(F11,'Priority Rating'!M22:N28,2,FALSE)</f>
        <v>4</v>
      </c>
      <c r="H11" s="186">
        <f t="shared" ref="H11:H26" si="0">IFERROR((G11/$G$27),0)</f>
        <v>6.25E-2</v>
      </c>
      <c r="I11" s="295" t="s">
        <v>452</v>
      </c>
      <c r="J11" s="187">
        <v>0</v>
      </c>
      <c r="K11" s="299"/>
      <c r="L11" s="295" t="s">
        <v>452</v>
      </c>
      <c r="M11" s="187">
        <v>0</v>
      </c>
      <c r="N11" s="188">
        <f>M11*H11</f>
        <v>0</v>
      </c>
      <c r="O11" s="189"/>
    </row>
    <row r="12" spans="1:15" s="190" customFormat="1" ht="105" outlineLevel="1" x14ac:dyDescent="0.25">
      <c r="A12" s="289">
        <v>2</v>
      </c>
      <c r="B12" s="191" t="s">
        <v>447</v>
      </c>
      <c r="C12" s="57" t="s">
        <v>607</v>
      </c>
      <c r="D12" s="192" t="s">
        <v>448</v>
      </c>
      <c r="E12" s="48" t="s">
        <v>608</v>
      </c>
      <c r="F12" s="184" t="s">
        <v>450</v>
      </c>
      <c r="G12" s="185">
        <f>VLOOKUP(F12,'Priority Rating'!M22:N28,2,FALSE)</f>
        <v>4</v>
      </c>
      <c r="H12" s="193">
        <f t="shared" si="0"/>
        <v>6.25E-2</v>
      </c>
      <c r="I12" s="296" t="s">
        <v>452</v>
      </c>
      <c r="J12" s="194">
        <v>0</v>
      </c>
      <c r="K12" s="300"/>
      <c r="L12" s="296" t="s">
        <v>452</v>
      </c>
      <c r="M12" s="194">
        <v>0</v>
      </c>
      <c r="N12" s="284">
        <f t="shared" ref="N12:N26" si="1">M12*H12</f>
        <v>0</v>
      </c>
      <c r="O12" s="195"/>
    </row>
    <row r="13" spans="1:15" s="190" customFormat="1" ht="90" outlineLevel="1" x14ac:dyDescent="0.25">
      <c r="A13" s="289">
        <v>3</v>
      </c>
      <c r="B13" s="191" t="s">
        <v>447</v>
      </c>
      <c r="C13" s="18" t="s">
        <v>609</v>
      </c>
      <c r="D13" s="192" t="s">
        <v>448</v>
      </c>
      <c r="E13" s="48" t="s">
        <v>610</v>
      </c>
      <c r="F13" s="184" t="s">
        <v>450</v>
      </c>
      <c r="G13" s="185">
        <f>VLOOKUP(F13,'Priority Rating'!M22:N28,2,FALSE)</f>
        <v>4</v>
      </c>
      <c r="H13" s="193">
        <f t="shared" si="0"/>
        <v>6.25E-2</v>
      </c>
      <c r="I13" s="296" t="s">
        <v>452</v>
      </c>
      <c r="J13" s="194">
        <v>0</v>
      </c>
      <c r="K13" s="300"/>
      <c r="L13" s="296" t="s">
        <v>452</v>
      </c>
      <c r="M13" s="194">
        <v>0</v>
      </c>
      <c r="N13" s="284">
        <f t="shared" si="1"/>
        <v>0</v>
      </c>
      <c r="O13" s="195"/>
    </row>
    <row r="14" spans="1:15" s="190" customFormat="1" ht="120" outlineLevel="1" x14ac:dyDescent="0.25">
      <c r="A14" s="289">
        <v>4</v>
      </c>
      <c r="B14" s="191" t="s">
        <v>447</v>
      </c>
      <c r="C14" s="57" t="s">
        <v>611</v>
      </c>
      <c r="D14" s="192" t="s">
        <v>448</v>
      </c>
      <c r="E14" s="48" t="s">
        <v>612</v>
      </c>
      <c r="F14" s="184" t="s">
        <v>450</v>
      </c>
      <c r="G14" s="185">
        <f>VLOOKUP(F14,'Priority Rating'!M22:N28,2,FALSE)</f>
        <v>4</v>
      </c>
      <c r="H14" s="193">
        <f t="shared" si="0"/>
        <v>6.25E-2</v>
      </c>
      <c r="I14" s="296" t="s">
        <v>452</v>
      </c>
      <c r="J14" s="194">
        <v>0</v>
      </c>
      <c r="K14" s="300"/>
      <c r="L14" s="296" t="s">
        <v>452</v>
      </c>
      <c r="M14" s="194">
        <v>0</v>
      </c>
      <c r="N14" s="284">
        <f t="shared" si="1"/>
        <v>0</v>
      </c>
      <c r="O14" s="195"/>
    </row>
    <row r="15" spans="1:15" s="190" customFormat="1" ht="75" outlineLevel="1" x14ac:dyDescent="0.25">
      <c r="A15" s="289">
        <v>5</v>
      </c>
      <c r="B15" s="191" t="s">
        <v>447</v>
      </c>
      <c r="C15" s="57" t="s">
        <v>613</v>
      </c>
      <c r="D15" s="192" t="s">
        <v>448</v>
      </c>
      <c r="E15" s="48" t="s">
        <v>614</v>
      </c>
      <c r="F15" s="184" t="s">
        <v>450</v>
      </c>
      <c r="G15" s="185">
        <f>VLOOKUP(F15,'Priority Rating'!M22:N28,2,FALSE)</f>
        <v>4</v>
      </c>
      <c r="H15" s="193">
        <f t="shared" si="0"/>
        <v>6.25E-2</v>
      </c>
      <c r="I15" s="296" t="s">
        <v>452</v>
      </c>
      <c r="J15" s="194">
        <v>0</v>
      </c>
      <c r="K15" s="300"/>
      <c r="L15" s="296" t="s">
        <v>452</v>
      </c>
      <c r="M15" s="194">
        <v>0</v>
      </c>
      <c r="N15" s="284">
        <f t="shared" si="1"/>
        <v>0</v>
      </c>
      <c r="O15" s="195"/>
    </row>
    <row r="16" spans="1:15" s="190" customFormat="1" ht="75" outlineLevel="1" x14ac:dyDescent="0.25">
      <c r="A16" s="289">
        <v>6</v>
      </c>
      <c r="B16" s="191" t="s">
        <v>447</v>
      </c>
      <c r="C16" s="57" t="s">
        <v>615</v>
      </c>
      <c r="D16" s="192" t="s">
        <v>448</v>
      </c>
      <c r="E16" s="48" t="s">
        <v>616</v>
      </c>
      <c r="F16" s="184" t="s">
        <v>450</v>
      </c>
      <c r="G16" s="185">
        <f>VLOOKUP(F16,'Priority Rating'!M22:N28,2,FALSE)</f>
        <v>4</v>
      </c>
      <c r="H16" s="193">
        <f t="shared" si="0"/>
        <v>6.25E-2</v>
      </c>
      <c r="I16" s="296" t="s">
        <v>452</v>
      </c>
      <c r="J16" s="194">
        <v>0</v>
      </c>
      <c r="K16" s="300"/>
      <c r="L16" s="296" t="s">
        <v>452</v>
      </c>
      <c r="M16" s="194">
        <v>0</v>
      </c>
      <c r="N16" s="284">
        <f t="shared" si="1"/>
        <v>0</v>
      </c>
      <c r="O16" s="195"/>
    </row>
    <row r="17" spans="1:15" s="190" customFormat="1" ht="90" outlineLevel="1" x14ac:dyDescent="0.25">
      <c r="A17" s="289">
        <v>7</v>
      </c>
      <c r="B17" s="191" t="s">
        <v>447</v>
      </c>
      <c r="C17" s="57" t="s">
        <v>617</v>
      </c>
      <c r="D17" s="192" t="s">
        <v>448</v>
      </c>
      <c r="E17" s="48" t="s">
        <v>618</v>
      </c>
      <c r="F17" s="184" t="s">
        <v>450</v>
      </c>
      <c r="G17" s="185">
        <f>VLOOKUP(F17,'Priority Rating'!M22:N28,2,FALSE)</f>
        <v>4</v>
      </c>
      <c r="H17" s="193">
        <f t="shared" si="0"/>
        <v>6.25E-2</v>
      </c>
      <c r="I17" s="296" t="s">
        <v>452</v>
      </c>
      <c r="J17" s="194">
        <v>0</v>
      </c>
      <c r="K17" s="300"/>
      <c r="L17" s="296" t="s">
        <v>452</v>
      </c>
      <c r="M17" s="194">
        <v>0</v>
      </c>
      <c r="N17" s="284">
        <f t="shared" si="1"/>
        <v>0</v>
      </c>
      <c r="O17" s="195"/>
    </row>
    <row r="18" spans="1:15" s="190" customFormat="1" ht="90" outlineLevel="1" x14ac:dyDescent="0.25">
      <c r="A18" s="289">
        <v>8</v>
      </c>
      <c r="B18" s="191" t="s">
        <v>447</v>
      </c>
      <c r="C18" s="57" t="s">
        <v>619</v>
      </c>
      <c r="D18" s="192" t="s">
        <v>448</v>
      </c>
      <c r="E18" s="48" t="s">
        <v>620</v>
      </c>
      <c r="F18" s="184" t="s">
        <v>450</v>
      </c>
      <c r="G18" s="185">
        <f>VLOOKUP(F18,'Priority Rating'!M22:N28,2,FALSE)</f>
        <v>4</v>
      </c>
      <c r="H18" s="193">
        <f t="shared" si="0"/>
        <v>6.25E-2</v>
      </c>
      <c r="I18" s="296" t="s">
        <v>452</v>
      </c>
      <c r="J18" s="194">
        <v>0</v>
      </c>
      <c r="K18" s="300"/>
      <c r="L18" s="296" t="s">
        <v>452</v>
      </c>
      <c r="M18" s="194">
        <v>0</v>
      </c>
      <c r="N18" s="284">
        <f t="shared" si="1"/>
        <v>0</v>
      </c>
      <c r="O18" s="195"/>
    </row>
    <row r="19" spans="1:15" s="190" customFormat="1" ht="75" outlineLevel="1" x14ac:dyDescent="0.25">
      <c r="A19" s="289">
        <v>9</v>
      </c>
      <c r="B19" s="191" t="s">
        <v>447</v>
      </c>
      <c r="C19" s="57" t="s">
        <v>621</v>
      </c>
      <c r="D19" s="192" t="s">
        <v>448</v>
      </c>
      <c r="E19" s="48" t="s">
        <v>622</v>
      </c>
      <c r="F19" s="184" t="s">
        <v>450</v>
      </c>
      <c r="G19" s="185">
        <f>VLOOKUP(F19,'Priority Rating'!M22:N28,2,FALSE)</f>
        <v>4</v>
      </c>
      <c r="H19" s="193">
        <f t="shared" si="0"/>
        <v>6.25E-2</v>
      </c>
      <c r="I19" s="296" t="s">
        <v>452</v>
      </c>
      <c r="J19" s="194">
        <v>0</v>
      </c>
      <c r="K19" s="300"/>
      <c r="L19" s="296" t="s">
        <v>452</v>
      </c>
      <c r="M19" s="194">
        <v>0</v>
      </c>
      <c r="N19" s="284">
        <f t="shared" si="1"/>
        <v>0</v>
      </c>
      <c r="O19" s="195"/>
    </row>
    <row r="20" spans="1:15" s="190" customFormat="1" ht="75" outlineLevel="1" x14ac:dyDescent="0.25">
      <c r="A20" s="289">
        <v>10</v>
      </c>
      <c r="B20" s="191" t="s">
        <v>447</v>
      </c>
      <c r="C20" s="57" t="s">
        <v>623</v>
      </c>
      <c r="D20" s="192" t="s">
        <v>462</v>
      </c>
      <c r="E20" s="48" t="s">
        <v>624</v>
      </c>
      <c r="F20" s="184" t="s">
        <v>450</v>
      </c>
      <c r="G20" s="185">
        <f>VLOOKUP(F20,'Priority Rating'!M22:N28,2,FALSE)</f>
        <v>4</v>
      </c>
      <c r="H20" s="193">
        <f t="shared" si="0"/>
        <v>6.25E-2</v>
      </c>
      <c r="I20" s="296" t="s">
        <v>452</v>
      </c>
      <c r="J20" s="194">
        <v>0</v>
      </c>
      <c r="K20" s="300"/>
      <c r="L20" s="296" t="s">
        <v>452</v>
      </c>
      <c r="M20" s="194">
        <v>0</v>
      </c>
      <c r="N20" s="284">
        <f t="shared" si="1"/>
        <v>0</v>
      </c>
      <c r="O20" s="195"/>
    </row>
    <row r="21" spans="1:15" s="190" customFormat="1" ht="75" outlineLevel="1" x14ac:dyDescent="0.25">
      <c r="A21" s="289">
        <v>11</v>
      </c>
      <c r="B21" s="191" t="s">
        <v>447</v>
      </c>
      <c r="C21" s="57" t="s">
        <v>625</v>
      </c>
      <c r="D21" s="192" t="s">
        <v>462</v>
      </c>
      <c r="E21" s="48" t="s">
        <v>626</v>
      </c>
      <c r="F21" s="184" t="s">
        <v>450</v>
      </c>
      <c r="G21" s="185">
        <f>VLOOKUP(F21,'Priority Rating'!M22:N28,2,FALSE)</f>
        <v>4</v>
      </c>
      <c r="H21" s="193">
        <f t="shared" si="0"/>
        <v>6.25E-2</v>
      </c>
      <c r="I21" s="296" t="s">
        <v>452</v>
      </c>
      <c r="J21" s="194">
        <v>0</v>
      </c>
      <c r="K21" s="300"/>
      <c r="L21" s="296" t="s">
        <v>452</v>
      </c>
      <c r="M21" s="194">
        <v>0</v>
      </c>
      <c r="N21" s="284">
        <f t="shared" si="1"/>
        <v>0</v>
      </c>
      <c r="O21" s="195"/>
    </row>
    <row r="22" spans="1:15" s="190" customFormat="1" ht="63.75" outlineLevel="1" x14ac:dyDescent="0.25">
      <c r="A22" s="289">
        <v>12</v>
      </c>
      <c r="B22" s="191" t="s">
        <v>447</v>
      </c>
      <c r="C22" s="57" t="s">
        <v>627</v>
      </c>
      <c r="D22" s="192" t="s">
        <v>462</v>
      </c>
      <c r="E22" s="48" t="s">
        <v>453</v>
      </c>
      <c r="F22" s="184" t="s">
        <v>450</v>
      </c>
      <c r="G22" s="185">
        <f>VLOOKUP(F22,'Priority Rating'!M22:N28,2,FALSE)</f>
        <v>4</v>
      </c>
      <c r="H22" s="193">
        <f t="shared" si="0"/>
        <v>6.25E-2</v>
      </c>
      <c r="I22" s="296" t="s">
        <v>452</v>
      </c>
      <c r="J22" s="194">
        <v>0</v>
      </c>
      <c r="K22" s="300"/>
      <c r="L22" s="296" t="s">
        <v>452</v>
      </c>
      <c r="M22" s="194">
        <v>0</v>
      </c>
      <c r="N22" s="284">
        <f t="shared" si="1"/>
        <v>0</v>
      </c>
      <c r="O22" s="195"/>
    </row>
    <row r="23" spans="1:15" s="190" customFormat="1" ht="90" outlineLevel="1" x14ac:dyDescent="0.25">
      <c r="A23" s="289">
        <v>13</v>
      </c>
      <c r="B23" s="191" t="s">
        <v>447</v>
      </c>
      <c r="C23" s="57" t="s">
        <v>628</v>
      </c>
      <c r="D23" s="192" t="s">
        <v>462</v>
      </c>
      <c r="E23" s="48" t="s">
        <v>629</v>
      </c>
      <c r="F23" s="184" t="s">
        <v>450</v>
      </c>
      <c r="G23" s="185">
        <f>VLOOKUP(F23,'Priority Rating'!M22:N28,2,FALSE)</f>
        <v>4</v>
      </c>
      <c r="H23" s="193">
        <f t="shared" si="0"/>
        <v>6.25E-2</v>
      </c>
      <c r="I23" s="296" t="s">
        <v>452</v>
      </c>
      <c r="J23" s="194">
        <v>0</v>
      </c>
      <c r="K23" s="300"/>
      <c r="L23" s="296" t="s">
        <v>452</v>
      </c>
      <c r="M23" s="194">
        <v>0</v>
      </c>
      <c r="N23" s="284">
        <f t="shared" si="1"/>
        <v>0</v>
      </c>
      <c r="O23" s="195"/>
    </row>
    <row r="24" spans="1:15" s="190" customFormat="1" ht="90" outlineLevel="1" x14ac:dyDescent="0.25">
      <c r="A24" s="289">
        <v>14</v>
      </c>
      <c r="B24" s="191" t="s">
        <v>447</v>
      </c>
      <c r="C24" s="57" t="s">
        <v>630</v>
      </c>
      <c r="D24" s="192" t="s">
        <v>462</v>
      </c>
      <c r="E24" s="48" t="s">
        <v>631</v>
      </c>
      <c r="F24" s="184" t="s">
        <v>450</v>
      </c>
      <c r="G24" s="185">
        <f>VLOOKUP(F24,'Priority Rating'!M22:N28,2,FALSE)</f>
        <v>4</v>
      </c>
      <c r="H24" s="193">
        <f t="shared" si="0"/>
        <v>6.25E-2</v>
      </c>
      <c r="I24" s="296" t="s">
        <v>452</v>
      </c>
      <c r="J24" s="194">
        <v>0</v>
      </c>
      <c r="K24" s="300"/>
      <c r="L24" s="296" t="s">
        <v>452</v>
      </c>
      <c r="M24" s="194">
        <v>0</v>
      </c>
      <c r="N24" s="284">
        <f t="shared" si="1"/>
        <v>0</v>
      </c>
      <c r="O24" s="195"/>
    </row>
    <row r="25" spans="1:15" s="190" customFormat="1" ht="90" outlineLevel="1" x14ac:dyDescent="0.25">
      <c r="A25" s="289">
        <v>15</v>
      </c>
      <c r="B25" s="191" t="s">
        <v>447</v>
      </c>
      <c r="C25" s="57" t="s">
        <v>632</v>
      </c>
      <c r="D25" s="192" t="s">
        <v>462</v>
      </c>
      <c r="E25" s="48" t="s">
        <v>633</v>
      </c>
      <c r="F25" s="184" t="s">
        <v>450</v>
      </c>
      <c r="G25" s="185">
        <f>VLOOKUP(F25,'Priority Rating'!M22:N28,2,FALSE)</f>
        <v>4</v>
      </c>
      <c r="H25" s="193">
        <f t="shared" si="0"/>
        <v>6.25E-2</v>
      </c>
      <c r="I25" s="296" t="s">
        <v>452</v>
      </c>
      <c r="J25" s="194">
        <v>0</v>
      </c>
      <c r="K25" s="300"/>
      <c r="L25" s="296" t="s">
        <v>452</v>
      </c>
      <c r="M25" s="194">
        <v>0</v>
      </c>
      <c r="N25" s="284">
        <f t="shared" si="1"/>
        <v>0</v>
      </c>
      <c r="O25" s="195"/>
    </row>
    <row r="26" spans="1:15" s="190" customFormat="1" ht="75" outlineLevel="1" x14ac:dyDescent="0.25">
      <c r="A26" s="289">
        <v>16</v>
      </c>
      <c r="B26" s="191" t="s">
        <v>447</v>
      </c>
      <c r="C26" s="57" t="s">
        <v>634</v>
      </c>
      <c r="D26" s="192" t="s">
        <v>462</v>
      </c>
      <c r="E26" s="48" t="s">
        <v>635</v>
      </c>
      <c r="F26" s="184" t="s">
        <v>450</v>
      </c>
      <c r="G26" s="185">
        <f>VLOOKUP(F26,'Priority Rating'!M22:N28,2,FALSE)</f>
        <v>4</v>
      </c>
      <c r="H26" s="193">
        <f t="shared" si="0"/>
        <v>6.25E-2</v>
      </c>
      <c r="I26" s="296" t="s">
        <v>452</v>
      </c>
      <c r="J26" s="194">
        <v>0</v>
      </c>
      <c r="K26" s="300"/>
      <c r="L26" s="296" t="s">
        <v>452</v>
      </c>
      <c r="M26" s="194">
        <v>0</v>
      </c>
      <c r="N26" s="284">
        <f t="shared" si="1"/>
        <v>0</v>
      </c>
      <c r="O26" s="195"/>
    </row>
    <row r="27" spans="1:15" s="204" customFormat="1" ht="15.75" thickBot="1" x14ac:dyDescent="0.25">
      <c r="A27" s="196"/>
      <c r="B27" s="197"/>
      <c r="C27" s="198"/>
      <c r="D27" s="197"/>
      <c r="E27" s="197"/>
      <c r="F27" s="199" t="s">
        <v>523</v>
      </c>
      <c r="G27" s="200">
        <f>SUM(G11:G26)</f>
        <v>64</v>
      </c>
      <c r="H27" s="201">
        <f>SUM(H11:H26)</f>
        <v>1</v>
      </c>
      <c r="I27" s="197"/>
      <c r="J27" s="197"/>
      <c r="K27" s="199"/>
      <c r="L27" s="202"/>
      <c r="M27" s="202" t="s">
        <v>524</v>
      </c>
      <c r="N27" s="203">
        <f>SUM(N11:N26)</f>
        <v>0</v>
      </c>
    </row>
  </sheetData>
  <autoFilter ref="A10:N24" xr:uid="{00000000-0009-0000-0000-000002000000}"/>
  <mergeCells count="19">
    <mergeCell ref="C6:D6"/>
    <mergeCell ref="I6:M6"/>
    <mergeCell ref="N6:O6"/>
    <mergeCell ref="I1:M1"/>
    <mergeCell ref="N1:O1"/>
    <mergeCell ref="C2:D2"/>
    <mergeCell ref="I2:M2"/>
    <mergeCell ref="C3:D3"/>
    <mergeCell ref="I3:M3"/>
    <mergeCell ref="C4:D4"/>
    <mergeCell ref="I4:M4"/>
    <mergeCell ref="C5:D5"/>
    <mergeCell ref="I5:M5"/>
    <mergeCell ref="N5:O5"/>
    <mergeCell ref="I7:M7"/>
    <mergeCell ref="N7:O7"/>
    <mergeCell ref="A9:E9"/>
    <mergeCell ref="F9:G9"/>
    <mergeCell ref="L9:M9"/>
  </mergeCells>
  <printOptions horizontalCentered="1"/>
  <pageMargins left="0.23622047244094491" right="0.19685039370078741" top="0.59055118110236227" bottom="0.43307086614173229" header="0.31496062992125984" footer="0.27559055118110237"/>
  <pageSetup paperSize="9" scale="45" firstPageNumber="0" fitToHeight="0" orientation="landscape" horizontalDpi="300" verticalDpi="300" r:id="rId1"/>
  <headerFooter alignWithMargins="0">
    <oddHeader>&amp;L&amp;F&amp;R&amp;A</oddHeader>
    <oddFooter>&amp;L&amp;D&amp;RPage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2387D62-683D-4DF2-AA02-F02DDE1372ED}">
          <x14:formula1>
            <xm:f>'Priority Rating'!$C$37:$C$39</xm:f>
          </x14:formula1>
          <xm:sqref>J11:J26 M11:M26</xm:sqref>
        </x14:dataValidation>
        <x14:dataValidation type="list" allowBlank="1" showInputMessage="1" showErrorMessage="1" xr:uid="{1B21B10D-1FDC-45EC-8D1D-B2A426EF48B8}">
          <x14:formula1>
            <xm:f>'Priority Rating'!$C$21:$C$27</xm:f>
          </x14:formula1>
          <xm:sqref>F11:F26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66DB27E755824AA0B33090CBABF288" ma:contentTypeVersion="4" ma:contentTypeDescription="Create a new document." ma:contentTypeScope="" ma:versionID="515cc9d8968ad30f0081ecfce2506227">
  <xsd:schema xmlns:xsd="http://www.w3.org/2001/XMLSchema" xmlns:xs="http://www.w3.org/2001/XMLSchema" xmlns:p="http://schemas.microsoft.com/office/2006/metadata/properties" xmlns:ns2="cb95e601-6f17-40b6-99fb-7e8b68dc65ec" targetNamespace="http://schemas.microsoft.com/office/2006/metadata/properties" ma:root="true" ma:fieldsID="3af200ec8e9f5cf2634488e69cc23cc6" ns2:_="">
    <xsd:import namespace="cb95e601-6f17-40b6-99fb-7e8b68dc65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5e601-6f17-40b6-99fb-7e8b68dc6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AF328C-3491-4A05-9CCE-0CB8E72FE4C5}">
  <ds:schemaRefs>
    <ds:schemaRef ds:uri="http://schemas.microsoft.com/sharepoint/v3/contenttype/forms"/>
  </ds:schemaRefs>
</ds:datastoreItem>
</file>

<file path=customXml/itemProps2.xml><?xml version="1.0" encoding="utf-8"?>
<ds:datastoreItem xmlns:ds="http://schemas.openxmlformats.org/officeDocument/2006/customXml" ds:itemID="{BD753DA9-627F-4E9C-B303-7158F6452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5e601-6f17-40b6-99fb-7e8b68dc6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AF0670-248D-440E-8428-5D75B82029DB}">
  <ds:schemaRefs>
    <ds:schemaRef ds:uri="http://schemas.microsoft.com/office/2006/documentManagement/types"/>
    <ds:schemaRef ds:uri="http://purl.org/dc/term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cb95e601-6f17-40b6-99fb-7e8b68dc65ec"/>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00-Instructions</vt:lpstr>
      <vt:lpstr>01-Submission Guidelines</vt:lpstr>
      <vt:lpstr>Instructions</vt:lpstr>
      <vt:lpstr>01-Gatekeeper</vt:lpstr>
      <vt:lpstr>Summary</vt:lpstr>
      <vt:lpstr>02-Eval Criteria_Func Req_60%</vt:lpstr>
      <vt:lpstr>03 Eval Criteria FuncArc Req 14</vt:lpstr>
      <vt:lpstr>05 Eval Criteria I&amp;T Req13</vt:lpstr>
      <vt:lpstr>04 Eval Criteria Sec Req13 </vt:lpstr>
      <vt:lpstr>Demo_Func Req</vt:lpstr>
      <vt:lpstr>Priority Rating</vt:lpstr>
      <vt:lpstr>03-Eval Criteria_Archite_30%</vt:lpstr>
      <vt:lpstr>SoW</vt:lpstr>
      <vt:lpstr>'03 Eval Criteria FuncArc Req 14'!Print_Titles</vt:lpstr>
      <vt:lpstr>'04 Eval Criteria Sec Req13 '!Print_Titles</vt:lpstr>
      <vt:lpstr>'05 Eval Criteria I&amp;T Req13'!Print_Titles</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Tsele Maila</dc:creator>
  <cp:keywords/>
  <dc:description/>
  <cp:lastModifiedBy>Mbulelo Mncengani</cp:lastModifiedBy>
  <cp:revision/>
  <dcterms:created xsi:type="dcterms:W3CDTF">2018-02-19T11:31:44Z</dcterms:created>
  <dcterms:modified xsi:type="dcterms:W3CDTF">2025-04-23T10:04:40Z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0x010100AA66DB27E755824AA0B33090CBABF288</vt:lpwstr>
  </property>
</Properties>
</file>