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irports.sharepoint.com/sites/CUPPSandCUSSTender2025/Shared Documents/CUPPS and CUSS/Tender Documents/Final/"/>
    </mc:Choice>
  </mc:AlternateContent>
  <xr:revisionPtr revIDLastSave="700" documentId="8_{A7D43DE0-CF7B-46AC-84E6-D69CBF29B4A4}" xr6:coauthVersionLast="47" xr6:coauthVersionMax="47" xr10:uidLastSave="{4661C912-E3D6-4239-AB36-298DC1D38B2B}"/>
  <bookViews>
    <workbookView xWindow="-8835" yWindow="-21720" windowWidth="77040" windowHeight="21120" tabRatio="937" activeTab="3" xr2:uid="{00000000-000D-0000-FFFF-FFFF00000000}"/>
  </bookViews>
  <sheets>
    <sheet name="Introduction" sheetId="23" r:id="rId1"/>
    <sheet name="Pricing Summary" sheetId="6" r:id="rId2"/>
    <sheet name="Supply Summary" sheetId="20" r:id="rId3"/>
    <sheet name="Supply Pricing" sheetId="19" r:id="rId4"/>
    <sheet name="SLA Maintenance" sheetId="11" r:id="rId5"/>
    <sheet name="Software maintenance" sheetId="25" r:id="rId6"/>
    <sheet name="Hardware maintenance" sheetId="26" r:id="rId7"/>
    <sheet name="Other Costs - once off" sheetId="27" r:id="rId8"/>
    <sheet name="Other Costs - recuring" sheetId="28" r:id="rId9"/>
  </sheets>
  <externalReferences>
    <externalReference r:id="rId10"/>
  </externalReferences>
  <definedNames>
    <definedName name="_xlnm._FilterDatabase" localSheetId="3" hidden="1">'Supply Pricing'!#REF!</definedName>
    <definedName name="Exchange_Rate" localSheetId="0">'[1]Pricing Summary'!$C$1</definedName>
    <definedName name="Exchange_Rate">'Pricing Summary'!$C$1</definedName>
    <definedName name="N_SUP_OP1_WP">[1]!T_SUP_SUM_OP1[WORK PACKAGE DESCRIPTION]</definedName>
    <definedName name="N_SUP_OP2_WP">[1]!T_SUP_SUM_OP2[WORK PACKAGE DESCRIPTION]</definedName>
    <definedName name="N_WorkP_Name" localSheetId="6">T_SUP_SUM[Work Package Name]</definedName>
    <definedName name="N_WorkP_Name" localSheetId="7">T_SUP_SUM[Work Package Name]</definedName>
    <definedName name="N_WorkP_Name" localSheetId="8">T_SUP_SUM[Work Package Name]</definedName>
    <definedName name="N_WorkP_Name" localSheetId="5">T_SUP_SUM[Work Package Name]</definedName>
    <definedName name="N_WorkP_Name">T_SUP_SUM[Work Package Name]</definedName>
    <definedName name="_xlnm.Print_Area" localSheetId="6">'Hardware maintenance'!$A$1:$Y$16</definedName>
    <definedName name="_xlnm.Print_Area" localSheetId="7">'Other Costs - once off'!$A$1:$Y$44</definedName>
    <definedName name="_xlnm.Print_Area" localSheetId="8">'Other Costs - recuring'!$A$1:$Y$44</definedName>
    <definedName name="_xlnm.Print_Area" localSheetId="1">'Pricing Summary'!$B$1:$K$21</definedName>
    <definedName name="_xlnm.Print_Area" localSheetId="4">'SLA Maintenance'!$A$1:$Y$23</definedName>
    <definedName name="_xlnm.Print_Area" localSheetId="5">'Software maintenance'!$A$1:$Y$12</definedName>
    <definedName name="_xlnm.Print_Area" localSheetId="2">'Supply Summary'!$A$1:$C$21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6" l="1"/>
  <c r="E19" i="6"/>
  <c r="F19" i="6"/>
  <c r="G19" i="6"/>
  <c r="H19" i="6"/>
  <c r="I19" i="6"/>
  <c r="J19" i="6"/>
  <c r="K19" i="6"/>
  <c r="L19" i="6"/>
  <c r="C19" i="6"/>
  <c r="L18" i="6"/>
  <c r="K18" i="6"/>
  <c r="J18" i="6"/>
  <c r="I18" i="6"/>
  <c r="H18" i="6"/>
  <c r="G18" i="6"/>
  <c r="F18" i="6"/>
  <c r="E18" i="6"/>
  <c r="D18" i="6"/>
  <c r="C18" i="6"/>
  <c r="AG43" i="28"/>
  <c r="AF43" i="28"/>
  <c r="AE43" i="28"/>
  <c r="AD43" i="28"/>
  <c r="AC43" i="28"/>
  <c r="AB43" i="28"/>
  <c r="AA43" i="28"/>
  <c r="Z43" i="28"/>
  <c r="Y43" i="28"/>
  <c r="X43" i="28"/>
  <c r="AG42" i="28"/>
  <c r="AF42" i="28"/>
  <c r="AE42" i="28"/>
  <c r="AD42" i="28"/>
  <c r="AC42" i="28"/>
  <c r="AB42" i="28"/>
  <c r="AA42" i="28"/>
  <c r="Z42" i="28"/>
  <c r="Y42" i="28"/>
  <c r="X42" i="28"/>
  <c r="AH42" i="28" s="1"/>
  <c r="AG41" i="28"/>
  <c r="AF41" i="28"/>
  <c r="AE41" i="28"/>
  <c r="AD41" i="28"/>
  <c r="AC41" i="28"/>
  <c r="AB41" i="28"/>
  <c r="AA41" i="28"/>
  <c r="Z41" i="28"/>
  <c r="Y41" i="28"/>
  <c r="X41" i="28"/>
  <c r="AG40" i="28"/>
  <c r="AF40" i="28"/>
  <c r="AE40" i="28"/>
  <c r="AD40" i="28"/>
  <c r="AC40" i="28"/>
  <c r="AB40" i="28"/>
  <c r="AA40" i="28"/>
  <c r="Z40" i="28"/>
  <c r="Y40" i="28"/>
  <c r="X40" i="28"/>
  <c r="AH40" i="28" s="1"/>
  <c r="AG39" i="28"/>
  <c r="AF39" i="28"/>
  <c r="AE39" i="28"/>
  <c r="AD39" i="28"/>
  <c r="AC39" i="28"/>
  <c r="AB39" i="28"/>
  <c r="AA39" i="28"/>
  <c r="Z39" i="28"/>
  <c r="Y39" i="28"/>
  <c r="X39" i="28"/>
  <c r="AG38" i="28"/>
  <c r="AF38" i="28"/>
  <c r="AE38" i="28"/>
  <c r="AD38" i="28"/>
  <c r="AC38" i="28"/>
  <c r="AB38" i="28"/>
  <c r="AA38" i="28"/>
  <c r="Z38" i="28"/>
  <c r="Y38" i="28"/>
  <c r="X38" i="28"/>
  <c r="AH38" i="28" s="1"/>
  <c r="AG37" i="28"/>
  <c r="AF37" i="28"/>
  <c r="AE37" i="28"/>
  <c r="AD37" i="28"/>
  <c r="AC37" i="28"/>
  <c r="AB37" i="28"/>
  <c r="AA37" i="28"/>
  <c r="Z37" i="28"/>
  <c r="Y37" i="28"/>
  <c r="X37" i="28"/>
  <c r="AG36" i="28"/>
  <c r="AF36" i="28"/>
  <c r="AE36" i="28"/>
  <c r="AD36" i="28"/>
  <c r="AC36" i="28"/>
  <c r="AB36" i="28"/>
  <c r="AA36" i="28"/>
  <c r="Z36" i="28"/>
  <c r="Y36" i="28"/>
  <c r="X36" i="28"/>
  <c r="AH36" i="28" s="1"/>
  <c r="AG35" i="28"/>
  <c r="AF35" i="28"/>
  <c r="AE35" i="28"/>
  <c r="AD35" i="28"/>
  <c r="AC35" i="28"/>
  <c r="AB35" i="28"/>
  <c r="AA35" i="28"/>
  <c r="Z35" i="28"/>
  <c r="Y35" i="28"/>
  <c r="X35" i="28"/>
  <c r="AG34" i="28"/>
  <c r="AF34" i="28"/>
  <c r="AE34" i="28"/>
  <c r="AD34" i="28"/>
  <c r="AC34" i="28"/>
  <c r="AB34" i="28"/>
  <c r="AA34" i="28"/>
  <c r="Z34" i="28"/>
  <c r="Y34" i="28"/>
  <c r="X34" i="28"/>
  <c r="AG33" i="28"/>
  <c r="AF33" i="28"/>
  <c r="AE33" i="28"/>
  <c r="AD33" i="28"/>
  <c r="AC33" i="28"/>
  <c r="AB33" i="28"/>
  <c r="AA33" i="28"/>
  <c r="Z33" i="28"/>
  <c r="Y33" i="28"/>
  <c r="X33" i="28"/>
  <c r="AH33" i="28" s="1"/>
  <c r="AG32" i="28"/>
  <c r="AF32" i="28"/>
  <c r="AE32" i="28"/>
  <c r="AD32" i="28"/>
  <c r="AC32" i="28"/>
  <c r="AB32" i="28"/>
  <c r="AA32" i="28"/>
  <c r="Z32" i="28"/>
  <c r="Y32" i="28"/>
  <c r="X32" i="28"/>
  <c r="AG31" i="28"/>
  <c r="AF31" i="28"/>
  <c r="AE31" i="28"/>
  <c r="AD31" i="28"/>
  <c r="AC31" i="28"/>
  <c r="AB31" i="28"/>
  <c r="AA31" i="28"/>
  <c r="Z31" i="28"/>
  <c r="Y31" i="28"/>
  <c r="X31" i="28"/>
  <c r="AH31" i="28" s="1"/>
  <c r="AG30" i="28"/>
  <c r="AF30" i="28"/>
  <c r="AE30" i="28"/>
  <c r="AD30" i="28"/>
  <c r="AC30" i="28"/>
  <c r="AB30" i="28"/>
  <c r="AA30" i="28"/>
  <c r="Z30" i="28"/>
  <c r="Y30" i="28"/>
  <c r="X30" i="28"/>
  <c r="AG29" i="28"/>
  <c r="AF29" i="28"/>
  <c r="AE29" i="28"/>
  <c r="AD29" i="28"/>
  <c r="AC29" i="28"/>
  <c r="AB29" i="28"/>
  <c r="AA29" i="28"/>
  <c r="Z29" i="28"/>
  <c r="Y29" i="28"/>
  <c r="X29" i="28"/>
  <c r="AH29" i="28" s="1"/>
  <c r="AG28" i="28"/>
  <c r="AF28" i="28"/>
  <c r="AE28" i="28"/>
  <c r="AD28" i="28"/>
  <c r="AC28" i="28"/>
  <c r="AB28" i="28"/>
  <c r="AA28" i="28"/>
  <c r="Z28" i="28"/>
  <c r="Y28" i="28"/>
  <c r="X28" i="28"/>
  <c r="AG27" i="28"/>
  <c r="AF27" i="28"/>
  <c r="AE27" i="28"/>
  <c r="AD27" i="28"/>
  <c r="AC27" i="28"/>
  <c r="AB27" i="28"/>
  <c r="AA27" i="28"/>
  <c r="Z27" i="28"/>
  <c r="Y27" i="28"/>
  <c r="X27" i="28"/>
  <c r="AH27" i="28" s="1"/>
  <c r="AG26" i="28"/>
  <c r="AF26" i="28"/>
  <c r="AE26" i="28"/>
  <c r="AD26" i="28"/>
  <c r="AC26" i="28"/>
  <c r="AB26" i="28"/>
  <c r="AA26" i="28"/>
  <c r="Z26" i="28"/>
  <c r="Y26" i="28"/>
  <c r="AH26" i="28" s="1"/>
  <c r="X26" i="28"/>
  <c r="AG25" i="28"/>
  <c r="AF25" i="28"/>
  <c r="AE25" i="28"/>
  <c r="AD25" i="28"/>
  <c r="AC25" i="28"/>
  <c r="AB25" i="28"/>
  <c r="AA25" i="28"/>
  <c r="Z25" i="28"/>
  <c r="Y25" i="28"/>
  <c r="X25" i="28"/>
  <c r="AH25" i="28" s="1"/>
  <c r="AG24" i="28"/>
  <c r="AF24" i="28"/>
  <c r="AE24" i="28"/>
  <c r="AD24" i="28"/>
  <c r="AC24" i="28"/>
  <c r="AB24" i="28"/>
  <c r="AA24" i="28"/>
  <c r="Z24" i="28"/>
  <c r="Y24" i="28"/>
  <c r="X24" i="28"/>
  <c r="AG23" i="28"/>
  <c r="AF23" i="28"/>
  <c r="AE23" i="28"/>
  <c r="AD23" i="28"/>
  <c r="AC23" i="28"/>
  <c r="AB23" i="28"/>
  <c r="AA23" i="28"/>
  <c r="Z23" i="28"/>
  <c r="Y23" i="28"/>
  <c r="X23" i="28"/>
  <c r="AG22" i="28"/>
  <c r="AF22" i="28"/>
  <c r="AE22" i="28"/>
  <c r="AD22" i="28"/>
  <c r="AC22" i="28"/>
  <c r="AB22" i="28"/>
  <c r="AA22" i="28"/>
  <c r="Z22" i="28"/>
  <c r="Y22" i="28"/>
  <c r="X22" i="28"/>
  <c r="AG21" i="28"/>
  <c r="AF21" i="28"/>
  <c r="AE21" i="28"/>
  <c r="AD21" i="28"/>
  <c r="AC21" i="28"/>
  <c r="AB21" i="28"/>
  <c r="AA21" i="28"/>
  <c r="Z21" i="28"/>
  <c r="Y21" i="28"/>
  <c r="X21" i="28"/>
  <c r="AG20" i="28"/>
  <c r="AF20" i="28"/>
  <c r="AE20" i="28"/>
  <c r="AD20" i="28"/>
  <c r="AC20" i="28"/>
  <c r="AB20" i="28"/>
  <c r="AA20" i="28"/>
  <c r="Z20" i="28"/>
  <c r="Y20" i="28"/>
  <c r="X20" i="28"/>
  <c r="AG19" i="28"/>
  <c r="AF19" i="28"/>
  <c r="AE19" i="28"/>
  <c r="AD19" i="28"/>
  <c r="AC19" i="28"/>
  <c r="AB19" i="28"/>
  <c r="AA19" i="28"/>
  <c r="Z19" i="28"/>
  <c r="Y19" i="28"/>
  <c r="X19" i="28"/>
  <c r="AG18" i="28"/>
  <c r="AF18" i="28"/>
  <c r="AE18" i="28"/>
  <c r="AD18" i="28"/>
  <c r="AC18" i="28"/>
  <c r="AB18" i="28"/>
  <c r="AA18" i="28"/>
  <c r="Z18" i="28"/>
  <c r="Y18" i="28"/>
  <c r="X18" i="28"/>
  <c r="AG17" i="28"/>
  <c r="AF17" i="28"/>
  <c r="AE17" i="28"/>
  <c r="AD17" i="28"/>
  <c r="AC17" i="28"/>
  <c r="AB17" i="28"/>
  <c r="AA17" i="28"/>
  <c r="Z17" i="28"/>
  <c r="Y17" i="28"/>
  <c r="X17" i="28"/>
  <c r="AG16" i="28"/>
  <c r="AF16" i="28"/>
  <c r="AE16" i="28"/>
  <c r="AD16" i="28"/>
  <c r="AC16" i="28"/>
  <c r="AB16" i="28"/>
  <c r="AA16" i="28"/>
  <c r="Z16" i="28"/>
  <c r="Y16" i="28"/>
  <c r="X16" i="28"/>
  <c r="AG15" i="28"/>
  <c r="AF15" i="28"/>
  <c r="AE15" i="28"/>
  <c r="AD15" i="28"/>
  <c r="AC15" i="28"/>
  <c r="AB15" i="28"/>
  <c r="AA15" i="28"/>
  <c r="Z15" i="28"/>
  <c r="Y15" i="28"/>
  <c r="X15" i="28"/>
  <c r="AG14" i="28"/>
  <c r="AF14" i="28"/>
  <c r="AE14" i="28"/>
  <c r="AD14" i="28"/>
  <c r="AC14" i="28"/>
  <c r="AB14" i="28"/>
  <c r="AA14" i="28"/>
  <c r="Z14" i="28"/>
  <c r="Y14" i="28"/>
  <c r="AH14" i="28" s="1"/>
  <c r="X14" i="28"/>
  <c r="AG13" i="28"/>
  <c r="AF13" i="28"/>
  <c r="AE13" i="28"/>
  <c r="AD13" i="28"/>
  <c r="AC13" i="28"/>
  <c r="AB13" i="28"/>
  <c r="AA13" i="28"/>
  <c r="Z13" i="28"/>
  <c r="Y13" i="28"/>
  <c r="X13" i="28"/>
  <c r="AH13" i="28" s="1"/>
  <c r="AG12" i="28"/>
  <c r="AF12" i="28"/>
  <c r="AE12" i="28"/>
  <c r="AD12" i="28"/>
  <c r="AC12" i="28"/>
  <c r="AC44" i="28" s="1"/>
  <c r="AB12" i="28"/>
  <c r="AB44" i="28" s="1"/>
  <c r="AA12" i="28"/>
  <c r="Z12" i="28"/>
  <c r="Y12" i="28"/>
  <c r="X12" i="28"/>
  <c r="AG11" i="28"/>
  <c r="AF11" i="28"/>
  <c r="AE11" i="28"/>
  <c r="AD11" i="28"/>
  <c r="AC11" i="28"/>
  <c r="AB11" i="28"/>
  <c r="AA11" i="28"/>
  <c r="Z11" i="28"/>
  <c r="Y11" i="28"/>
  <c r="X11" i="28"/>
  <c r="AH11" i="28" s="1"/>
  <c r="X12" i="27"/>
  <c r="X13" i="27"/>
  <c r="X14" i="27"/>
  <c r="X15" i="27"/>
  <c r="X16" i="27"/>
  <c r="X17" i="27"/>
  <c r="X18" i="27"/>
  <c r="X19" i="27"/>
  <c r="X20" i="27"/>
  <c r="X21" i="27"/>
  <c r="X22" i="27"/>
  <c r="X23" i="27"/>
  <c r="X24" i="27"/>
  <c r="X25" i="27"/>
  <c r="X26" i="27"/>
  <c r="X27" i="27"/>
  <c r="Y12" i="27"/>
  <c r="Y13" i="27"/>
  <c r="Y14" i="27"/>
  <c r="Y15" i="27"/>
  <c r="Y16" i="27"/>
  <c r="Y17" i="27"/>
  <c r="Y18" i="27"/>
  <c r="Y19" i="27"/>
  <c r="Y20" i="27"/>
  <c r="Y21" i="27"/>
  <c r="Y22" i="27"/>
  <c r="Y23" i="27"/>
  <c r="Y24" i="27"/>
  <c r="Y25" i="27"/>
  <c r="Y26" i="27"/>
  <c r="Y27" i="27"/>
  <c r="Z12" i="27"/>
  <c r="Z13" i="27"/>
  <c r="Z14" i="27"/>
  <c r="Z15" i="27"/>
  <c r="Z16" i="27"/>
  <c r="Z17" i="27"/>
  <c r="Z18" i="27"/>
  <c r="Z19" i="27"/>
  <c r="Z20" i="27"/>
  <c r="Z21" i="27"/>
  <c r="Z22" i="27"/>
  <c r="Z23" i="27"/>
  <c r="Z24" i="27"/>
  <c r="Z25" i="27"/>
  <c r="Z26" i="27"/>
  <c r="Z27" i="27"/>
  <c r="AA12" i="27"/>
  <c r="AA13" i="27"/>
  <c r="AA14" i="27"/>
  <c r="AA15" i="27"/>
  <c r="AA16" i="27"/>
  <c r="AA17" i="27"/>
  <c r="AA18" i="27"/>
  <c r="AA19" i="27"/>
  <c r="AA20" i="27"/>
  <c r="AA21" i="27"/>
  <c r="AA22" i="27"/>
  <c r="AA23" i="27"/>
  <c r="AA24" i="27"/>
  <c r="AA25" i="27"/>
  <c r="AA26" i="27"/>
  <c r="AA27" i="27"/>
  <c r="AB12" i="27"/>
  <c r="AB13" i="27"/>
  <c r="AB14" i="27"/>
  <c r="AB15" i="27"/>
  <c r="AB16" i="27"/>
  <c r="AB17" i="27"/>
  <c r="AB18" i="27"/>
  <c r="AB19" i="27"/>
  <c r="AB20" i="27"/>
  <c r="AB21" i="27"/>
  <c r="AB22" i="27"/>
  <c r="AB23" i="27"/>
  <c r="AB24" i="27"/>
  <c r="AB25" i="27"/>
  <c r="AB26" i="27"/>
  <c r="AB27" i="27"/>
  <c r="AC12" i="27"/>
  <c r="AC13" i="27"/>
  <c r="AC14" i="27"/>
  <c r="AC15" i="27"/>
  <c r="AC16" i="27"/>
  <c r="AC17" i="27"/>
  <c r="AC18" i="27"/>
  <c r="AC19" i="27"/>
  <c r="AC20" i="27"/>
  <c r="AC21" i="27"/>
  <c r="AC22" i="27"/>
  <c r="AC23" i="27"/>
  <c r="AC24" i="27"/>
  <c r="AC25" i="27"/>
  <c r="AC26" i="27"/>
  <c r="AC27" i="27"/>
  <c r="AD12" i="27"/>
  <c r="AD13" i="27"/>
  <c r="AD14" i="27"/>
  <c r="AD15" i="27"/>
  <c r="AD16" i="27"/>
  <c r="AD17" i="27"/>
  <c r="AD18" i="27"/>
  <c r="AD19" i="27"/>
  <c r="AD20" i="27"/>
  <c r="AD21" i="27"/>
  <c r="AD22" i="27"/>
  <c r="AD23" i="27"/>
  <c r="AD24" i="27"/>
  <c r="AD25" i="27"/>
  <c r="AD26" i="27"/>
  <c r="AD27" i="27"/>
  <c r="AE12" i="27"/>
  <c r="AE13" i="27"/>
  <c r="AE14" i="27"/>
  <c r="AE15" i="27"/>
  <c r="AE16" i="27"/>
  <c r="AE17" i="27"/>
  <c r="AE18" i="27"/>
  <c r="AE19" i="27"/>
  <c r="AE20" i="27"/>
  <c r="AE21" i="27"/>
  <c r="AE22" i="27"/>
  <c r="AE23" i="27"/>
  <c r="AE24" i="27"/>
  <c r="AE25" i="27"/>
  <c r="AE26" i="27"/>
  <c r="AE27" i="27"/>
  <c r="AF12" i="27"/>
  <c r="AF13" i="27"/>
  <c r="AF14" i="27"/>
  <c r="AF15" i="27"/>
  <c r="AF16" i="27"/>
  <c r="AF17" i="27"/>
  <c r="AF18" i="27"/>
  <c r="AF19" i="27"/>
  <c r="AF20" i="27"/>
  <c r="AF21" i="27"/>
  <c r="AF22" i="27"/>
  <c r="AF23" i="27"/>
  <c r="AF24" i="27"/>
  <c r="AF25" i="27"/>
  <c r="AF26" i="27"/>
  <c r="AF27" i="27"/>
  <c r="AG12" i="27"/>
  <c r="AG13" i="27"/>
  <c r="AG14" i="27"/>
  <c r="AG15" i="27"/>
  <c r="AG16" i="27"/>
  <c r="AG17" i="27"/>
  <c r="AG18" i="27"/>
  <c r="AG19" i="27"/>
  <c r="AG20" i="27"/>
  <c r="AG21" i="27"/>
  <c r="AG22" i="27"/>
  <c r="AG23" i="27"/>
  <c r="AG24" i="27"/>
  <c r="AG25" i="27"/>
  <c r="AG26" i="27"/>
  <c r="AG27" i="27"/>
  <c r="X28" i="27"/>
  <c r="X29" i="27"/>
  <c r="X30" i="27"/>
  <c r="X31" i="27"/>
  <c r="X32" i="27"/>
  <c r="X33" i="27"/>
  <c r="X34" i="27"/>
  <c r="X35" i="27"/>
  <c r="X36" i="27"/>
  <c r="X37" i="27"/>
  <c r="X38" i="27"/>
  <c r="X39" i="27"/>
  <c r="X40" i="27"/>
  <c r="X41" i="27"/>
  <c r="X42" i="27"/>
  <c r="X43" i="27"/>
  <c r="Y28" i="27"/>
  <c r="Y29" i="27"/>
  <c r="Y30" i="27"/>
  <c r="Y31" i="27"/>
  <c r="Y32" i="27"/>
  <c r="Y33" i="27"/>
  <c r="Y34" i="27"/>
  <c r="Y35" i="27"/>
  <c r="Y36" i="27"/>
  <c r="Y37" i="27"/>
  <c r="Y38" i="27"/>
  <c r="Y39" i="27"/>
  <c r="Y40" i="27"/>
  <c r="Y41" i="27"/>
  <c r="Y42" i="27"/>
  <c r="Y43" i="27"/>
  <c r="Z28" i="27"/>
  <c r="Z29" i="27"/>
  <c r="Z30" i="27"/>
  <c r="Z31" i="27"/>
  <c r="Z32" i="27"/>
  <c r="Z33" i="27"/>
  <c r="Z34" i="27"/>
  <c r="Z35" i="27"/>
  <c r="Z36" i="27"/>
  <c r="Z37" i="27"/>
  <c r="Z38" i="27"/>
  <c r="Z39" i="27"/>
  <c r="Z40" i="27"/>
  <c r="Z41" i="27"/>
  <c r="Z42" i="27"/>
  <c r="Z43" i="27"/>
  <c r="AA28" i="27"/>
  <c r="AA29" i="27"/>
  <c r="AA30" i="27"/>
  <c r="AA31" i="27"/>
  <c r="AA32" i="27"/>
  <c r="AA33" i="27"/>
  <c r="AA34" i="27"/>
  <c r="AA35" i="27"/>
  <c r="AA36" i="27"/>
  <c r="AA37" i="27"/>
  <c r="AA38" i="27"/>
  <c r="AA39" i="27"/>
  <c r="AA40" i="27"/>
  <c r="AA41" i="27"/>
  <c r="AA42" i="27"/>
  <c r="AA43" i="27"/>
  <c r="AB28" i="27"/>
  <c r="AB29" i="27"/>
  <c r="AB30" i="27"/>
  <c r="AB31" i="27"/>
  <c r="AB32" i="27"/>
  <c r="AB33" i="27"/>
  <c r="AB34" i="27"/>
  <c r="AB35" i="27"/>
  <c r="AB36" i="27"/>
  <c r="AB37" i="27"/>
  <c r="AB38" i="27"/>
  <c r="AB39" i="27"/>
  <c r="AB40" i="27"/>
  <c r="AB41" i="27"/>
  <c r="AB42" i="27"/>
  <c r="AB43" i="27"/>
  <c r="AC28" i="27"/>
  <c r="AC29" i="27"/>
  <c r="AC30" i="27"/>
  <c r="AC31" i="27"/>
  <c r="AC32" i="27"/>
  <c r="AC33" i="27"/>
  <c r="AC34" i="27"/>
  <c r="AC35" i="27"/>
  <c r="AC36" i="27"/>
  <c r="AC37" i="27"/>
  <c r="AC38" i="27"/>
  <c r="AC39" i="27"/>
  <c r="AC40" i="27"/>
  <c r="AC41" i="27"/>
  <c r="AC42" i="27"/>
  <c r="AC43" i="27"/>
  <c r="AD28" i="27"/>
  <c r="AD29" i="27"/>
  <c r="AD30" i="27"/>
  <c r="AD31" i="27"/>
  <c r="AD32" i="27"/>
  <c r="AD33" i="27"/>
  <c r="AD34" i="27"/>
  <c r="AD35" i="27"/>
  <c r="AD36" i="27"/>
  <c r="AD37" i="27"/>
  <c r="AD38" i="27"/>
  <c r="AD39" i="27"/>
  <c r="AD40" i="27"/>
  <c r="AD41" i="27"/>
  <c r="AD42" i="27"/>
  <c r="AD43" i="27"/>
  <c r="AE28" i="27"/>
  <c r="AE29" i="27"/>
  <c r="AE30" i="27"/>
  <c r="AE31" i="27"/>
  <c r="AE32" i="27"/>
  <c r="AE33" i="27"/>
  <c r="AE34" i="27"/>
  <c r="AE35" i="27"/>
  <c r="AE36" i="27"/>
  <c r="AE37" i="27"/>
  <c r="AE38" i="27"/>
  <c r="AE39" i="27"/>
  <c r="AE40" i="27"/>
  <c r="AE41" i="27"/>
  <c r="AE42" i="27"/>
  <c r="AE43" i="27"/>
  <c r="AF28" i="27"/>
  <c r="AF29" i="27"/>
  <c r="AF30" i="27"/>
  <c r="AF31" i="27"/>
  <c r="AF32" i="27"/>
  <c r="AF33" i="27"/>
  <c r="AF34" i="27"/>
  <c r="AF35" i="27"/>
  <c r="AF36" i="27"/>
  <c r="AF37" i="27"/>
  <c r="AF38" i="27"/>
  <c r="AF39" i="27"/>
  <c r="AF40" i="27"/>
  <c r="AF41" i="27"/>
  <c r="AF42" i="27"/>
  <c r="AF43" i="27"/>
  <c r="AG28" i="27"/>
  <c r="AG29" i="27"/>
  <c r="AG30" i="27"/>
  <c r="AG31" i="27"/>
  <c r="AG32" i="27"/>
  <c r="AG33" i="27"/>
  <c r="AG34" i="27"/>
  <c r="AG35" i="27"/>
  <c r="AG36" i="27"/>
  <c r="AG37" i="27"/>
  <c r="AG38" i="27"/>
  <c r="AG39" i="27"/>
  <c r="AG40" i="27"/>
  <c r="AG41" i="27"/>
  <c r="AG42" i="27"/>
  <c r="AG43" i="27"/>
  <c r="AG11" i="27"/>
  <c r="AF11" i="27"/>
  <c r="AE11" i="27"/>
  <c r="AD11" i="27"/>
  <c r="AC11" i="27"/>
  <c r="AB11" i="27"/>
  <c r="AA11" i="27"/>
  <c r="Z11" i="27"/>
  <c r="Y11" i="27"/>
  <c r="X11" i="27"/>
  <c r="AG16" i="26"/>
  <c r="L16" i="6" s="1"/>
  <c r="AF16" i="26"/>
  <c r="K16" i="6" s="1"/>
  <c r="AE16" i="26"/>
  <c r="J16" i="6" s="1"/>
  <c r="AG12" i="25"/>
  <c r="AF12" i="25"/>
  <c r="AE12" i="25"/>
  <c r="J15" i="6" s="1"/>
  <c r="AF23" i="11"/>
  <c r="K17" i="6" s="1"/>
  <c r="I16" i="6"/>
  <c r="H16" i="6"/>
  <c r="G16" i="6"/>
  <c r="F16" i="6"/>
  <c r="E16" i="6"/>
  <c r="D16" i="6"/>
  <c r="C16" i="6"/>
  <c r="I15" i="6"/>
  <c r="H15" i="6"/>
  <c r="G15" i="6"/>
  <c r="F15" i="6"/>
  <c r="E15" i="6"/>
  <c r="D15" i="6"/>
  <c r="C15" i="6"/>
  <c r="AD16" i="26"/>
  <c r="AC16" i="26"/>
  <c r="AB16" i="26"/>
  <c r="AA16" i="26"/>
  <c r="Z16" i="26"/>
  <c r="Y16" i="26"/>
  <c r="X16" i="26"/>
  <c r="AG15" i="26"/>
  <c r="AF15" i="26"/>
  <c r="AE15" i="26"/>
  <c r="AD15" i="26"/>
  <c r="AC15" i="26"/>
  <c r="AB15" i="26"/>
  <c r="AA15" i="26"/>
  <c r="Z15" i="26"/>
  <c r="Y15" i="26"/>
  <c r="X15" i="26"/>
  <c r="Y12" i="25"/>
  <c r="AA12" i="25"/>
  <c r="AG11" i="25"/>
  <c r="AF11" i="25"/>
  <c r="AE11" i="25"/>
  <c r="AD11" i="25"/>
  <c r="AD12" i="25" s="1"/>
  <c r="AC11" i="25"/>
  <c r="AC12" i="25" s="1"/>
  <c r="AB11" i="25"/>
  <c r="AB12" i="25" s="1"/>
  <c r="AA11" i="25"/>
  <c r="Z11" i="25"/>
  <c r="Z12" i="25" s="1"/>
  <c r="Y11" i="25"/>
  <c r="X11" i="25"/>
  <c r="AG14" i="11"/>
  <c r="AG23" i="11" s="1"/>
  <c r="L17" i="6" s="1"/>
  <c r="AG15" i="11"/>
  <c r="AG16" i="11"/>
  <c r="AG17" i="11"/>
  <c r="AG18" i="11"/>
  <c r="AG19" i="11"/>
  <c r="AG20" i="11"/>
  <c r="AG21" i="11"/>
  <c r="AG22" i="11"/>
  <c r="AF14" i="11"/>
  <c r="AF15" i="11"/>
  <c r="AF16" i="11"/>
  <c r="AF17" i="11"/>
  <c r="AF18" i="11"/>
  <c r="AF19" i="11"/>
  <c r="AF20" i="11"/>
  <c r="AF21" i="11"/>
  <c r="AF22" i="11"/>
  <c r="AE14" i="11"/>
  <c r="AE23" i="11" s="1"/>
  <c r="J17" i="6" s="1"/>
  <c r="AE15" i="11"/>
  <c r="AE16" i="11"/>
  <c r="AE17" i="11"/>
  <c r="AE18" i="11"/>
  <c r="AE19" i="11"/>
  <c r="AE20" i="11"/>
  <c r="AE21" i="11"/>
  <c r="AE22" i="11"/>
  <c r="F96" i="19"/>
  <c r="H96" i="19" s="1"/>
  <c r="J96" i="19" s="1"/>
  <c r="F95" i="19"/>
  <c r="H95" i="19" s="1"/>
  <c r="J95" i="19" s="1"/>
  <c r="F94" i="19"/>
  <c r="H94" i="19" s="1"/>
  <c r="J94" i="19" s="1"/>
  <c r="F93" i="19"/>
  <c r="H93" i="19" s="1"/>
  <c r="J93" i="19" s="1"/>
  <c r="F92" i="19"/>
  <c r="H92" i="19" s="1"/>
  <c r="J92" i="19" s="1"/>
  <c r="F91" i="19"/>
  <c r="H91" i="19" s="1"/>
  <c r="J91" i="19" s="1"/>
  <c r="F90" i="19"/>
  <c r="H90" i="19" s="1"/>
  <c r="J90" i="19" s="1"/>
  <c r="F89" i="19"/>
  <c r="H89" i="19" s="1"/>
  <c r="J89" i="19" s="1"/>
  <c r="F88" i="19"/>
  <c r="H88" i="19" s="1"/>
  <c r="J88" i="19" s="1"/>
  <c r="F87" i="19"/>
  <c r="H87" i="19" s="1"/>
  <c r="J87" i="19" s="1"/>
  <c r="F86" i="19"/>
  <c r="H86" i="19" s="1"/>
  <c r="J86" i="19" s="1"/>
  <c r="F85" i="19"/>
  <c r="H85" i="19" s="1"/>
  <c r="J85" i="19" s="1"/>
  <c r="F84" i="19"/>
  <c r="H84" i="19" s="1"/>
  <c r="J84" i="19" s="1"/>
  <c r="F83" i="19"/>
  <c r="H83" i="19" s="1"/>
  <c r="J83" i="19" s="1"/>
  <c r="F82" i="19"/>
  <c r="H82" i="19" s="1"/>
  <c r="J82" i="19" s="1"/>
  <c r="F81" i="19"/>
  <c r="H81" i="19" s="1"/>
  <c r="J81" i="19" s="1"/>
  <c r="F80" i="19"/>
  <c r="H80" i="19" s="1"/>
  <c r="J80" i="19" s="1"/>
  <c r="F79" i="19"/>
  <c r="H79" i="19" s="1"/>
  <c r="J79" i="19" s="1"/>
  <c r="F78" i="19"/>
  <c r="H78" i="19" s="1"/>
  <c r="J78" i="19" s="1"/>
  <c r="F77" i="19"/>
  <c r="H77" i="19" s="1"/>
  <c r="J77" i="19" s="1"/>
  <c r="F76" i="19"/>
  <c r="H76" i="19" s="1"/>
  <c r="J76" i="19" s="1"/>
  <c r="F75" i="19"/>
  <c r="H75" i="19" s="1"/>
  <c r="J75" i="19" s="1"/>
  <c r="F74" i="19"/>
  <c r="H74" i="19" s="1"/>
  <c r="J74" i="19" s="1"/>
  <c r="F73" i="19"/>
  <c r="H73" i="19" s="1"/>
  <c r="J73" i="19" s="1"/>
  <c r="F72" i="19"/>
  <c r="H72" i="19" s="1"/>
  <c r="J72" i="19" s="1"/>
  <c r="F71" i="19"/>
  <c r="H71" i="19" s="1"/>
  <c r="J71" i="19" s="1"/>
  <c r="F70" i="19"/>
  <c r="H70" i="19" s="1"/>
  <c r="J70" i="19" s="1"/>
  <c r="F69" i="19"/>
  <c r="H69" i="19" s="1"/>
  <c r="J69" i="19" s="1"/>
  <c r="F68" i="19"/>
  <c r="H68" i="19" s="1"/>
  <c r="J68" i="19" s="1"/>
  <c r="F67" i="19"/>
  <c r="H67" i="19" s="1"/>
  <c r="J67" i="19" s="1"/>
  <c r="F66" i="19"/>
  <c r="H66" i="19" s="1"/>
  <c r="J66" i="19" s="1"/>
  <c r="F65" i="19"/>
  <c r="H65" i="19" s="1"/>
  <c r="J65" i="19" s="1"/>
  <c r="F64" i="19"/>
  <c r="H64" i="19" s="1"/>
  <c r="J64" i="19" s="1"/>
  <c r="F63" i="19"/>
  <c r="H63" i="19" s="1"/>
  <c r="J63" i="19" s="1"/>
  <c r="F62" i="19"/>
  <c r="H62" i="19" s="1"/>
  <c r="J62" i="19" s="1"/>
  <c r="F61" i="19"/>
  <c r="H61" i="19" s="1"/>
  <c r="J61" i="19" s="1"/>
  <c r="F60" i="19"/>
  <c r="H60" i="19" s="1"/>
  <c r="J60" i="19" s="1"/>
  <c r="F59" i="19"/>
  <c r="H59" i="19" s="1"/>
  <c r="J59" i="19" s="1"/>
  <c r="F58" i="19"/>
  <c r="H58" i="19" s="1"/>
  <c r="J58" i="19" s="1"/>
  <c r="F57" i="19"/>
  <c r="H57" i="19" s="1"/>
  <c r="J57" i="19" s="1"/>
  <c r="F56" i="19"/>
  <c r="H56" i="19" s="1"/>
  <c r="J56" i="19" s="1"/>
  <c r="F55" i="19"/>
  <c r="H55" i="19" s="1"/>
  <c r="J55" i="19" s="1"/>
  <c r="F54" i="19"/>
  <c r="H54" i="19" s="1"/>
  <c r="J54" i="19" s="1"/>
  <c r="F53" i="19"/>
  <c r="H53" i="19" s="1"/>
  <c r="J53" i="19" s="1"/>
  <c r="F52" i="19"/>
  <c r="H52" i="19" s="1"/>
  <c r="J52" i="19" s="1"/>
  <c r="F51" i="19"/>
  <c r="H51" i="19" s="1"/>
  <c r="J51" i="19" s="1"/>
  <c r="F50" i="19"/>
  <c r="H50" i="19" s="1"/>
  <c r="J50" i="19" s="1"/>
  <c r="F49" i="19"/>
  <c r="H49" i="19" s="1"/>
  <c r="J49" i="19" s="1"/>
  <c r="F48" i="19"/>
  <c r="H48" i="19" s="1"/>
  <c r="J48" i="19" s="1"/>
  <c r="F47" i="19"/>
  <c r="H47" i="19" s="1"/>
  <c r="J47" i="19" s="1"/>
  <c r="F46" i="19"/>
  <c r="H46" i="19" s="1"/>
  <c r="J46" i="19" s="1"/>
  <c r="F45" i="19"/>
  <c r="H45" i="19" s="1"/>
  <c r="J45" i="19" s="1"/>
  <c r="F44" i="19"/>
  <c r="H44" i="19" s="1"/>
  <c r="J44" i="19" s="1"/>
  <c r="F43" i="19"/>
  <c r="H43" i="19" s="1"/>
  <c r="J43" i="19" s="1"/>
  <c r="F42" i="19"/>
  <c r="H42" i="19" s="1"/>
  <c r="J42" i="19" s="1"/>
  <c r="F41" i="19"/>
  <c r="H41" i="19" s="1"/>
  <c r="J41" i="19" s="1"/>
  <c r="F40" i="19"/>
  <c r="H40" i="19" s="1"/>
  <c r="J40" i="19" s="1"/>
  <c r="F39" i="19"/>
  <c r="H39" i="19" s="1"/>
  <c r="J39" i="19" s="1"/>
  <c r="F38" i="19"/>
  <c r="H38" i="19" s="1"/>
  <c r="J38" i="19" s="1"/>
  <c r="F37" i="19"/>
  <c r="H37" i="19" s="1"/>
  <c r="J37" i="19" s="1"/>
  <c r="F36" i="19"/>
  <c r="H36" i="19" s="1"/>
  <c r="J36" i="19" s="1"/>
  <c r="F35" i="19"/>
  <c r="H35" i="19" s="1"/>
  <c r="J35" i="19" s="1"/>
  <c r="F34" i="19"/>
  <c r="H34" i="19" s="1"/>
  <c r="J34" i="19" s="1"/>
  <c r="F33" i="19"/>
  <c r="H33" i="19" s="1"/>
  <c r="J33" i="19" s="1"/>
  <c r="F32" i="19"/>
  <c r="H32" i="19" s="1"/>
  <c r="J32" i="19" s="1"/>
  <c r="F31" i="19"/>
  <c r="H31" i="19" s="1"/>
  <c r="J31" i="19" s="1"/>
  <c r="F30" i="19"/>
  <c r="H30" i="19" s="1"/>
  <c r="J30" i="19" s="1"/>
  <c r="F29" i="19"/>
  <c r="H29" i="19" s="1"/>
  <c r="J29" i="19" s="1"/>
  <c r="F28" i="19"/>
  <c r="H28" i="19" s="1"/>
  <c r="J28" i="19" s="1"/>
  <c r="F27" i="19"/>
  <c r="H27" i="19" s="1"/>
  <c r="J27" i="19" s="1"/>
  <c r="F26" i="19"/>
  <c r="H26" i="19" s="1"/>
  <c r="J26" i="19" s="1"/>
  <c r="F25" i="19"/>
  <c r="H25" i="19" s="1"/>
  <c r="J25" i="19" s="1"/>
  <c r="F24" i="19"/>
  <c r="H24" i="19" s="1"/>
  <c r="J24" i="19" s="1"/>
  <c r="F23" i="19"/>
  <c r="H23" i="19" s="1"/>
  <c r="J23" i="19" s="1"/>
  <c r="F22" i="19"/>
  <c r="H22" i="19" s="1"/>
  <c r="J22" i="19" s="1"/>
  <c r="F21" i="19"/>
  <c r="H21" i="19" s="1"/>
  <c r="J21" i="19" s="1"/>
  <c r="F20" i="19"/>
  <c r="H20" i="19" s="1"/>
  <c r="J20" i="19" s="1"/>
  <c r="F19" i="19"/>
  <c r="H19" i="19" s="1"/>
  <c r="J19" i="19" s="1"/>
  <c r="F18" i="19"/>
  <c r="H18" i="19" s="1"/>
  <c r="J18" i="19" s="1"/>
  <c r="F17" i="19"/>
  <c r="H17" i="19" s="1"/>
  <c r="J17" i="19" s="1"/>
  <c r="F16" i="19"/>
  <c r="H16" i="19" s="1"/>
  <c r="J16" i="19" s="1"/>
  <c r="AG79" i="19"/>
  <c r="AH79" i="19" s="1"/>
  <c r="AG80" i="19"/>
  <c r="AH80" i="19" s="1"/>
  <c r="AG81" i="19"/>
  <c r="AH81" i="19" s="1"/>
  <c r="AG82" i="19"/>
  <c r="AI82" i="19" s="1"/>
  <c r="AG83" i="19"/>
  <c r="AH83" i="19" s="1"/>
  <c r="AG84" i="19"/>
  <c r="AH84" i="19" s="1"/>
  <c r="AG85" i="19"/>
  <c r="AH85" i="19" s="1"/>
  <c r="AG86" i="19"/>
  <c r="AH86" i="19" s="1"/>
  <c r="AG87" i="19"/>
  <c r="AH87" i="19" s="1"/>
  <c r="AH21" i="27" l="1"/>
  <c r="AH16" i="27"/>
  <c r="AH13" i="27"/>
  <c r="AH25" i="27"/>
  <c r="AH12" i="27"/>
  <c r="AH32" i="28"/>
  <c r="AH43" i="28"/>
  <c r="AH41" i="28"/>
  <c r="AH19" i="28"/>
  <c r="AH15" i="28"/>
  <c r="AD44" i="28"/>
  <c r="AH30" i="28"/>
  <c r="Y44" i="28"/>
  <c r="AH23" i="28"/>
  <c r="AH35" i="28"/>
  <c r="AE44" i="28"/>
  <c r="AG44" i="28"/>
  <c r="AH17" i="28"/>
  <c r="AH44" i="28" s="1"/>
  <c r="AH34" i="28"/>
  <c r="AA44" i="28"/>
  <c r="AH28" i="28"/>
  <c r="Z44" i="28"/>
  <c r="AH21" i="28"/>
  <c r="AF44" i="28"/>
  <c r="AH39" i="28"/>
  <c r="AH16" i="28"/>
  <c r="AH18" i="28"/>
  <c r="AH20" i="28"/>
  <c r="AH22" i="28"/>
  <c r="AH24" i="28"/>
  <c r="AH37" i="28"/>
  <c r="AH12" i="28"/>
  <c r="X44" i="28"/>
  <c r="AH27" i="27"/>
  <c r="AH23" i="27"/>
  <c r="AH19" i="27"/>
  <c r="AH15" i="27"/>
  <c r="AH26" i="27"/>
  <c r="AH22" i="27"/>
  <c r="AH18" i="27"/>
  <c r="AH14" i="27"/>
  <c r="X44" i="27"/>
  <c r="AH24" i="27"/>
  <c r="AH17" i="27"/>
  <c r="AH20" i="27"/>
  <c r="AG44" i="27"/>
  <c r="AH30" i="27"/>
  <c r="AH40" i="27"/>
  <c r="AF44" i="27"/>
  <c r="AH33" i="27"/>
  <c r="AH35" i="27"/>
  <c r="AH42" i="27"/>
  <c r="AH37" i="27"/>
  <c r="AH36" i="27"/>
  <c r="AH31" i="27"/>
  <c r="AH38" i="27"/>
  <c r="AH32" i="27"/>
  <c r="AH29" i="27"/>
  <c r="AH43" i="27"/>
  <c r="AH39" i="27"/>
  <c r="AH34" i="27"/>
  <c r="AH41" i="27"/>
  <c r="AH28" i="27"/>
  <c r="Z44" i="27"/>
  <c r="Y44" i="27"/>
  <c r="AB44" i="27"/>
  <c r="AC44" i="27"/>
  <c r="AD44" i="27"/>
  <c r="AA44" i="27"/>
  <c r="AE44" i="27"/>
  <c r="AH11" i="27"/>
  <c r="M16" i="6"/>
  <c r="N16" i="6" s="1"/>
  <c r="L15" i="6"/>
  <c r="K15" i="6"/>
  <c r="AH15" i="26"/>
  <c r="AH16" i="26" s="1"/>
  <c r="AH11" i="25"/>
  <c r="AH12" i="25" s="1"/>
  <c r="X12" i="25"/>
  <c r="AP79" i="19"/>
  <c r="AO81" i="19"/>
  <c r="AO80" i="19"/>
  <c r="AO79" i="19"/>
  <c r="AQ86" i="19"/>
  <c r="AQ87" i="19"/>
  <c r="AO82" i="19"/>
  <c r="AP87" i="19"/>
  <c r="AP86" i="19"/>
  <c r="AP80" i="19"/>
  <c r="AQ85" i="19"/>
  <c r="AQ82" i="19"/>
  <c r="AJ85" i="19"/>
  <c r="AO85" i="19"/>
  <c r="AP83" i="19"/>
  <c r="AQ81" i="19"/>
  <c r="AQ84" i="19"/>
  <c r="AO87" i="19"/>
  <c r="AP85" i="19"/>
  <c r="AQ83" i="19"/>
  <c r="AO86" i="19"/>
  <c r="AP84" i="19"/>
  <c r="AI85" i="19"/>
  <c r="AO84" i="19"/>
  <c r="AP82" i="19"/>
  <c r="AQ80" i="19"/>
  <c r="AO83" i="19"/>
  <c r="AP81" i="19"/>
  <c r="AQ79" i="19"/>
  <c r="AL85" i="19"/>
  <c r="AJ86" i="19"/>
  <c r="AI86" i="19"/>
  <c r="AN85" i="19"/>
  <c r="AM85" i="19"/>
  <c r="AK85" i="19"/>
  <c r="AK83" i="19"/>
  <c r="AI83" i="19"/>
  <c r="AL79" i="19"/>
  <c r="AL80" i="19"/>
  <c r="AI87" i="19"/>
  <c r="AL81" i="19"/>
  <c r="AI81" i="19"/>
  <c r="AJ80" i="19"/>
  <c r="AN84" i="19"/>
  <c r="AM84" i="19"/>
  <c r="AN79" i="19"/>
  <c r="AL84" i="19"/>
  <c r="AM79" i="19"/>
  <c r="AJ87" i="19"/>
  <c r="AN81" i="19"/>
  <c r="AM81" i="19"/>
  <c r="AK81" i="19"/>
  <c r="AK84" i="19"/>
  <c r="AJ84" i="19"/>
  <c r="AK79" i="19"/>
  <c r="AK80" i="19"/>
  <c r="AI84" i="19"/>
  <c r="AI79" i="19"/>
  <c r="AM87" i="19"/>
  <c r="AL87" i="19"/>
  <c r="AK87" i="19"/>
  <c r="AH82" i="19"/>
  <c r="AN86" i="19"/>
  <c r="AM86" i="19"/>
  <c r="AN83" i="19"/>
  <c r="AL86" i="19"/>
  <c r="AM83" i="19"/>
  <c r="AN80" i="19"/>
  <c r="AK86" i="19"/>
  <c r="AL83" i="19"/>
  <c r="AM80" i="19"/>
  <c r="AN82" i="19"/>
  <c r="AM82" i="19"/>
  <c r="AL82" i="19"/>
  <c r="AK82" i="19"/>
  <c r="AJ82" i="19"/>
  <c r="AN87" i="19"/>
  <c r="AJ83" i="19"/>
  <c r="AJ81" i="19"/>
  <c r="AJ79" i="19"/>
  <c r="AI80" i="19"/>
  <c r="AD14" i="11"/>
  <c r="X14" i="11"/>
  <c r="AD15" i="11"/>
  <c r="AD16" i="11"/>
  <c r="AD17" i="11"/>
  <c r="AD18" i="11"/>
  <c r="AD19" i="11"/>
  <c r="AD20" i="11"/>
  <c r="AD21" i="11"/>
  <c r="AD22" i="11"/>
  <c r="AC14" i="11"/>
  <c r="AC15" i="11"/>
  <c r="AC16" i="11"/>
  <c r="AC17" i="11"/>
  <c r="AC18" i="11"/>
  <c r="AC19" i="11"/>
  <c r="AC20" i="11"/>
  <c r="AC21" i="11"/>
  <c r="AC22" i="11"/>
  <c r="AB14" i="11"/>
  <c r="AG89" i="19"/>
  <c r="AG88" i="19"/>
  <c r="AG61" i="19"/>
  <c r="AG63" i="19"/>
  <c r="AG64" i="19"/>
  <c r="AG65" i="19"/>
  <c r="AG43" i="19"/>
  <c r="AG44" i="19"/>
  <c r="AG45" i="19"/>
  <c r="AG29" i="19"/>
  <c r="AG30" i="19"/>
  <c r="AG31" i="19"/>
  <c r="AG75" i="19"/>
  <c r="AG59" i="19"/>
  <c r="AG56" i="19"/>
  <c r="AG57" i="19"/>
  <c r="AG58" i="19"/>
  <c r="AG60" i="19"/>
  <c r="AG62" i="19"/>
  <c r="AG47" i="19"/>
  <c r="AG48" i="19"/>
  <c r="AG46" i="19"/>
  <c r="M15" i="6" l="1"/>
  <c r="AH44" i="27"/>
  <c r="AC23" i="11"/>
  <c r="H17" i="6" s="1"/>
  <c r="AR81" i="19"/>
  <c r="AS81" i="19" s="1"/>
  <c r="AH88" i="19"/>
  <c r="AO88" i="19"/>
  <c r="AP88" i="19"/>
  <c r="AQ88" i="19"/>
  <c r="AO89" i="19"/>
  <c r="AP89" i="19"/>
  <c r="AQ89" i="19"/>
  <c r="AR79" i="19"/>
  <c r="AS79" i="19" s="1"/>
  <c r="AR84" i="19"/>
  <c r="AS84" i="19" s="1"/>
  <c r="AR86" i="19"/>
  <c r="AS86" i="19" s="1"/>
  <c r="AR83" i="19"/>
  <c r="AS83" i="19" s="1"/>
  <c r="AR87" i="19"/>
  <c r="AS87" i="19" s="1"/>
  <c r="AR85" i="19"/>
  <c r="AS85" i="19" s="1"/>
  <c r="AP75" i="19"/>
  <c r="AQ75" i="19"/>
  <c r="AO75" i="19"/>
  <c r="AI63" i="19"/>
  <c r="AQ63" i="19"/>
  <c r="AO63" i="19"/>
  <c r="AP63" i="19"/>
  <c r="AQ62" i="19"/>
  <c r="AO62" i="19"/>
  <c r="AP62" i="19"/>
  <c r="AI61" i="19"/>
  <c r="AQ61" i="19"/>
  <c r="AO61" i="19"/>
  <c r="AP61" i="19"/>
  <c r="AK65" i="19"/>
  <c r="AP65" i="19"/>
  <c r="AQ65" i="19"/>
  <c r="AO65" i="19"/>
  <c r="AN64" i="19"/>
  <c r="AQ64" i="19"/>
  <c r="AO64" i="19"/>
  <c r="AP64" i="19"/>
  <c r="AN58" i="19"/>
  <c r="AP58" i="19"/>
  <c r="AO58" i="19"/>
  <c r="AQ58" i="19"/>
  <c r="AP59" i="19"/>
  <c r="AQ59" i="19"/>
  <c r="AO59" i="19"/>
  <c r="AQ60" i="19"/>
  <c r="AP60" i="19"/>
  <c r="AO60" i="19"/>
  <c r="AK57" i="19"/>
  <c r="AQ57" i="19"/>
  <c r="AP57" i="19"/>
  <c r="AO57" i="19"/>
  <c r="AL56" i="19"/>
  <c r="AO56" i="19"/>
  <c r="AQ56" i="19"/>
  <c r="AP56" i="19"/>
  <c r="AM47" i="19"/>
  <c r="AO47" i="19"/>
  <c r="AQ47" i="19"/>
  <c r="AP47" i="19"/>
  <c r="AQ45" i="19"/>
  <c r="AO45" i="19"/>
  <c r="AP45" i="19"/>
  <c r="AH48" i="19"/>
  <c r="AO48" i="19"/>
  <c r="AQ48" i="19"/>
  <c r="AP48" i="19"/>
  <c r="AI43" i="19"/>
  <c r="AQ43" i="19"/>
  <c r="AO43" i="19"/>
  <c r="AP43" i="19"/>
  <c r="AO46" i="19"/>
  <c r="AP46" i="19"/>
  <c r="AQ46" i="19"/>
  <c r="AK44" i="19"/>
  <c r="AQ44" i="19"/>
  <c r="AP44" i="19"/>
  <c r="AO44" i="19"/>
  <c r="AP31" i="19"/>
  <c r="AQ31" i="19"/>
  <c r="AO31" i="19"/>
  <c r="AQ29" i="19"/>
  <c r="AO29" i="19"/>
  <c r="AP29" i="19"/>
  <c r="AL30" i="19"/>
  <c r="AQ30" i="19"/>
  <c r="AO30" i="19"/>
  <c r="AP30" i="19"/>
  <c r="AR82" i="19"/>
  <c r="AS82" i="19" s="1"/>
  <c r="AR80" i="19"/>
  <c r="AS80" i="19" s="1"/>
  <c r="AH60" i="19"/>
  <c r="AM60" i="19"/>
  <c r="AL62" i="19"/>
  <c r="AJ62" i="19"/>
  <c r="AK47" i="19"/>
  <c r="AL47" i="19"/>
  <c r="AD23" i="11"/>
  <c r="I17" i="6" s="1"/>
  <c r="AJ88" i="19"/>
  <c r="AH56" i="19"/>
  <c r="AI48" i="19"/>
  <c r="AJ48" i="19"/>
  <c r="AL61" i="19"/>
  <c r="AM61" i="19"/>
  <c r="AH61" i="19"/>
  <c r="AJ61" i="19"/>
  <c r="AJ46" i="19"/>
  <c r="AN46" i="19"/>
  <c r="AI46" i="19"/>
  <c r="AK62" i="19"/>
  <c r="AH62" i="19"/>
  <c r="AN56" i="19"/>
  <c r="AI56" i="19"/>
  <c r="AN88" i="19"/>
  <c r="AK88" i="19"/>
  <c r="AI88" i="19"/>
  <c r="AN65" i="19"/>
  <c r="AM46" i="19"/>
  <c r="AN60" i="19"/>
  <c r="AM48" i="19"/>
  <c r="AN48" i="19"/>
  <c r="AJ43" i="19"/>
  <c r="AL43" i="19"/>
  <c r="AJ56" i="19"/>
  <c r="AL63" i="19"/>
  <c r="AJ63" i="19"/>
  <c r="AK43" i="19"/>
  <c r="AM63" i="19"/>
  <c r="AH44" i="19"/>
  <c r="AJ57" i="19"/>
  <c r="AL64" i="19"/>
  <c r="AK63" i="19"/>
  <c r="AH64" i="19"/>
  <c r="AI44" i="19"/>
  <c r="AH43" i="19"/>
  <c r="AM43" i="19"/>
  <c r="AN43" i="19"/>
  <c r="AJ60" i="19"/>
  <c r="AN61" i="19"/>
  <c r="AM64" i="19"/>
  <c r="AL44" i="19"/>
  <c r="AM44" i="19"/>
  <c r="AK60" i="19"/>
  <c r="AI65" i="19"/>
  <c r="AN44" i="19"/>
  <c r="AL60" i="19"/>
  <c r="AJ45" i="19"/>
  <c r="AH45" i="19"/>
  <c r="AM45" i="19"/>
  <c r="AL45" i="19"/>
  <c r="AN45" i="19"/>
  <c r="AI45" i="19"/>
  <c r="AK45" i="19"/>
  <c r="AL59" i="19"/>
  <c r="AJ59" i="19"/>
  <c r="AN59" i="19"/>
  <c r="AK59" i="19"/>
  <c r="AH59" i="19"/>
  <c r="AM59" i="19"/>
  <c r="AI59" i="19"/>
  <c r="AN75" i="19"/>
  <c r="AM75" i="19"/>
  <c r="AL75" i="19"/>
  <c r="AH75" i="19"/>
  <c r="AK75" i="19"/>
  <c r="AJ75" i="19"/>
  <c r="AI75" i="19"/>
  <c r="AH31" i="19"/>
  <c r="AK31" i="19"/>
  <c r="AJ31" i="19"/>
  <c r="AM31" i="19"/>
  <c r="AN31" i="19"/>
  <c r="AN89" i="19"/>
  <c r="AM89" i="19"/>
  <c r="AI89" i="19"/>
  <c r="AH89" i="19"/>
  <c r="AL89" i="19"/>
  <c r="AK89" i="19"/>
  <c r="AJ89" i="19"/>
  <c r="AL29" i="19"/>
  <c r="AK29" i="19"/>
  <c r="AJ29" i="19"/>
  <c r="AI29" i="19"/>
  <c r="AH29" i="19"/>
  <c r="AN29" i="19"/>
  <c r="AM29" i="19"/>
  <c r="AJ30" i="19"/>
  <c r="AK30" i="19"/>
  <c r="AI31" i="19"/>
  <c r="AM30" i="19"/>
  <c r="AI30" i="19"/>
  <c r="AH30" i="19"/>
  <c r="AN30" i="19"/>
  <c r="AL31" i="19"/>
  <c r="AI57" i="19"/>
  <c r="AH57" i="19"/>
  <c r="AK46" i="19"/>
  <c r="AM56" i="19"/>
  <c r="AK56" i="19"/>
  <c r="AL46" i="19"/>
  <c r="AI60" i="19"/>
  <c r="AN63" i="19"/>
  <c r="AK64" i="19"/>
  <c r="AJ64" i="19"/>
  <c r="AI64" i="19"/>
  <c r="AM57" i="19"/>
  <c r="AL88" i="19"/>
  <c r="AL57" i="19"/>
  <c r="AN57" i="19"/>
  <c r="AH58" i="19"/>
  <c r="AM88" i="19"/>
  <c r="AJ65" i="19"/>
  <c r="AH65" i="19"/>
  <c r="AM65" i="19"/>
  <c r="AL65" i="19"/>
  <c r="AI58" i="19"/>
  <c r="AJ58" i="19"/>
  <c r="AH63" i="19"/>
  <c r="AN47" i="19"/>
  <c r="AJ47" i="19"/>
  <c r="AI47" i="19"/>
  <c r="AH47" i="19"/>
  <c r="AH46" i="19"/>
  <c r="AM58" i="19"/>
  <c r="AK58" i="19"/>
  <c r="AL58" i="19"/>
  <c r="AK48" i="19"/>
  <c r="AM62" i="19"/>
  <c r="AL48" i="19"/>
  <c r="AN62" i="19"/>
  <c r="AJ44" i="19"/>
  <c r="AK61" i="19"/>
  <c r="AI62" i="19"/>
  <c r="AG36" i="19"/>
  <c r="AG37" i="19"/>
  <c r="AG35" i="19"/>
  <c r="AG38" i="19"/>
  <c r="AG39" i="19"/>
  <c r="AG40" i="19"/>
  <c r="AG34" i="19"/>
  <c r="AG41" i="19"/>
  <c r="AG42" i="19"/>
  <c r="AG23" i="19"/>
  <c r="AG24" i="19"/>
  <c r="AG25" i="19"/>
  <c r="AG26" i="19"/>
  <c r="AG27" i="19"/>
  <c r="AR29" i="19" l="1"/>
  <c r="AR63" i="19"/>
  <c r="AR89" i="19"/>
  <c r="AR75" i="19"/>
  <c r="AR64" i="19"/>
  <c r="AR56" i="19"/>
  <c r="AR58" i="19"/>
  <c r="AR47" i="19"/>
  <c r="AR48" i="19"/>
  <c r="AR46" i="19"/>
  <c r="AP39" i="19"/>
  <c r="AO39" i="19"/>
  <c r="AQ39" i="19"/>
  <c r="AP38" i="19"/>
  <c r="AO38" i="19"/>
  <c r="AQ38" i="19"/>
  <c r="AQ42" i="19"/>
  <c r="AP42" i="19"/>
  <c r="AO42" i="19"/>
  <c r="AQ40" i="19"/>
  <c r="AP40" i="19"/>
  <c r="AO40" i="19"/>
  <c r="AQ35" i="19"/>
  <c r="AO35" i="19"/>
  <c r="AP35" i="19"/>
  <c r="AQ41" i="19"/>
  <c r="AO41" i="19"/>
  <c r="AP41" i="19"/>
  <c r="AQ36" i="19"/>
  <c r="AO36" i="19"/>
  <c r="AP36" i="19"/>
  <c r="AQ34" i="19"/>
  <c r="AO34" i="19"/>
  <c r="AP34" i="19"/>
  <c r="AP37" i="19"/>
  <c r="AO37" i="19"/>
  <c r="AQ37" i="19"/>
  <c r="AO26" i="19"/>
  <c r="AP26" i="19"/>
  <c r="AQ26" i="19"/>
  <c r="AQ27" i="19"/>
  <c r="AP27" i="19"/>
  <c r="AO27" i="19"/>
  <c r="AO25" i="19"/>
  <c r="AP25" i="19"/>
  <c r="AQ25" i="19"/>
  <c r="AP24" i="19"/>
  <c r="AO24" i="19"/>
  <c r="AQ24" i="19"/>
  <c r="AP23" i="19"/>
  <c r="AQ23" i="19"/>
  <c r="AO23" i="19"/>
  <c r="AR60" i="19"/>
  <c r="AR88" i="19"/>
  <c r="AR62" i="19"/>
  <c r="AR61" i="19"/>
  <c r="AS61" i="19" s="1"/>
  <c r="AR65" i="19"/>
  <c r="AR31" i="19"/>
  <c r="AR45" i="19"/>
  <c r="AR57" i="19"/>
  <c r="AR44" i="19"/>
  <c r="AR43" i="19"/>
  <c r="AR30" i="19"/>
  <c r="AR59" i="19"/>
  <c r="AK24" i="19"/>
  <c r="AJ24" i="19"/>
  <c r="AN24" i="19"/>
  <c r="AM24" i="19"/>
  <c r="AL24" i="19"/>
  <c r="AI24" i="19"/>
  <c r="AH24" i="19"/>
  <c r="AM23" i="19"/>
  <c r="AN23" i="19"/>
  <c r="AK23" i="19"/>
  <c r="AL23" i="19"/>
  <c r="AJ23" i="19"/>
  <c r="AI23" i="19"/>
  <c r="AH23" i="19"/>
  <c r="AK42" i="19"/>
  <c r="AI42" i="19"/>
  <c r="AN42" i="19"/>
  <c r="AM42" i="19"/>
  <c r="AH42" i="19"/>
  <c r="AL42" i="19"/>
  <c r="AJ42" i="19"/>
  <c r="AJ34" i="19"/>
  <c r="AI34" i="19"/>
  <c r="AK34" i="19"/>
  <c r="AH34" i="19"/>
  <c r="AM34" i="19"/>
  <c r="AL34" i="19"/>
  <c r="AN34" i="19"/>
  <c r="AI37" i="19"/>
  <c r="AH37" i="19"/>
  <c r="AN37" i="19"/>
  <c r="AL37" i="19"/>
  <c r="AK37" i="19"/>
  <c r="AJ37" i="19"/>
  <c r="AM37" i="19"/>
  <c r="AH40" i="19"/>
  <c r="AN40" i="19"/>
  <c r="AJ40" i="19"/>
  <c r="AM40" i="19"/>
  <c r="AK40" i="19"/>
  <c r="AL40" i="19"/>
  <c r="AI40" i="19"/>
  <c r="AL39" i="19"/>
  <c r="AJ39" i="19"/>
  <c r="AN39" i="19"/>
  <c r="AM39" i="19"/>
  <c r="AI39" i="19"/>
  <c r="AK39" i="19"/>
  <c r="AH39" i="19"/>
  <c r="AM38" i="19"/>
  <c r="AL38" i="19"/>
  <c r="AI38" i="19"/>
  <c r="AH38" i="19"/>
  <c r="AJ38" i="19"/>
  <c r="AN38" i="19"/>
  <c r="AK38" i="19"/>
  <c r="AN35" i="19"/>
  <c r="AM35" i="19"/>
  <c r="AL35" i="19"/>
  <c r="AK35" i="19"/>
  <c r="AJ35" i="19"/>
  <c r="AI35" i="19"/>
  <c r="AH35" i="19"/>
  <c r="AN27" i="19"/>
  <c r="AJ27" i="19"/>
  <c r="AI27" i="19"/>
  <c r="AK27" i="19"/>
  <c r="AL27" i="19"/>
  <c r="AM27" i="19"/>
  <c r="AH27" i="19"/>
  <c r="AM36" i="19"/>
  <c r="AK36" i="19"/>
  <c r="AN36" i="19"/>
  <c r="AL36" i="19"/>
  <c r="AJ36" i="19"/>
  <c r="AH36" i="19"/>
  <c r="AI36" i="19"/>
  <c r="AI26" i="19"/>
  <c r="AH26" i="19"/>
  <c r="AJ26" i="19"/>
  <c r="AL26" i="19"/>
  <c r="AK26" i="19"/>
  <c r="AN26" i="19"/>
  <c r="AM26" i="19"/>
  <c r="AL41" i="19"/>
  <c r="AK41" i="19"/>
  <c r="AJ41" i="19"/>
  <c r="AN41" i="19"/>
  <c r="AM41" i="19"/>
  <c r="AI41" i="19"/>
  <c r="AH41" i="19"/>
  <c r="AJ25" i="19"/>
  <c r="AH25" i="19"/>
  <c r="AM25" i="19"/>
  <c r="AL25" i="19"/>
  <c r="AN25" i="19"/>
  <c r="AI25" i="19"/>
  <c r="AK25" i="19"/>
  <c r="AG33" i="19"/>
  <c r="AG28" i="19"/>
  <c r="AR37" i="19" l="1"/>
  <c r="AR42" i="19"/>
  <c r="AR40" i="19"/>
  <c r="AR35" i="19"/>
  <c r="AR41" i="19"/>
  <c r="AQ33" i="19"/>
  <c r="AO33" i="19"/>
  <c r="AP33" i="19"/>
  <c r="AQ28" i="19"/>
  <c r="AP28" i="19"/>
  <c r="AO28" i="19"/>
  <c r="AR34" i="19"/>
  <c r="AR26" i="19"/>
  <c r="AR24" i="19"/>
  <c r="AR39" i="19"/>
  <c r="AR38" i="19"/>
  <c r="AR27" i="19"/>
  <c r="AR23" i="19"/>
  <c r="AS23" i="19" s="1"/>
  <c r="AR25" i="19"/>
  <c r="AR36" i="19"/>
  <c r="AS88" i="19"/>
  <c r="AS47" i="19"/>
  <c r="AS57" i="19"/>
  <c r="AS75" i="19"/>
  <c r="AS30" i="19"/>
  <c r="AS29" i="19"/>
  <c r="AS56" i="19"/>
  <c r="AS63" i="19"/>
  <c r="AS43" i="19"/>
  <c r="AS62" i="19"/>
  <c r="AS59" i="19"/>
  <c r="AS60" i="19"/>
  <c r="AS31" i="19"/>
  <c r="AS48" i="19"/>
  <c r="AS44" i="19"/>
  <c r="AS65" i="19"/>
  <c r="AS58" i="19"/>
  <c r="AS64" i="19"/>
  <c r="AS45" i="19"/>
  <c r="AS46" i="19"/>
  <c r="AI28" i="19"/>
  <c r="AL28" i="19"/>
  <c r="AK28" i="19"/>
  <c r="AN28" i="19"/>
  <c r="AM28" i="19"/>
  <c r="AJ28" i="19"/>
  <c r="AH28" i="19"/>
  <c r="AN33" i="19"/>
  <c r="AL33" i="19"/>
  <c r="AH33" i="19"/>
  <c r="AM33" i="19"/>
  <c r="AK33" i="19"/>
  <c r="AJ33" i="19"/>
  <c r="AI33" i="19"/>
  <c r="AS89" i="19"/>
  <c r="AR28" i="19" l="1"/>
  <c r="AR33" i="19"/>
  <c r="AS40" i="19"/>
  <c r="AS36" i="19"/>
  <c r="AS39" i="19"/>
  <c r="AS35" i="19"/>
  <c r="AS41" i="19"/>
  <c r="AS26" i="19"/>
  <c r="AS24" i="19"/>
  <c r="AS25" i="19"/>
  <c r="AS34" i="19"/>
  <c r="AS38" i="19"/>
  <c r="AS42" i="19"/>
  <c r="AS27" i="19"/>
  <c r="AS37" i="19"/>
  <c r="AS33" i="19" l="1"/>
  <c r="AS28" i="19"/>
  <c r="AG96" i="19"/>
  <c r="AG94" i="19"/>
  <c r="AG92" i="19"/>
  <c r="AG93" i="19"/>
  <c r="AG91" i="19"/>
  <c r="AG95" i="19"/>
  <c r="AG90" i="19"/>
  <c r="AG76" i="19"/>
  <c r="AG77" i="19"/>
  <c r="AG78" i="19"/>
  <c r="AG55" i="19"/>
  <c r="AG51" i="19"/>
  <c r="AG52" i="19"/>
  <c r="AG71" i="19"/>
  <c r="AG68" i="19"/>
  <c r="AG22" i="19"/>
  <c r="AG16" i="19"/>
  <c r="AG17" i="19"/>
  <c r="AG18" i="19"/>
  <c r="AG19" i="19"/>
  <c r="AG69" i="19"/>
  <c r="AG66" i="19"/>
  <c r="AG53" i="19"/>
  <c r="AG72" i="19"/>
  <c r="AG73" i="19"/>
  <c r="AG70" i="19"/>
  <c r="AG74" i="19"/>
  <c r="AG49" i="19"/>
  <c r="AG50" i="19"/>
  <c r="AG32" i="19"/>
  <c r="AG54" i="19"/>
  <c r="AG67" i="19"/>
  <c r="AQ96" i="19" l="1"/>
  <c r="AO96" i="19"/>
  <c r="AP96" i="19"/>
  <c r="AQ95" i="19"/>
  <c r="AO95" i="19"/>
  <c r="AP95" i="19"/>
  <c r="AQ93" i="19"/>
  <c r="AO93" i="19"/>
  <c r="AP93" i="19"/>
  <c r="AQ94" i="19"/>
  <c r="AO94" i="19"/>
  <c r="AP94" i="19"/>
  <c r="AO90" i="19"/>
  <c r="AP90" i="19"/>
  <c r="AQ90" i="19"/>
  <c r="AO91" i="19"/>
  <c r="AP91" i="19"/>
  <c r="AQ91" i="19"/>
  <c r="AP92" i="19"/>
  <c r="AO92" i="19"/>
  <c r="AQ92" i="19"/>
  <c r="AO74" i="19"/>
  <c r="AQ74" i="19"/>
  <c r="AP74" i="19"/>
  <c r="AQ72" i="19"/>
  <c r="AP72" i="19"/>
  <c r="AO72" i="19"/>
  <c r="AO76" i="19"/>
  <c r="AQ76" i="19"/>
  <c r="AP76" i="19"/>
  <c r="AQ70" i="19"/>
  <c r="AP70" i="19"/>
  <c r="AO70" i="19"/>
  <c r="AQ71" i="19"/>
  <c r="AP71" i="19"/>
  <c r="AO71" i="19"/>
  <c r="AQ73" i="19"/>
  <c r="AP73" i="19"/>
  <c r="AO73" i="19"/>
  <c r="AQ78" i="19"/>
  <c r="AP78" i="19"/>
  <c r="AO78" i="19"/>
  <c r="AQ77" i="19"/>
  <c r="AP77" i="19"/>
  <c r="AO77" i="19"/>
  <c r="AP68" i="19"/>
  <c r="AQ68" i="19"/>
  <c r="AO68" i="19"/>
  <c r="AP66" i="19"/>
  <c r="AQ66" i="19"/>
  <c r="AO66" i="19"/>
  <c r="AO69" i="19"/>
  <c r="AP69" i="19"/>
  <c r="AQ69" i="19"/>
  <c r="AP67" i="19"/>
  <c r="AQ67" i="19"/>
  <c r="AO67" i="19"/>
  <c r="AQ55" i="19"/>
  <c r="AP55" i="19"/>
  <c r="AO55" i="19"/>
  <c r="AQ52" i="19"/>
  <c r="AP52" i="19"/>
  <c r="AO52" i="19"/>
  <c r="AP53" i="19"/>
  <c r="AQ53" i="19"/>
  <c r="AO53" i="19"/>
  <c r="AP54" i="19"/>
  <c r="AQ54" i="19"/>
  <c r="AO54" i="19"/>
  <c r="AO51" i="19"/>
  <c r="AP51" i="19"/>
  <c r="AQ51" i="19"/>
  <c r="AP49" i="19"/>
  <c r="AQ49" i="19"/>
  <c r="AO49" i="19"/>
  <c r="AP50" i="19"/>
  <c r="AO50" i="19"/>
  <c r="AQ50" i="19"/>
  <c r="AQ32" i="19"/>
  <c r="AO32" i="19"/>
  <c r="AP32" i="19"/>
  <c r="AP18" i="19"/>
  <c r="AQ18" i="19"/>
  <c r="AO18" i="19"/>
  <c r="AH16" i="19"/>
  <c r="AQ16" i="19"/>
  <c r="AP16" i="19"/>
  <c r="AO16" i="19"/>
  <c r="AQ19" i="19"/>
  <c r="AO19" i="19"/>
  <c r="AP19" i="19"/>
  <c r="AO22" i="19"/>
  <c r="AQ22" i="19"/>
  <c r="AP22" i="19"/>
  <c r="AQ17" i="19"/>
  <c r="AP17" i="19"/>
  <c r="AO17" i="19"/>
  <c r="AK22" i="19"/>
  <c r="AI22" i="19"/>
  <c r="AN22" i="19"/>
  <c r="AM22" i="19"/>
  <c r="AL22" i="19"/>
  <c r="AJ22" i="19"/>
  <c r="AH22" i="19"/>
  <c r="AN66" i="19"/>
  <c r="AM66" i="19"/>
  <c r="AL66" i="19"/>
  <c r="AK66" i="19"/>
  <c r="AJ66" i="19"/>
  <c r="AI66" i="19"/>
  <c r="AH66" i="19"/>
  <c r="AN69" i="19"/>
  <c r="AM69" i="19"/>
  <c r="AL69" i="19"/>
  <c r="AK69" i="19"/>
  <c r="AJ69" i="19"/>
  <c r="AI69" i="19"/>
  <c r="AH69" i="19"/>
  <c r="AI77" i="19"/>
  <c r="AH77" i="19"/>
  <c r="AK77" i="19"/>
  <c r="AJ77" i="19"/>
  <c r="AM77" i="19"/>
  <c r="AL77" i="19"/>
  <c r="AN77" i="19"/>
  <c r="AN67" i="19"/>
  <c r="AJ67" i="19"/>
  <c r="AH67" i="19"/>
  <c r="AI67" i="19"/>
  <c r="AM67" i="19"/>
  <c r="AL67" i="19"/>
  <c r="AK67" i="19"/>
  <c r="AN32" i="19"/>
  <c r="AH32" i="19"/>
  <c r="AM32" i="19"/>
  <c r="AL32" i="19"/>
  <c r="AK32" i="19"/>
  <c r="AJ32" i="19"/>
  <c r="AI32" i="19"/>
  <c r="AN49" i="19"/>
  <c r="AM49" i="19"/>
  <c r="AL49" i="19"/>
  <c r="AK49" i="19"/>
  <c r="AJ49" i="19"/>
  <c r="AI49" i="19"/>
  <c r="AH49" i="19"/>
  <c r="AM70" i="19"/>
  <c r="AI70" i="19"/>
  <c r="AH70" i="19"/>
  <c r="AK70" i="19"/>
  <c r="AN70" i="19"/>
  <c r="AL70" i="19"/>
  <c r="AJ70" i="19"/>
  <c r="AN92" i="19"/>
  <c r="AM92" i="19"/>
  <c r="AL92" i="19"/>
  <c r="AH92" i="19"/>
  <c r="AK92" i="19"/>
  <c r="AJ92" i="19"/>
  <c r="AI92" i="19"/>
  <c r="AL19" i="19"/>
  <c r="AJ19" i="19"/>
  <c r="AN19" i="19"/>
  <c r="AK19" i="19"/>
  <c r="AI19" i="19"/>
  <c r="AM19" i="19"/>
  <c r="AH19" i="19"/>
  <c r="AM52" i="19"/>
  <c r="AN52" i="19"/>
  <c r="AL52" i="19"/>
  <c r="AK52" i="19"/>
  <c r="AJ52" i="19"/>
  <c r="AH52" i="19"/>
  <c r="AI52" i="19"/>
  <c r="AH51" i="19"/>
  <c r="AK51" i="19"/>
  <c r="AJ51" i="19"/>
  <c r="AI51" i="19"/>
  <c r="AN51" i="19"/>
  <c r="AM51" i="19"/>
  <c r="AL51" i="19"/>
  <c r="AN55" i="19"/>
  <c r="AM55" i="19"/>
  <c r="AL55" i="19"/>
  <c r="AH55" i="19"/>
  <c r="AJ55" i="19"/>
  <c r="AI55" i="19"/>
  <c r="AK55" i="19"/>
  <c r="AM78" i="19"/>
  <c r="AL78" i="19"/>
  <c r="AK78" i="19"/>
  <c r="AI78" i="19"/>
  <c r="AH78" i="19"/>
  <c r="AJ78" i="19"/>
  <c r="AN78" i="19"/>
  <c r="AI17" i="19"/>
  <c r="AH17" i="19"/>
  <c r="AL17" i="19"/>
  <c r="AK17" i="19"/>
  <c r="AJ17" i="19"/>
  <c r="AN17" i="19"/>
  <c r="AM17" i="19"/>
  <c r="AM76" i="19"/>
  <c r="AL76" i="19"/>
  <c r="AK76" i="19"/>
  <c r="AN76" i="19"/>
  <c r="AJ76" i="19"/>
  <c r="AI76" i="19"/>
  <c r="AH76" i="19"/>
  <c r="AH90" i="19"/>
  <c r="AK90" i="19"/>
  <c r="AJ90" i="19"/>
  <c r="AM90" i="19"/>
  <c r="AL90" i="19"/>
  <c r="AI90" i="19"/>
  <c r="AN90" i="19"/>
  <c r="AM95" i="19"/>
  <c r="AL95" i="19"/>
  <c r="AK95" i="19"/>
  <c r="AI95" i="19"/>
  <c r="AH95" i="19"/>
  <c r="AN95" i="19"/>
  <c r="AJ95" i="19"/>
  <c r="AI68" i="19"/>
  <c r="AL68" i="19"/>
  <c r="AK68" i="19"/>
  <c r="AH68" i="19"/>
  <c r="AM68" i="19"/>
  <c r="AJ68" i="19"/>
  <c r="AN68" i="19"/>
  <c r="AI96" i="19"/>
  <c r="AH96" i="19"/>
  <c r="AM96" i="19"/>
  <c r="AN96" i="19"/>
  <c r="AL96" i="19"/>
  <c r="AK96" i="19"/>
  <c r="AJ96" i="19"/>
  <c r="AM18" i="19"/>
  <c r="AL18" i="19"/>
  <c r="AN18" i="19"/>
  <c r="AK18" i="19"/>
  <c r="AJ18" i="19"/>
  <c r="AI18" i="19"/>
  <c r="AH18" i="19"/>
  <c r="AJ54" i="19"/>
  <c r="AI54" i="19"/>
  <c r="AN54" i="19"/>
  <c r="AM54" i="19"/>
  <c r="AL54" i="19"/>
  <c r="AK54" i="19"/>
  <c r="AH54" i="19"/>
  <c r="AM50" i="19"/>
  <c r="AI50" i="19"/>
  <c r="AH50" i="19"/>
  <c r="AL50" i="19"/>
  <c r="AK50" i="19"/>
  <c r="AJ50" i="19"/>
  <c r="AN50" i="19"/>
  <c r="AM91" i="19"/>
  <c r="AN91" i="19"/>
  <c r="AH91" i="19"/>
  <c r="AL91" i="19"/>
  <c r="AK91" i="19"/>
  <c r="AJ91" i="19"/>
  <c r="AI91" i="19"/>
  <c r="AJ74" i="19"/>
  <c r="AI74" i="19"/>
  <c r="AM74" i="19"/>
  <c r="AN74" i="19"/>
  <c r="AH74" i="19"/>
  <c r="AL74" i="19"/>
  <c r="AK74" i="19"/>
  <c r="AJ93" i="19"/>
  <c r="AI93" i="19"/>
  <c r="AH93" i="19"/>
  <c r="AN93" i="19"/>
  <c r="AM93" i="19"/>
  <c r="AL93" i="19"/>
  <c r="AK93" i="19"/>
  <c r="AN73" i="19"/>
  <c r="AM73" i="19"/>
  <c r="AL73" i="19"/>
  <c r="AH73" i="19"/>
  <c r="AK73" i="19"/>
  <c r="AJ73" i="19"/>
  <c r="AI73" i="19"/>
  <c r="AN94" i="19"/>
  <c r="AM94" i="19"/>
  <c r="AL94" i="19"/>
  <c r="AK94" i="19"/>
  <c r="AJ94" i="19"/>
  <c r="AI94" i="19"/>
  <c r="AH94" i="19"/>
  <c r="AM72" i="19"/>
  <c r="AN72" i="19"/>
  <c r="AJ72" i="19"/>
  <c r="AI72" i="19"/>
  <c r="AH72" i="19"/>
  <c r="AL72" i="19"/>
  <c r="AK72" i="19"/>
  <c r="AN53" i="19"/>
  <c r="AL53" i="19"/>
  <c r="AH53" i="19"/>
  <c r="AM53" i="19"/>
  <c r="AK53" i="19"/>
  <c r="AJ53" i="19"/>
  <c r="AI53" i="19"/>
  <c r="AH71" i="19"/>
  <c r="AK71" i="19"/>
  <c r="AJ71" i="19"/>
  <c r="AN71" i="19"/>
  <c r="AM71" i="19"/>
  <c r="AL71" i="19"/>
  <c r="AI71" i="19"/>
  <c r="AN16" i="19"/>
  <c r="AM16" i="19"/>
  <c r="AK16" i="19"/>
  <c r="AL16" i="19"/>
  <c r="AJ16" i="19"/>
  <c r="AI16" i="19"/>
  <c r="AR92" i="19" l="1"/>
  <c r="AR96" i="19"/>
  <c r="AR94" i="19"/>
  <c r="AR78" i="19"/>
  <c r="AR73" i="19"/>
  <c r="AR66" i="19"/>
  <c r="AR54" i="19"/>
  <c r="AR50" i="19"/>
  <c r="AR49" i="19"/>
  <c r="AR51" i="19"/>
  <c r="B20" i="20" s="1"/>
  <c r="C20" i="20" s="1"/>
  <c r="AR19" i="19"/>
  <c r="AR16" i="19"/>
  <c r="AR22" i="19"/>
  <c r="AR93" i="19"/>
  <c r="AR53" i="19"/>
  <c r="AR55" i="19"/>
  <c r="AR32" i="19"/>
  <c r="B19" i="20" s="1"/>
  <c r="AR71" i="19"/>
  <c r="B13" i="20" s="1"/>
  <c r="AR70" i="19"/>
  <c r="AR67" i="19"/>
  <c r="AR17" i="19"/>
  <c r="AR90" i="19"/>
  <c r="AR68" i="19"/>
  <c r="AR95" i="19"/>
  <c r="AR52" i="19"/>
  <c r="AR76" i="19"/>
  <c r="AR91" i="19"/>
  <c r="AR74" i="19"/>
  <c r="AR77" i="19"/>
  <c r="AR72" i="19"/>
  <c r="AR18" i="19"/>
  <c r="AR69" i="19"/>
  <c r="B15" i="20" l="1"/>
  <c r="C15" i="20" s="1"/>
  <c r="AS73" i="19"/>
  <c r="AS68" i="19"/>
  <c r="AS96" i="19"/>
  <c r="AS77" i="19"/>
  <c r="AS70" i="19"/>
  <c r="AS18" i="19"/>
  <c r="AS74" i="19"/>
  <c r="AS55" i="19"/>
  <c r="AS72" i="19"/>
  <c r="AS78" i="19"/>
  <c r="AS52" i="19"/>
  <c r="AS50" i="19"/>
  <c r="AS71" i="19"/>
  <c r="AS22" i="19"/>
  <c r="AS95" i="19"/>
  <c r="AS94" i="19"/>
  <c r="AS51" i="19"/>
  <c r="AS66" i="19"/>
  <c r="AS69" i="19"/>
  <c r="AS54" i="19"/>
  <c r="AS67" i="19"/>
  <c r="AS76" i="19"/>
  <c r="AS17" i="19"/>
  <c r="AS32" i="19"/>
  <c r="AS49" i="19"/>
  <c r="C19" i="20"/>
  <c r="AS91" i="19"/>
  <c r="AS93" i="19"/>
  <c r="AS92" i="19"/>
  <c r="AS90" i="19"/>
  <c r="AS53" i="19"/>
  <c r="C13" i="20"/>
  <c r="AS19" i="19"/>
  <c r="B12" i="20"/>
  <c r="AS16" i="19"/>
  <c r="AG20" i="19"/>
  <c r="AG21" i="19"/>
  <c r="AQ20" i="19" l="1"/>
  <c r="AP20" i="19"/>
  <c r="AO20" i="19"/>
  <c r="AO97" i="19" s="1"/>
  <c r="J20" i="6" s="1"/>
  <c r="J21" i="6" s="1"/>
  <c r="AO21" i="19"/>
  <c r="AQ21" i="19"/>
  <c r="AP21" i="19"/>
  <c r="C12" i="20"/>
  <c r="AL21" i="19"/>
  <c r="AK21" i="19"/>
  <c r="AJ21" i="19"/>
  <c r="AI21" i="19"/>
  <c r="AH21" i="19"/>
  <c r="AN21" i="19"/>
  <c r="AM21" i="19"/>
  <c r="AH20" i="19"/>
  <c r="AN20" i="19"/>
  <c r="AL20" i="19"/>
  <c r="AM20" i="19"/>
  <c r="AK20" i="19"/>
  <c r="AJ20" i="19"/>
  <c r="AI20" i="19"/>
  <c r="AP97" i="19" l="1"/>
  <c r="K20" i="6" s="1"/>
  <c r="K21" i="6" s="1"/>
  <c r="AQ97" i="19"/>
  <c r="L20" i="6" s="1"/>
  <c r="L21" i="6" s="1"/>
  <c r="AR20" i="19"/>
  <c r="B16" i="20" s="1"/>
  <c r="C16" i="20" s="1"/>
  <c r="AR21" i="19"/>
  <c r="B17" i="20" s="1"/>
  <c r="C17" i="20" s="1"/>
  <c r="B18" i="20"/>
  <c r="B14" i="20" l="1"/>
  <c r="AS21" i="19"/>
  <c r="C18" i="20"/>
  <c r="AS20" i="19"/>
  <c r="AB21" i="11"/>
  <c r="AA21" i="11"/>
  <c r="Z21" i="11"/>
  <c r="Y21" i="11"/>
  <c r="X21" i="11"/>
  <c r="AB20" i="11"/>
  <c r="AH20" i="11" s="1"/>
  <c r="AA20" i="11"/>
  <c r="Z20" i="11"/>
  <c r="Y20" i="11"/>
  <c r="X20" i="11"/>
  <c r="AB19" i="11"/>
  <c r="AA19" i="11"/>
  <c r="Z19" i="11"/>
  <c r="Y19" i="11"/>
  <c r="X19" i="11"/>
  <c r="AB18" i="11"/>
  <c r="AH18" i="11" s="1"/>
  <c r="AA18" i="11"/>
  <c r="Z18" i="11"/>
  <c r="Y18" i="11"/>
  <c r="X18" i="11"/>
  <c r="AB17" i="11"/>
  <c r="AA17" i="11"/>
  <c r="Z17" i="11"/>
  <c r="Y17" i="11"/>
  <c r="X17" i="11"/>
  <c r="AB16" i="11"/>
  <c r="AA16" i="11"/>
  <c r="Z16" i="11"/>
  <c r="Y16" i="11"/>
  <c r="X16" i="11"/>
  <c r="AB15" i="11"/>
  <c r="AA15" i="11"/>
  <c r="Z15" i="11"/>
  <c r="Y15" i="11"/>
  <c r="X15" i="11"/>
  <c r="AA14" i="11"/>
  <c r="Z14" i="11"/>
  <c r="Y14" i="11"/>
  <c r="AH16" i="11" l="1"/>
  <c r="AH21" i="11"/>
  <c r="AH15" i="11"/>
  <c r="AH14" i="11"/>
  <c r="AH19" i="11"/>
  <c r="AH17" i="11"/>
  <c r="C14" i="20"/>
  <c r="X22" i="11" l="1"/>
  <c r="Y22" i="11"/>
  <c r="Z22" i="11"/>
  <c r="AA22" i="11"/>
  <c r="AB22" i="11"/>
  <c r="AH22" i="11" s="1"/>
  <c r="X23" i="11" l="1"/>
  <c r="AB23" i="11"/>
  <c r="G17" i="6"/>
  <c r="Y23" i="11"/>
  <c r="D17" i="6"/>
  <c r="AA23" i="11"/>
  <c r="F17" i="6"/>
  <c r="C17" i="6"/>
  <c r="Z23" i="11"/>
  <c r="E17" i="6"/>
  <c r="M17" i="6" l="1"/>
  <c r="N17" i="6" s="1"/>
  <c r="F7" i="6" s="1"/>
  <c r="AI97" i="19"/>
  <c r="D20" i="6" s="1"/>
  <c r="D21" i="6" s="1"/>
  <c r="AH97" i="19"/>
  <c r="AJ97" i="19"/>
  <c r="E20" i="6" s="1"/>
  <c r="E21" i="6" s="1"/>
  <c r="AN97" i="19"/>
  <c r="I20" i="6" s="1"/>
  <c r="I21" i="6" s="1"/>
  <c r="AL97" i="19"/>
  <c r="G20" i="6" s="1"/>
  <c r="G21" i="6" s="1"/>
  <c r="AK97" i="19"/>
  <c r="F20" i="6" s="1"/>
  <c r="F21" i="6" s="1"/>
  <c r="AM97" i="19"/>
  <c r="H20" i="6" s="1"/>
  <c r="H21" i="6" s="1"/>
  <c r="C20" i="6" l="1"/>
  <c r="C21" i="6" s="1"/>
  <c r="AR97" i="19"/>
  <c r="M20" i="6" l="1"/>
  <c r="B21" i="20"/>
  <c r="AS97" i="19"/>
  <c r="M21" i="6" l="1"/>
  <c r="N20" i="6"/>
  <c r="F6" i="6" s="1"/>
  <c r="N15" i="6"/>
  <c r="N21" i="6" l="1"/>
  <c r="F8" i="6"/>
  <c r="AH23" i="11"/>
  <c r="C21" i="20" l="1"/>
</calcChain>
</file>

<file path=xl/sharedStrings.xml><?xml version="1.0" encoding="utf-8"?>
<sst xmlns="http://schemas.openxmlformats.org/spreadsheetml/2006/main" count="508" uniqueCount="173">
  <si>
    <t>Bidder Quotations can be added as additional information</t>
  </si>
  <si>
    <t>Only Fill in Columns in Green</t>
  </si>
  <si>
    <t>Use your own preventative maintenance plan as well as all the requirements in the SOW (Annexure A) for determining the costs</t>
  </si>
  <si>
    <t>Use the Baseline Information in  Scope of Work to scope the environment that needs to be maintained.</t>
  </si>
  <si>
    <t xml:space="preserve">Pricing will be fixed for the duration of the contact.
</t>
  </si>
  <si>
    <t>Pricing must include at least the minimum Resources as per Scope of Work</t>
  </si>
  <si>
    <t>Exchange Rate</t>
  </si>
  <si>
    <t>Area</t>
  </si>
  <si>
    <t>Total Excluding VAT Y1</t>
  </si>
  <si>
    <t>Total Excluding VAT Y2</t>
  </si>
  <si>
    <t>Total Excluding VAT Y3</t>
  </si>
  <si>
    <t>Total Excluding VAT Y4</t>
  </si>
  <si>
    <t>Total Excluding VAT Y5</t>
  </si>
  <si>
    <t>Total Excluding VAT Y6</t>
  </si>
  <si>
    <t>Total Excluding VAT Y7</t>
  </si>
  <si>
    <t>Total Excluding VAT</t>
  </si>
  <si>
    <t>Total Including VAT</t>
  </si>
  <si>
    <t>Total Maintenance - Software</t>
  </si>
  <si>
    <t>Monthly Fixed SLA</t>
  </si>
  <si>
    <t>Total Supply</t>
  </si>
  <si>
    <t>Total</t>
  </si>
  <si>
    <t>Yes</t>
  </si>
  <si>
    <t>No</t>
  </si>
  <si>
    <t>Notes:</t>
  </si>
  <si>
    <t>This Annexure is for informational Purposes</t>
  </si>
  <si>
    <t xml:space="preserve">The pricing below is derived from your detailed pricing submission </t>
  </si>
  <si>
    <t>Please ensure the pricing totals here match up with your Total Offer for each work Package</t>
  </si>
  <si>
    <t>Work Package Name</t>
  </si>
  <si>
    <t>TOTAL Including VAT</t>
  </si>
  <si>
    <t>WORK PACKAGE NAME</t>
  </si>
  <si>
    <t>Site</t>
  </si>
  <si>
    <t>Comment</t>
  </si>
  <si>
    <t>JNB</t>
  </si>
  <si>
    <t>CPT</t>
  </si>
  <si>
    <t>DUR</t>
  </si>
  <si>
    <t>PLZ</t>
  </si>
  <si>
    <t>ELS</t>
  </si>
  <si>
    <t>GRJ</t>
  </si>
  <si>
    <t>KIM</t>
  </si>
  <si>
    <t>BFN</t>
  </si>
  <si>
    <t>UTN</t>
  </si>
  <si>
    <t xml:space="preserve">Pricing will be fixed for the duration of the contact. - No further CPI increases
</t>
  </si>
  <si>
    <t>UOM</t>
  </si>
  <si>
    <t>(A)
Monthly Cost excluding Vat - Y1</t>
  </si>
  <si>
    <t>(B)
Monthly Cost excluding Vat - Y2</t>
  </si>
  <si>
    <t>(C)
Monthly Cost excluding Vat - Y3</t>
  </si>
  <si>
    <t>(D)
Monthly Cost excluding Vat - Y4</t>
  </si>
  <si>
    <t>(E)
Monthly Cost excluding Vat - Y5</t>
  </si>
  <si>
    <t>(F)
Monthly Cost excluding Vat - Y6</t>
  </si>
  <si>
    <t>(G)
Monthly Cost excluding Vat - Y7</t>
  </si>
  <si>
    <t>Fixed Monthly Pricing to maintain the SLA as required In Scope of work including providing all the Reports and tasks as provided</t>
  </si>
  <si>
    <t>Monthly</t>
  </si>
  <si>
    <t>Description</t>
  </si>
  <si>
    <t>Total Maintenance - Hardware</t>
  </si>
  <si>
    <t>CUSS Kiosks</t>
  </si>
  <si>
    <t>TOTAL CAPEX</t>
  </si>
  <si>
    <t>TOTAL OPEX</t>
  </si>
  <si>
    <t>CUTE Workstation</t>
  </si>
  <si>
    <t>LCD Monitor</t>
  </si>
  <si>
    <t>Boarding Pass Printer (BPP)</t>
  </si>
  <si>
    <t>Magnetic Stripe Reader (MSR) &amp; Optical</t>
  </si>
  <si>
    <t>Bag Tag Printer (BTP)</t>
  </si>
  <si>
    <t>Boarding Gate Reader (BGR)</t>
  </si>
  <si>
    <t>Laser Scanner Reader (LSR)</t>
  </si>
  <si>
    <t>General Purpose Printer (GPP)</t>
  </si>
  <si>
    <t>(A)
Y1</t>
  </si>
  <si>
    <t>(B)
Y2</t>
  </si>
  <si>
    <t>(C)
Y3</t>
  </si>
  <si>
    <t>(D)
Y4</t>
  </si>
  <si>
    <t>(E)
Y5</t>
  </si>
  <si>
    <t>(F)
Y6</t>
  </si>
  <si>
    <t>(G)
Y7</t>
  </si>
  <si>
    <t>(H)
Y8</t>
  </si>
  <si>
    <t>(I)
Y9</t>
  </si>
  <si>
    <t>(J)
Y10</t>
  </si>
  <si>
    <t>(H)
Monthly Cost excluding Vat - Y8</t>
  </si>
  <si>
    <t>(I)
Monthly Cost excluding Vat - Y9</t>
  </si>
  <si>
    <t>(J)
Monthly Cost excluding Vat - Y10</t>
  </si>
  <si>
    <t>(K)
Qty - Y1</t>
  </si>
  <si>
    <t>(L)
Qty - Y2</t>
  </si>
  <si>
    <t>(M)
Qty - Y3</t>
  </si>
  <si>
    <t>(N)
Qty - Y4</t>
  </si>
  <si>
    <t>(O)
Qty - Y5</t>
  </si>
  <si>
    <t>(P)
Qty - Y6</t>
  </si>
  <si>
    <t>(Q)
Qty - Y7</t>
  </si>
  <si>
    <t>(R)
Qty - Y8</t>
  </si>
  <si>
    <t>(S)
Qty - Y9</t>
  </si>
  <si>
    <t>(T)
Qty - Y10</t>
  </si>
  <si>
    <t>(EE)
Total Cost Excluding VAT</t>
  </si>
  <si>
    <t>(U)
Total Cost Excluding Vat - Y1
(A*K)</t>
  </si>
  <si>
    <t>(V)
Total Cost Excluding Vat - Y2 
(B*L)</t>
  </si>
  <si>
    <t>(W)
Total Cost Excluding Vat - Y3 
(C*M)</t>
  </si>
  <si>
    <t>(X)
Total Cost Excluding Vat - Y4 
(D*N)</t>
  </si>
  <si>
    <t>(Y)
Total Cost Excluding Vat - Y5 
(E*O)</t>
  </si>
  <si>
    <t>(Z)
Total Cost Excluding Vat - Y6
(F*P)</t>
  </si>
  <si>
    <t>(AA)
Total Cost Excluding Vat - Y7 
(G*Q)</t>
  </si>
  <si>
    <t>(BB)
Total Cost Excluding Vat - Y8 
(H*R)</t>
  </si>
  <si>
    <t>(CC)
Total Cost Excluding Vat - Y9
(I*S)</t>
  </si>
  <si>
    <t>(DD)
Total Cost Excluding Vat - Y10
(J*T)</t>
  </si>
  <si>
    <t>Include all costs related to supply and comission in the supply pricing (project management, Site establishement, permits, etc)</t>
  </si>
  <si>
    <t>NOTE that the qty belo EXCLUDES spares as this shoud be included in your hardware maintenance costs</t>
  </si>
  <si>
    <t>Pricing is fiexd for the contract term</t>
  </si>
  <si>
    <t>Only USD exchange rate will be allowed as pe the spesifications in the main SOW.</t>
  </si>
  <si>
    <t xml:space="preserve">Only fill in the columns in green </t>
  </si>
  <si>
    <t>Pricing should be per unit. The sheet claculates the total price</t>
  </si>
  <si>
    <t>Please verify your final pricing and the totals</t>
  </si>
  <si>
    <t>ALL</t>
  </si>
  <si>
    <t>Annual</t>
  </si>
  <si>
    <t>(B)
Annual Cost excluding Vat - Y2</t>
  </si>
  <si>
    <t>(C)
Annual Cost excluding Vat - Y3</t>
  </si>
  <si>
    <t>(D)
Annual Cost excluding Vat - Y4</t>
  </si>
  <si>
    <t>(E)
Annual Cost excluding Vat - Y5</t>
  </si>
  <si>
    <t>(F)
Annual Cost excluding Vat - Y6</t>
  </si>
  <si>
    <t>(G)
Annual Cost excluding Vat - Y7</t>
  </si>
  <si>
    <t>(H)
Annual Cost excluding Vat - Y8</t>
  </si>
  <si>
    <t>(I)
Annual Cost excluding Vat - Y9</t>
  </si>
  <si>
    <t>(J)
Annual Cost excluding Vat - Y10</t>
  </si>
  <si>
    <t>(A)
Annual Cost excluding Vat - Y1</t>
  </si>
  <si>
    <t>Supply pricing must include all costs to make the units functional (project managment any instalation costs, permits, conficuration, setup, integrationetc.)</t>
  </si>
  <si>
    <t>Hardware maintenance</t>
  </si>
  <si>
    <t>Pricing must include all Spares required. As per the SOW</t>
  </si>
  <si>
    <t>NOTE Spares must be kept at the minimum level ALL the time. Spares must be replenished within 4 weeks</t>
  </si>
  <si>
    <t>Software maintenance and licensing</t>
  </si>
  <si>
    <t>Total Excluding VAT Y8</t>
  </si>
  <si>
    <t>Total Excluding VAT Y9</t>
  </si>
  <si>
    <t>Total Excluding VAT Y10</t>
  </si>
  <si>
    <t>TOTAL OFFER</t>
  </si>
  <si>
    <t>Annexure I
Pricing Workbook
Instructions</t>
  </si>
  <si>
    <t xml:space="preserve">Annexure I
Pricing Summary 
</t>
  </si>
  <si>
    <t>Annexure I
Summary Supply Pricing</t>
  </si>
  <si>
    <t xml:space="preserve">Annexure I
Detailed Supply Pricing </t>
  </si>
  <si>
    <t xml:space="preserve">Annexure I
Monthly Preventative and SLA Maintenance Pricing
</t>
  </si>
  <si>
    <t xml:space="preserve">Annexure I
Annual Software Licencing
</t>
  </si>
  <si>
    <t xml:space="preserve">Annexure I
Annual Hardware maintenance
</t>
  </si>
  <si>
    <t xml:space="preserve">Annexure I
Other Costs -  ONCE OFF
</t>
  </si>
  <si>
    <t xml:space="preserve">Annexure I
Other Costs -  RECURRING
</t>
  </si>
  <si>
    <t>Us this table to add any other RECURRING costs that might be nesessesary</t>
  </si>
  <si>
    <t>Us this table to add any other ONCE OFF costs that might be nesessesary</t>
  </si>
  <si>
    <t>Other costs - ONCE OFF</t>
  </si>
  <si>
    <t>Other costs - RECURRING</t>
  </si>
  <si>
    <t>(K)
Price in USD
For US sourced items - Y1</t>
  </si>
  <si>
    <t>(L)
ZAR Price (for local sourced items) Excluding VAT - Y1</t>
  </si>
  <si>
    <t>(EE)
Exchange rate</t>
  </si>
  <si>
    <t>(FF)
Total Cost Y1
((K*EE)+L)*A</t>
  </si>
  <si>
    <t>(GG)
Total Cost Y2
((M*EE)+N)*B</t>
  </si>
  <si>
    <t>(M)
Price in USD
For US sourced items - Y2</t>
  </si>
  <si>
    <t>(N)
ZAR Price (for local sourced items) Excluding VAT - Y2</t>
  </si>
  <si>
    <t>(O)
Price in USD
For US sourced items - Y3</t>
  </si>
  <si>
    <t>(O)
ZAR Price (for local sourced items) Excluding VAT - Y3</t>
  </si>
  <si>
    <t>(Q)
Price in USD
For US sourced items - Y4</t>
  </si>
  <si>
    <t>(R)
ZAR Price (for local sourced items) Excluding VAT - Y4</t>
  </si>
  <si>
    <t>(S)
Price in USD
For US sourced items - Y5</t>
  </si>
  <si>
    <t>(T)
ZAR Price (for local sourced items) Excluding VAT - Y5</t>
  </si>
  <si>
    <t>(U)
Price in USD
For US sourced items - Y6</t>
  </si>
  <si>
    <t>(V)
ZAR Price (for local sourced items) Excluding VAT - Y6</t>
  </si>
  <si>
    <t>(W)
Price in USD
For US sourced items - Y7</t>
  </si>
  <si>
    <t>(X)
ZAR Price (for local sourced items) Excluding VAT - Y7</t>
  </si>
  <si>
    <t>(Y)
Price in USD
For US sourced items - Y8</t>
  </si>
  <si>
    <t>(Z)
ZAR Price (for local sourced items) Excluding VAT - Y8</t>
  </si>
  <si>
    <t>(AA)
Price in USD
For US sourced items - Y9</t>
  </si>
  <si>
    <t>(BB)
ZAR Price (for local sourced items) Excluding VAT - Y9</t>
  </si>
  <si>
    <t>(CC)
Price in USD
For US sourced items - Y10</t>
  </si>
  <si>
    <t>(DD)
ZAR Price (for local sourced items) Excluding VAT - Y10</t>
  </si>
  <si>
    <t>(HH)
Total Cost Y3
((N*EE)+O)*C</t>
  </si>
  <si>
    <t>(II)
Total Cost Y4
((Q*EE)+R)*D</t>
  </si>
  <si>
    <t>(JJ)
Total Cost Y5
((S*EE)+T)*E</t>
  </si>
  <si>
    <t>(KK)
Total Cost Y6
((U*EE)+V)*F</t>
  </si>
  <si>
    <t>(LL)
Total Cost Y7
((W*EE)+X)*G</t>
  </si>
  <si>
    <t>(MM)
Total Cost Y8
((Y*EE)+Z)*H</t>
  </si>
  <si>
    <t>(NN)
Total Cost Y9
((AA*EE)+BB)*I</t>
  </si>
  <si>
    <t>(OO)
Total Cost Y10
((CC*EE)+DD)*J</t>
  </si>
  <si>
    <t>(PP)
Total Cost Excluding VAT
(FF+GG+HH+II+JJ+KK+LL+MM+NN+OO)</t>
  </si>
  <si>
    <t>(QQ)
Total Cost Including VAT
(PP*1,15)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</si>
</sst>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&quot;* #,##0.00_-;\-&quot;R&quot;* #,##0.00_-;_-&quot;R&quot;* &quot;-&quot;??_-;_-@_-"/>
    <numFmt numFmtId="164" formatCode="_(&quot;$&quot;* #,##0.00_);_(&quot;$&quot;* \(#,##0.00\);_(&quot;$&quot;* &quot;-&quot;??_);_(@_)"/>
    <numFmt numFmtId="165" formatCode="_ &quot;R&quot;\ * #,##0.00_ ;_ &quot;R&quot;\ * \-#,##0.00_ ;_ &quot;R&quot;\ * &quot;-&quot;??_ ;_ @_ "/>
    <numFmt numFmtId="166" formatCode="_-[$R-1C09]* #,##0.00_-;\-[$R-1C09]* #,##0.00_-;_-[$R-1C09]* &quot;-&quot;??_-;_-@_-"/>
    <numFmt numFmtId="167" formatCode="_([$$-409]* #,##0.00_);_([$$-409]* \(#,##0.00\);_([$$-409]* &quot;-&quot;??_);_(@_)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rgb="FF002060"/>
      <name val="Arial"/>
      <family val="2"/>
    </font>
    <font>
      <b/>
      <sz val="10"/>
      <color theme="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20"/>
      <color theme="1"/>
      <name val="Arial"/>
      <family val="2"/>
    </font>
    <font>
      <b/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b/>
      <u/>
      <sz val="16"/>
      <color theme="1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b/>
      <sz val="8"/>
      <color theme="1"/>
      <name val="Arial"/>
      <family val="2"/>
    </font>
    <font>
      <sz val="26"/>
      <color theme="1"/>
      <name val="Calibri"/>
      <family val="2"/>
      <scheme val="minor"/>
    </font>
    <font>
      <b/>
      <sz val="12"/>
      <color rgb="FFFF0000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7" tint="-0.249977111117893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ck">
        <color theme="0"/>
      </top>
      <bottom/>
      <diagonal/>
    </border>
    <border>
      <left style="thin">
        <color theme="0"/>
      </left>
      <right style="thin">
        <color theme="0"/>
      </right>
      <top style="thick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indexed="64"/>
      </right>
      <top/>
      <bottom/>
      <diagonal/>
    </border>
    <border>
      <left style="medium">
        <color indexed="64"/>
      </left>
      <right/>
      <top style="thick">
        <color theme="0"/>
      </top>
      <bottom/>
      <diagonal/>
    </border>
    <border>
      <left style="thin">
        <color theme="0"/>
      </left>
      <right style="medium">
        <color indexed="64"/>
      </right>
      <top style="thick">
        <color theme="0"/>
      </top>
      <bottom/>
      <diagonal/>
    </border>
    <border>
      <left style="medium">
        <color indexed="64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 style="medium">
        <color indexed="64"/>
      </left>
      <right/>
      <top style="thick">
        <color theme="0"/>
      </top>
      <bottom style="medium">
        <color indexed="64"/>
      </bottom>
      <diagonal/>
    </border>
    <border>
      <left style="thin">
        <color theme="0"/>
      </left>
      <right/>
      <top style="thick">
        <color theme="0"/>
      </top>
      <bottom style="medium">
        <color indexed="64"/>
      </bottom>
      <diagonal/>
    </border>
  </borders>
  <cellStyleXfs count="68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44" fontId="2" fillId="0" borderId="0" applyFont="0" applyFill="0" applyBorder="0" applyAlignment="0" applyProtection="0"/>
    <xf numFmtId="0" fontId="23" fillId="0" borderId="0"/>
    <xf numFmtId="164" fontId="2" fillId="0" borderId="0" applyFont="0" applyFill="0" applyBorder="0" applyAlignment="0" applyProtection="0"/>
    <xf numFmtId="0" fontId="23" fillId="0" borderId="0"/>
    <xf numFmtId="9" fontId="33" fillId="0" borderId="0" applyFont="0" applyFill="0" applyBorder="0" applyAlignment="0" applyProtection="0"/>
    <xf numFmtId="165" fontId="33" fillId="0" borderId="0" applyFont="0" applyFill="0" applyBorder="0" applyAlignment="0" applyProtection="0"/>
    <xf numFmtId="0" fontId="34" fillId="0" borderId="0"/>
    <xf numFmtId="0" fontId="34" fillId="0" borderId="0"/>
    <xf numFmtId="0" fontId="35" fillId="0" borderId="0">
      <alignment vertical="top"/>
    </xf>
    <xf numFmtId="165" fontId="35" fillId="0" borderId="0" applyFont="0" applyFill="0" applyBorder="0" applyAlignment="0" applyProtection="0">
      <alignment vertical="top"/>
    </xf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6">
    <xf numFmtId="0" fontId="0" fillId="0" borderId="0" xfId="0"/>
    <xf numFmtId="0" fontId="0" fillId="0" borderId="0" xfId="0" applyAlignment="1">
      <alignment wrapText="1"/>
    </xf>
    <xf numFmtId="0" fontId="20" fillId="0" borderId="0" xfId="0" applyFont="1"/>
    <xf numFmtId="0" fontId="21" fillId="0" borderId="12" xfId="0" applyFont="1" applyBorder="1" applyAlignment="1">
      <alignment horizontal="center" vertical="top" wrapText="1"/>
    </xf>
    <xf numFmtId="0" fontId="21" fillId="0" borderId="0" xfId="0" applyFont="1" applyAlignment="1">
      <alignment horizontal="center" vertical="top" wrapText="1"/>
    </xf>
    <xf numFmtId="0" fontId="20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166" fontId="27" fillId="0" borderId="0" xfId="42" applyNumberFormat="1" applyFont="1" applyFill="1" applyBorder="1" applyAlignment="1" applyProtection="1">
      <alignment vertical="center"/>
    </xf>
    <xf numFmtId="0" fontId="23" fillId="0" borderId="0" xfId="0" applyFont="1" applyAlignment="1">
      <alignment horizontal="left" vertical="center" wrapText="1"/>
    </xf>
    <xf numFmtId="0" fontId="25" fillId="34" borderId="0" xfId="0" applyFont="1" applyFill="1" applyAlignment="1">
      <alignment horizontal="center" vertical="center" wrapText="1"/>
    </xf>
    <xf numFmtId="0" fontId="21" fillId="35" borderId="0" xfId="0" applyFont="1" applyFill="1" applyAlignment="1">
      <alignment horizontal="center" vertical="center" wrapText="1"/>
    </xf>
    <xf numFmtId="0" fontId="0" fillId="0" borderId="0" xfId="0" applyAlignment="1">
      <alignment vertical="top"/>
    </xf>
    <xf numFmtId="0" fontId="14" fillId="34" borderId="0" xfId="0" applyFont="1" applyFill="1" applyAlignment="1">
      <alignment horizontal="center" vertical="center" wrapText="1"/>
    </xf>
    <xf numFmtId="2" fontId="14" fillId="34" borderId="0" xfId="0" applyNumberFormat="1" applyFont="1" applyFill="1" applyAlignment="1">
      <alignment horizontal="center" vertical="center" wrapText="1"/>
    </xf>
    <xf numFmtId="166" fontId="28" fillId="0" borderId="0" xfId="0" applyNumberFormat="1" applyFont="1" applyAlignment="1">
      <alignment horizontal="left" vertical="center" wrapText="1"/>
    </xf>
    <xf numFmtId="0" fontId="14" fillId="34" borderId="17" xfId="0" applyFont="1" applyFill="1" applyBorder="1" applyAlignment="1">
      <alignment horizontal="center" vertical="center" wrapText="1"/>
    </xf>
    <xf numFmtId="2" fontId="21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2" fontId="27" fillId="0" borderId="0" xfId="0" applyNumberFormat="1" applyFont="1" applyAlignment="1">
      <alignment horizontal="center" vertical="center" wrapText="1"/>
    </xf>
    <xf numFmtId="167" fontId="27" fillId="33" borderId="0" xfId="0" applyNumberFormat="1" applyFont="1" applyFill="1" applyAlignment="1" applyProtection="1">
      <alignment vertical="center" wrapText="1"/>
      <protection locked="0"/>
    </xf>
    <xf numFmtId="166" fontId="27" fillId="33" borderId="0" xfId="0" applyNumberFormat="1" applyFont="1" applyFill="1" applyAlignment="1" applyProtection="1">
      <alignment vertical="center" wrapText="1"/>
      <protection locked="0"/>
    </xf>
    <xf numFmtId="0" fontId="17" fillId="38" borderId="0" xfId="0" applyFont="1" applyFill="1" applyProtection="1">
      <protection locked="0"/>
    </xf>
    <xf numFmtId="0" fontId="24" fillId="0" borderId="0" xfId="0" applyFont="1" applyAlignment="1">
      <alignment horizontal="left" vertical="top" wrapText="1"/>
    </xf>
    <xf numFmtId="166" fontId="23" fillId="0" borderId="0" xfId="42" applyNumberFormat="1" applyFont="1" applyFill="1" applyBorder="1" applyAlignment="1" applyProtection="1">
      <alignment horizontal="left" vertical="center" wrapText="1"/>
    </xf>
    <xf numFmtId="0" fontId="25" fillId="34" borderId="12" xfId="0" applyFont="1" applyFill="1" applyBorder="1" applyAlignment="1">
      <alignment horizontal="center" vertical="center" wrapText="1"/>
    </xf>
    <xf numFmtId="0" fontId="25" fillId="34" borderId="15" xfId="0" applyFont="1" applyFill="1" applyBorder="1" applyAlignment="1">
      <alignment horizontal="center" vertical="center" wrapText="1"/>
    </xf>
    <xf numFmtId="0" fontId="25" fillId="34" borderId="16" xfId="0" applyFont="1" applyFill="1" applyBorder="1" applyAlignment="1">
      <alignment horizontal="center" vertical="center" wrapText="1"/>
    </xf>
    <xf numFmtId="44" fontId="23" fillId="0" borderId="0" xfId="42" applyFont="1" applyFill="1" applyAlignment="1" applyProtection="1">
      <alignment horizontal="left" vertical="center" wrapText="1"/>
    </xf>
    <xf numFmtId="166" fontId="27" fillId="33" borderId="0" xfId="42" applyNumberFormat="1" applyFont="1" applyFill="1" applyBorder="1" applyAlignment="1" applyProtection="1">
      <alignment vertical="center"/>
      <protection locked="0"/>
    </xf>
    <xf numFmtId="0" fontId="27" fillId="0" borderId="0" xfId="0" applyFont="1" applyAlignment="1">
      <alignment horizontal="center" vertical="center" wrapText="1"/>
    </xf>
    <xf numFmtId="0" fontId="17" fillId="0" borderId="0" xfId="0" applyFont="1"/>
    <xf numFmtId="0" fontId="0" fillId="0" borderId="26" xfId="0" applyBorder="1"/>
    <xf numFmtId="0" fontId="0" fillId="0" borderId="27" xfId="0" applyBorder="1"/>
    <xf numFmtId="0" fontId="19" fillId="0" borderId="26" xfId="0" applyFont="1" applyBorder="1" applyAlignment="1">
      <alignment horizontal="center" vertical="top" wrapText="1"/>
    </xf>
    <xf numFmtId="0" fontId="19" fillId="0" borderId="0" xfId="0" applyFont="1" applyAlignment="1">
      <alignment horizontal="center" vertical="top" wrapText="1"/>
    </xf>
    <xf numFmtId="0" fontId="19" fillId="0" borderId="27" xfId="0" applyFont="1" applyBorder="1" applyAlignment="1">
      <alignment horizontal="center" vertical="top" wrapText="1"/>
    </xf>
    <xf numFmtId="0" fontId="14" fillId="34" borderId="26" xfId="0" applyFont="1" applyFill="1" applyBorder="1" applyAlignment="1">
      <alignment horizontal="center" vertical="center"/>
    </xf>
    <xf numFmtId="0" fontId="0" fillId="0" borderId="32" xfId="0" applyBorder="1" applyAlignment="1">
      <alignment wrapText="1"/>
    </xf>
    <xf numFmtId="0" fontId="0" fillId="0" borderId="31" xfId="0" applyBorder="1" applyAlignment="1">
      <alignment wrapText="1"/>
    </xf>
    <xf numFmtId="0" fontId="0" fillId="0" borderId="31" xfId="0" applyBorder="1" applyAlignment="1">
      <alignment horizontal="center" vertical="center" wrapText="1"/>
    </xf>
    <xf numFmtId="0" fontId="0" fillId="0" borderId="31" xfId="0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166" fontId="21" fillId="35" borderId="0" xfId="0" applyNumberFormat="1" applyFont="1" applyFill="1" applyAlignment="1">
      <alignment horizontal="center" vertical="center" wrapText="1"/>
    </xf>
    <xf numFmtId="166" fontId="28" fillId="0" borderId="0" xfId="0" applyNumberFormat="1" applyFont="1" applyAlignment="1">
      <alignment horizontal="center" vertical="center" wrapText="1"/>
    </xf>
    <xf numFmtId="0" fontId="30" fillId="40" borderId="33" xfId="0" applyFont="1" applyFill="1" applyBorder="1" applyAlignment="1">
      <alignment horizontal="center" vertical="center" wrapText="1"/>
    </xf>
    <xf numFmtId="166" fontId="30" fillId="40" borderId="34" xfId="0" applyNumberFormat="1" applyFont="1" applyFill="1" applyBorder="1" applyAlignment="1">
      <alignment horizontal="center" vertical="center" wrapText="1"/>
    </xf>
    <xf numFmtId="166" fontId="30" fillId="40" borderId="35" xfId="0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44" fontId="0" fillId="0" borderId="31" xfId="42" applyFont="1" applyBorder="1" applyAlignment="1">
      <alignment wrapText="1"/>
    </xf>
    <xf numFmtId="44" fontId="14" fillId="34" borderId="0" xfId="42" applyFont="1" applyFill="1" applyAlignment="1">
      <alignment horizontal="center" vertical="center" wrapText="1"/>
    </xf>
    <xf numFmtId="44" fontId="27" fillId="33" borderId="0" xfId="42" applyFont="1" applyFill="1" applyAlignment="1" applyProtection="1">
      <alignment vertical="center" wrapText="1"/>
      <protection locked="0"/>
    </xf>
    <xf numFmtId="44" fontId="0" fillId="0" borderId="0" xfId="42" applyFont="1" applyAlignment="1">
      <alignment wrapText="1"/>
    </xf>
    <xf numFmtId="44" fontId="0" fillId="0" borderId="0" xfId="42" applyFont="1" applyAlignment="1">
      <alignment horizontal="right" vertical="center" wrapText="1"/>
    </xf>
    <xf numFmtId="44" fontId="0" fillId="0" borderId="31" xfId="42" applyFont="1" applyBorder="1" applyAlignment="1">
      <alignment horizontal="right" wrapText="1"/>
    </xf>
    <xf numFmtId="44" fontId="0" fillId="0" borderId="0" xfId="42" applyFont="1" applyAlignment="1">
      <alignment horizontal="right" wrapText="1"/>
    </xf>
    <xf numFmtId="44" fontId="27" fillId="0" borderId="0" xfId="0" applyNumberFormat="1" applyFont="1" applyAlignment="1">
      <alignment horizontal="right" vertical="center" wrapText="1"/>
    </xf>
    <xf numFmtId="0" fontId="38" fillId="41" borderId="0" xfId="0" applyFont="1" applyFill="1" applyAlignment="1">
      <alignment vertical="center"/>
    </xf>
    <xf numFmtId="0" fontId="18" fillId="34" borderId="0" xfId="0" applyFont="1" applyFill="1" applyAlignment="1">
      <alignment horizontal="center" vertical="center" wrapText="1"/>
    </xf>
    <xf numFmtId="0" fontId="14" fillId="34" borderId="37" xfId="0" applyFont="1" applyFill="1" applyBorder="1" applyAlignment="1">
      <alignment horizontal="center" vertical="center" wrapText="1"/>
    </xf>
    <xf numFmtId="0" fontId="14" fillId="34" borderId="38" xfId="0" applyFont="1" applyFill="1" applyBorder="1" applyAlignment="1">
      <alignment horizontal="center" vertical="center" wrapText="1"/>
    </xf>
    <xf numFmtId="0" fontId="0" fillId="36" borderId="39" xfId="0" applyFill="1" applyBorder="1"/>
    <xf numFmtId="44" fontId="0" fillId="36" borderId="35" xfId="42" applyFont="1" applyFill="1" applyBorder="1"/>
    <xf numFmtId="44" fontId="0" fillId="36" borderId="40" xfId="42" applyFont="1" applyFill="1" applyBorder="1" applyAlignment="1">
      <alignment horizontal="right" vertical="top"/>
    </xf>
    <xf numFmtId="0" fontId="0" fillId="37" borderId="41" xfId="0" applyFill="1" applyBorder="1"/>
    <xf numFmtId="44" fontId="0" fillId="37" borderId="42" xfId="42" applyFont="1" applyFill="1" applyBorder="1"/>
    <xf numFmtId="44" fontId="0" fillId="37" borderId="43" xfId="42" applyFont="1" applyFill="1" applyBorder="1" applyAlignment="1">
      <alignment horizontal="right" vertical="top"/>
    </xf>
    <xf numFmtId="0" fontId="0" fillId="36" borderId="41" xfId="0" applyFill="1" applyBorder="1"/>
    <xf numFmtId="44" fontId="0" fillId="36" borderId="42" xfId="42" applyFont="1" applyFill="1" applyBorder="1"/>
    <xf numFmtId="44" fontId="0" fillId="36" borderId="43" xfId="42" applyFont="1" applyFill="1" applyBorder="1" applyAlignment="1">
      <alignment horizontal="right" vertical="top"/>
    </xf>
    <xf numFmtId="0" fontId="14" fillId="40" borderId="44" xfId="0" applyFont="1" applyFill="1" applyBorder="1"/>
    <xf numFmtId="44" fontId="14" fillId="40" borderId="45" xfId="0" applyNumberFormat="1" applyFont="1" applyFill="1" applyBorder="1"/>
    <xf numFmtId="0" fontId="39" fillId="0" borderId="10" xfId="0" applyFont="1" applyBorder="1"/>
    <xf numFmtId="44" fontId="39" fillId="0" borderId="10" xfId="0" applyNumberFormat="1" applyFont="1" applyBorder="1"/>
    <xf numFmtId="0" fontId="39" fillId="39" borderId="10" xfId="0" applyFont="1" applyFill="1" applyBorder="1"/>
    <xf numFmtId="44" fontId="39" fillId="39" borderId="10" xfId="0" applyNumberFormat="1" applyFont="1" applyFill="1" applyBorder="1"/>
    <xf numFmtId="0" fontId="27" fillId="41" borderId="0" xfId="0" applyFont="1" applyFill="1" applyAlignment="1">
      <alignment horizontal="center" vertical="center" wrapText="1"/>
    </xf>
    <xf numFmtId="0" fontId="0" fillId="41" borderId="0" xfId="0" applyFill="1" applyAlignment="1">
      <alignment horizontal="center" vertical="center" wrapText="1"/>
    </xf>
    <xf numFmtId="44" fontId="27" fillId="0" borderId="0" xfId="42" applyFont="1" applyAlignment="1" applyProtection="1">
      <alignment horizontal="right" vertical="center" wrapText="1"/>
    </xf>
    <xf numFmtId="0" fontId="37" fillId="41" borderId="0" xfId="0" applyFont="1" applyFill="1" applyAlignment="1">
      <alignment horizontal="center" vertical="center" wrapText="1"/>
    </xf>
    <xf numFmtId="0" fontId="38" fillId="42" borderId="0" xfId="0" applyFont="1" applyFill="1" applyAlignment="1">
      <alignment vertical="center"/>
    </xf>
    <xf numFmtId="0" fontId="27" fillId="42" borderId="0" xfId="0" applyFont="1" applyFill="1" applyAlignment="1">
      <alignment horizontal="center" vertical="center" wrapText="1"/>
    </xf>
    <xf numFmtId="0" fontId="37" fillId="42" borderId="0" xfId="0" applyFont="1" applyFill="1" applyAlignment="1">
      <alignment horizontal="center" vertical="center" wrapText="1"/>
    </xf>
    <xf numFmtId="0" fontId="0" fillId="42" borderId="0" xfId="0" applyFill="1" applyAlignment="1">
      <alignment horizontal="center" vertical="center" wrapText="1"/>
    </xf>
    <xf numFmtId="0" fontId="38" fillId="43" borderId="0" xfId="0" applyFont="1" applyFill="1" applyAlignment="1">
      <alignment vertical="center"/>
    </xf>
    <xf numFmtId="0" fontId="27" fillId="43" borderId="0" xfId="0" applyFont="1" applyFill="1" applyAlignment="1">
      <alignment horizontal="center" vertical="center" wrapText="1"/>
    </xf>
    <xf numFmtId="0" fontId="37" fillId="43" borderId="0" xfId="0" applyFont="1" applyFill="1" applyAlignment="1">
      <alignment horizontal="center" vertical="center" wrapText="1"/>
    </xf>
    <xf numFmtId="0" fontId="0" fillId="43" borderId="0" xfId="0" applyFill="1" applyAlignment="1">
      <alignment horizontal="center" vertical="center" wrapText="1"/>
    </xf>
    <xf numFmtId="0" fontId="38" fillId="44" borderId="0" xfId="0" applyFont="1" applyFill="1" applyAlignment="1">
      <alignment vertical="center"/>
    </xf>
    <xf numFmtId="0" fontId="27" fillId="44" borderId="0" xfId="0" applyFont="1" applyFill="1" applyAlignment="1">
      <alignment horizontal="center" vertical="center" wrapText="1"/>
    </xf>
    <xf numFmtId="0" fontId="37" fillId="44" borderId="0" xfId="0" applyFont="1" applyFill="1" applyAlignment="1">
      <alignment horizontal="center" vertical="center" wrapText="1"/>
    </xf>
    <xf numFmtId="0" fontId="0" fillId="44" borderId="0" xfId="0" applyFill="1" applyAlignment="1">
      <alignment horizontal="center" vertical="center" wrapText="1"/>
    </xf>
    <xf numFmtId="0" fontId="38" fillId="45" borderId="0" xfId="0" applyFont="1" applyFill="1" applyAlignment="1">
      <alignment vertical="center"/>
    </xf>
    <xf numFmtId="0" fontId="27" fillId="45" borderId="0" xfId="0" applyFont="1" applyFill="1" applyAlignment="1">
      <alignment horizontal="center" vertical="center" wrapText="1"/>
    </xf>
    <xf numFmtId="0" fontId="37" fillId="45" borderId="0" xfId="0" applyFont="1" applyFill="1" applyAlignment="1">
      <alignment horizontal="center" vertical="center" wrapText="1"/>
    </xf>
    <xf numFmtId="0" fontId="0" fillId="45" borderId="0" xfId="0" applyFill="1" applyAlignment="1">
      <alignment horizontal="center" vertical="center" wrapText="1"/>
    </xf>
    <xf numFmtId="0" fontId="38" fillId="46" borderId="0" xfId="0" applyFont="1" applyFill="1" applyAlignment="1">
      <alignment vertical="center"/>
    </xf>
    <xf numFmtId="0" fontId="27" fillId="46" borderId="0" xfId="0" applyFont="1" applyFill="1" applyAlignment="1">
      <alignment horizontal="center" vertical="center" wrapText="1"/>
    </xf>
    <xf numFmtId="0" fontId="0" fillId="46" borderId="0" xfId="0" applyFill="1" applyAlignment="1">
      <alignment horizontal="center" vertical="center" wrapText="1"/>
    </xf>
    <xf numFmtId="0" fontId="37" fillId="46" borderId="0" xfId="0" applyFont="1" applyFill="1" applyAlignment="1">
      <alignment horizontal="center" vertical="center" wrapText="1"/>
    </xf>
    <xf numFmtId="0" fontId="38" fillId="47" borderId="0" xfId="0" applyFont="1" applyFill="1" applyAlignment="1">
      <alignment vertical="center"/>
    </xf>
    <xf numFmtId="0" fontId="27" fillId="47" borderId="0" xfId="0" applyFont="1" applyFill="1" applyAlignment="1">
      <alignment horizontal="center" vertical="center" wrapText="1"/>
    </xf>
    <xf numFmtId="0" fontId="37" fillId="47" borderId="0" xfId="0" applyFont="1" applyFill="1" applyAlignment="1">
      <alignment horizontal="center" vertical="center" wrapText="1"/>
    </xf>
    <xf numFmtId="0" fontId="0" fillId="47" borderId="0" xfId="0" applyFill="1" applyAlignment="1">
      <alignment horizontal="center" vertical="center" wrapText="1"/>
    </xf>
    <xf numFmtId="0" fontId="38" fillId="48" borderId="0" xfId="0" applyFont="1" applyFill="1" applyAlignment="1">
      <alignment vertical="center"/>
    </xf>
    <xf numFmtId="0" fontId="27" fillId="48" borderId="0" xfId="0" applyFont="1" applyFill="1" applyAlignment="1">
      <alignment horizontal="center" vertical="center" wrapText="1"/>
    </xf>
    <xf numFmtId="0" fontId="31" fillId="48" borderId="0" xfId="0" applyFont="1" applyFill="1" applyAlignment="1">
      <alignment horizontal="center" vertical="center" wrapText="1"/>
    </xf>
    <xf numFmtId="0" fontId="0" fillId="48" borderId="0" xfId="0" applyFill="1" applyAlignment="1">
      <alignment horizontal="center" vertical="center" wrapText="1"/>
    </xf>
    <xf numFmtId="0" fontId="38" fillId="49" borderId="0" xfId="0" applyFont="1" applyFill="1" applyAlignment="1">
      <alignment vertical="center"/>
    </xf>
    <xf numFmtId="0" fontId="27" fillId="49" borderId="0" xfId="0" applyFont="1" applyFill="1" applyAlignment="1">
      <alignment horizontal="center" vertical="center" wrapText="1"/>
    </xf>
    <xf numFmtId="0" fontId="31" fillId="49" borderId="0" xfId="0" applyFont="1" applyFill="1" applyAlignment="1">
      <alignment horizontal="center" vertical="center" wrapText="1"/>
    </xf>
    <xf numFmtId="0" fontId="0" fillId="49" borderId="0" xfId="0" applyFill="1" applyAlignment="1">
      <alignment horizontal="center" vertical="center" wrapText="1"/>
    </xf>
    <xf numFmtId="0" fontId="37" fillId="49" borderId="0" xfId="0" applyFont="1" applyFill="1" applyAlignment="1">
      <alignment horizontal="center" vertical="center" wrapText="1"/>
    </xf>
    <xf numFmtId="44" fontId="27" fillId="33" borderId="0" xfId="42" applyFont="1" applyFill="1" applyBorder="1" applyAlignment="1" applyProtection="1">
      <alignment vertical="center"/>
      <protection locked="0"/>
    </xf>
    <xf numFmtId="0" fontId="27" fillId="33" borderId="0" xfId="42" applyNumberFormat="1" applyFont="1" applyFill="1" applyBorder="1" applyAlignment="1" applyProtection="1">
      <alignment vertical="center"/>
      <protection locked="0"/>
    </xf>
    <xf numFmtId="49" fontId="27" fillId="33" borderId="0" xfId="42" applyNumberFormat="1" applyFont="1" applyFill="1" applyBorder="1" applyAlignment="1" applyProtection="1">
      <alignment vertical="center"/>
      <protection locked="0"/>
    </xf>
    <xf numFmtId="0" fontId="22" fillId="0" borderId="20" xfId="43" applyFont="1" applyBorder="1" applyAlignment="1">
      <alignment horizontal="left"/>
    </xf>
    <xf numFmtId="0" fontId="22" fillId="0" borderId="21" xfId="43" applyFont="1" applyBorder="1" applyAlignment="1">
      <alignment horizontal="left"/>
    </xf>
    <xf numFmtId="0" fontId="22" fillId="0" borderId="22" xfId="43" applyFont="1" applyBorder="1" applyAlignment="1">
      <alignment horizontal="left"/>
    </xf>
    <xf numFmtId="0" fontId="32" fillId="0" borderId="23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30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wrapText="1"/>
    </xf>
    <xf numFmtId="0" fontId="22" fillId="0" borderId="18" xfId="0" applyFont="1" applyBorder="1" applyAlignment="1">
      <alignment horizontal="left" vertical="top" wrapText="1"/>
    </xf>
    <xf numFmtId="0" fontId="22" fillId="0" borderId="10" xfId="0" applyFont="1" applyBorder="1" applyAlignment="1">
      <alignment horizontal="left" vertical="top" wrapText="1"/>
    </xf>
    <xf numFmtId="0" fontId="22" fillId="0" borderId="19" xfId="0" applyFont="1" applyBorder="1" applyAlignment="1">
      <alignment horizontal="left" vertical="top" wrapText="1"/>
    </xf>
    <xf numFmtId="0" fontId="22" fillId="0" borderId="18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0" fontId="22" fillId="0" borderId="19" xfId="0" applyFont="1" applyBorder="1" applyAlignment="1">
      <alignment horizontal="left"/>
    </xf>
    <xf numFmtId="0" fontId="32" fillId="0" borderId="23" xfId="0" applyFont="1" applyBorder="1" applyAlignment="1">
      <alignment horizontal="center" wrapText="1"/>
    </xf>
    <xf numFmtId="0" fontId="32" fillId="0" borderId="24" xfId="0" applyFont="1" applyBorder="1" applyAlignment="1">
      <alignment horizontal="center"/>
    </xf>
    <xf numFmtId="0" fontId="32" fillId="0" borderId="25" xfId="0" applyFont="1" applyBorder="1" applyAlignment="1">
      <alignment horizontal="center"/>
    </xf>
    <xf numFmtId="0" fontId="32" fillId="0" borderId="26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32" fillId="0" borderId="27" xfId="0" applyFont="1" applyBorder="1" applyAlignment="1">
      <alignment horizontal="center"/>
    </xf>
    <xf numFmtId="0" fontId="32" fillId="0" borderId="28" xfId="0" applyFont="1" applyBorder="1" applyAlignment="1">
      <alignment horizontal="center"/>
    </xf>
    <xf numFmtId="0" fontId="32" fillId="0" borderId="29" xfId="0" applyFont="1" applyBorder="1" applyAlignment="1">
      <alignment horizontal="center"/>
    </xf>
    <xf numFmtId="0" fontId="32" fillId="0" borderId="30" xfId="0" applyFont="1" applyBorder="1" applyAlignment="1">
      <alignment horizontal="center"/>
    </xf>
    <xf numFmtId="0" fontId="29" fillId="0" borderId="23" xfId="0" applyFont="1" applyBorder="1" applyAlignment="1">
      <alignment horizontal="center" vertical="top" wrapText="1"/>
    </xf>
    <xf numFmtId="0" fontId="29" fillId="0" borderId="24" xfId="0" applyFont="1" applyBorder="1" applyAlignment="1">
      <alignment horizontal="center" vertical="top" wrapText="1"/>
    </xf>
    <xf numFmtId="0" fontId="29" fillId="0" borderId="25" xfId="0" applyFont="1" applyBorder="1" applyAlignment="1">
      <alignment horizontal="center" vertical="top" wrapText="1"/>
    </xf>
    <xf numFmtId="0" fontId="29" fillId="0" borderId="26" xfId="0" applyFont="1" applyBorder="1" applyAlignment="1">
      <alignment horizontal="center" vertical="top" wrapText="1"/>
    </xf>
    <xf numFmtId="0" fontId="29" fillId="0" borderId="0" xfId="0" applyFont="1" applyAlignment="1">
      <alignment horizontal="center" vertical="top" wrapText="1"/>
    </xf>
    <xf numFmtId="0" fontId="29" fillId="0" borderId="27" xfId="0" applyFont="1" applyBorder="1" applyAlignment="1">
      <alignment horizontal="center" vertical="top" wrapText="1"/>
    </xf>
    <xf numFmtId="0" fontId="29" fillId="0" borderId="28" xfId="0" applyFont="1" applyBorder="1" applyAlignment="1">
      <alignment horizontal="center" vertical="top" wrapText="1"/>
    </xf>
    <xf numFmtId="0" fontId="29" fillId="0" borderId="29" xfId="0" applyFont="1" applyBorder="1" applyAlignment="1">
      <alignment horizontal="center" vertical="top" wrapText="1"/>
    </xf>
    <xf numFmtId="0" fontId="29" fillId="0" borderId="30" xfId="0" applyFont="1" applyBorder="1" applyAlignment="1">
      <alignment horizontal="center" vertical="top" wrapText="1"/>
    </xf>
    <xf numFmtId="0" fontId="17" fillId="0" borderId="0" xfId="0" applyFont="1" applyAlignment="1">
      <alignment horizontal="center"/>
    </xf>
    <xf numFmtId="0" fontId="22" fillId="0" borderId="12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9" fillId="0" borderId="0" xfId="0" applyFont="1" applyAlignment="1">
      <alignment horizontal="center" vertical="center" wrapText="1"/>
    </xf>
    <xf numFmtId="0" fontId="40" fillId="0" borderId="12" xfId="0" applyFont="1" applyBorder="1" applyAlignment="1">
      <alignment horizontal="left" vertical="top" wrapText="1"/>
    </xf>
    <xf numFmtId="0" fontId="40" fillId="0" borderId="0" xfId="0" applyFont="1" applyAlignment="1">
      <alignment horizontal="left" vertical="top" wrapText="1"/>
    </xf>
    <xf numFmtId="0" fontId="22" fillId="0" borderId="36" xfId="0" applyFont="1" applyBorder="1" applyAlignment="1">
      <alignment horizontal="left" vertical="top" wrapText="1"/>
    </xf>
    <xf numFmtId="0" fontId="22" fillId="0" borderId="29" xfId="0" applyFont="1" applyBorder="1" applyAlignment="1">
      <alignment horizontal="left" vertical="top" wrapText="1"/>
    </xf>
    <xf numFmtId="0" fontId="24" fillId="0" borderId="13" xfId="0" applyFont="1" applyBorder="1" applyAlignment="1">
      <alignment horizontal="left" vertical="top" wrapText="1"/>
    </xf>
    <xf numFmtId="0" fontId="24" fillId="0" borderId="11" xfId="0" applyFont="1" applyBorder="1" applyAlignment="1">
      <alignment horizontal="left" vertical="top" wrapText="1"/>
    </xf>
    <xf numFmtId="0" fontId="24" fillId="0" borderId="14" xfId="0" applyFont="1" applyBorder="1" applyAlignment="1">
      <alignment horizontal="left" vertical="top" wrapText="1"/>
    </xf>
    <xf numFmtId="0" fontId="22" fillId="0" borderId="0" xfId="43" applyFont="1" applyAlignment="1">
      <alignment horizontal="left"/>
    </xf>
  </cellXfs>
  <cellStyles count="68">
    <cellStyle name="20% - Accent1" xfId="19" builtinId="30" customBuiltin="1"/>
    <cellStyle name="20% - Accent1 2" xfId="53" xr:uid="{CDF0DEC0-EDD8-47F6-8500-8E13BEEA8FA7}"/>
    <cellStyle name="20% - Accent2" xfId="23" builtinId="34" customBuiltin="1"/>
    <cellStyle name="20% - Accent2 2" xfId="55" xr:uid="{C1121437-E621-4541-BAA9-08D278966459}"/>
    <cellStyle name="20% - Accent3" xfId="27" builtinId="38" customBuiltin="1"/>
    <cellStyle name="20% - Accent3 2" xfId="57" xr:uid="{35576A61-90C4-4262-9050-B43DADBF52B2}"/>
    <cellStyle name="20% - Accent4" xfId="31" builtinId="42" customBuiltin="1"/>
    <cellStyle name="20% - Accent4 2" xfId="59" xr:uid="{FD0A4C80-3F54-4EB3-8D07-A8350FE8A035}"/>
    <cellStyle name="20% - Accent5" xfId="35" builtinId="46" customBuiltin="1"/>
    <cellStyle name="20% - Accent5 2" xfId="61" xr:uid="{FEB0F8F8-1D33-4588-B19F-83005955C0BC}"/>
    <cellStyle name="20% - Accent6" xfId="39" builtinId="50" customBuiltin="1"/>
    <cellStyle name="20% - Accent6 2" xfId="63" xr:uid="{3CC9F710-83CD-4A2D-A4EF-9FE8145256CF}"/>
    <cellStyle name="40% - Accent1" xfId="20" builtinId="31" customBuiltin="1"/>
    <cellStyle name="40% - Accent1 2" xfId="54" xr:uid="{4EDF3D92-1338-4A28-909C-6A5A220DDCFC}"/>
    <cellStyle name="40% - Accent2" xfId="24" builtinId="35" customBuiltin="1"/>
    <cellStyle name="40% - Accent2 2" xfId="56" xr:uid="{FE00FBC5-4D02-46EA-86E5-9FACEB127E62}"/>
    <cellStyle name="40% - Accent3" xfId="28" builtinId="39" customBuiltin="1"/>
    <cellStyle name="40% - Accent3 2" xfId="58" xr:uid="{6A8AD70A-B1B7-4F56-BF17-1F944EA7E310}"/>
    <cellStyle name="40% - Accent4" xfId="32" builtinId="43" customBuiltin="1"/>
    <cellStyle name="40% - Accent4 2" xfId="60" xr:uid="{311FD52B-348E-48F3-8BB6-36EA61332755}"/>
    <cellStyle name="40% - Accent5" xfId="36" builtinId="47" customBuiltin="1"/>
    <cellStyle name="40% - Accent5 2" xfId="62" xr:uid="{88DB8D3D-8636-4B34-8600-7BBFF3B04FD6}"/>
    <cellStyle name="40% - Accent6" xfId="40" builtinId="51" customBuiltin="1"/>
    <cellStyle name="40% - Accent6 2" xfId="64" xr:uid="{33EE8972-B3DB-4EAB-A78B-E8F1C3D1DF2F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Currency 2" xfId="44" xr:uid="{00000000-0005-0000-0000-00001C000000}"/>
    <cellStyle name="Currency 2 2" xfId="66" xr:uid="{C2C45327-F68C-40AA-94F3-AC940BD3A44E}"/>
    <cellStyle name="Currency 3" xfId="47" xr:uid="{00000000-0005-0000-0000-00001D000000}"/>
    <cellStyle name="Currency 4" xfId="51" xr:uid="{00000000-0005-0000-0000-00001E000000}"/>
    <cellStyle name="Currency 5" xfId="65" xr:uid="{665F38D7-D600-402B-8D10-8EC86FEA2C7B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11" xfId="49" xr:uid="{00000000-0005-0000-0000-000029000000}"/>
    <cellStyle name="Normal 2" xfId="43" xr:uid="{00000000-0005-0000-0000-00002A000000}"/>
    <cellStyle name="Normal 3" xfId="48" xr:uid="{00000000-0005-0000-0000-00002B000000}"/>
    <cellStyle name="Normal 4" xfId="45" xr:uid="{00000000-0005-0000-0000-00002C000000}"/>
    <cellStyle name="Normal 5" xfId="50" xr:uid="{00000000-0005-0000-0000-00002D000000}"/>
    <cellStyle name="Note" xfId="15" builtinId="10" customBuiltin="1"/>
    <cellStyle name="Note 2" xfId="52" xr:uid="{29603B7B-09C7-4600-9103-9583BDB5BDD3}"/>
    <cellStyle name="Output" xfId="10" builtinId="21" customBuiltin="1"/>
    <cellStyle name="Percent 2" xfId="46" xr:uid="{00000000-0005-0000-0000-000031000000}"/>
    <cellStyle name="Percent 3" xfId="67" xr:uid="{15248545-73EF-414A-97B0-F23384B6DB35}"/>
    <cellStyle name="Title" xfId="1" builtinId="15" customBuiltin="1"/>
    <cellStyle name="Total" xfId="17" builtinId="25" customBuiltin="1"/>
    <cellStyle name="Warning Text" xfId="14" builtinId="11" customBuiltin="1"/>
  </cellStyles>
  <dxfs count="45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7" formatCode="_([$$-409]* #,##0.00_);_([$$-409]* \(#,##0.00\);_([$$-409]* &quot;-&quot;??_);_(@_)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4" formatCode="_-&quot;R&quot;* #,##0.00_-;\-&quot;R&quot;* #,##0.00_-;_-&quot;R&quot;* &quot;-&quot;??_-;_-@_-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2" formatCode="0.00"/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right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right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right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right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right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right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right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right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right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alignment horizontal="center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alignment horizontal="center" vertical="center" textRotation="0" wrapText="1" indent="0" justifyLastLine="0" shrinkToFit="0" readingOrder="0"/>
      <protection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9" tint="-0.499984740745262"/>
        <name val="Calibri"/>
        <family val="2"/>
        <scheme val="minor"/>
      </font>
      <alignment horizontal="center" vertical="center" textRotation="0" wrapText="1" indent="0" justifyLastLine="0" shrinkToFit="0" readingOrder="0"/>
      <protection hidden="0"/>
    </dxf>
    <dxf>
      <alignment horizontal="center" vertical="center" textRotation="0" wrapText="1" indent="0" justifyLastLine="0" shrinkToFit="0" readingOrder="0"/>
      <protection hidden="0"/>
    </dxf>
    <dxf>
      <alignment horizontal="center" vertical="center" textRotation="0" wrapText="1" indent="0" justifyLastLine="0" shrinkToFit="0" readingOrder="0"/>
      <protection hidden="0"/>
    </dxf>
    <dxf>
      <alignment horizontal="center" vertical="center" textRotation="0" wrapText="1" indent="0" justifyLastLine="0" shrinkToFit="0" readingOrder="0"/>
      <protection hidden="0"/>
    </dxf>
    <dxf>
      <alignment horizontal="center" vertical="center" textRotation="0" wrapText="1" indent="0" justifyLastLine="0" shrinkToFit="0" readingOrder="0"/>
      <protection hidden="0"/>
    </dxf>
    <dxf>
      <alignment horizontal="center" vertical="center" textRotation="0" wrapText="1" indent="0" justifyLastLine="0" shrinkToFit="0" readingOrder="0"/>
      <protection hidden="0"/>
    </dxf>
    <dxf>
      <alignment horizontal="center" vertical="center" textRotation="0" wrapText="1" indent="0" justifyLastLine="0" shrinkToFit="0" readingOrder="0"/>
      <protection hidden="0"/>
    </dxf>
    <dxf>
      <font>
        <b val="0"/>
      </font>
      <fill>
        <patternFill patternType="none">
          <bgColor auto="1"/>
        </patternFill>
      </fill>
      <alignment horizontal="center" vertical="center" textRotation="0" wrapText="1" indent="0" justifyLastLine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bgColor auto="1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indexed="64"/>
          <bgColor rgb="FF92D050"/>
        </patternFill>
      </fill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</font>
      <numFmt numFmtId="30" formatCode="@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0" formatCode="@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numFmt numFmtId="30" formatCode="@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rgb="FF000000"/>
      </font>
      <fill>
        <patternFill patternType="solid">
          <fgColor rgb="FF000000"/>
          <bgColor rgb="FF000000"/>
        </patternFill>
      </fill>
      <protection locked="1" hidden="0"/>
    </dxf>
    <dxf>
      <font>
        <strike val="0"/>
        <outline val="0"/>
        <shadow val="0"/>
        <u val="none"/>
        <vertAlign val="baseline"/>
        <sz val="10"/>
      </font>
      <fill>
        <patternFill patternType="none">
          <fgColor rgb="FF000000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numFmt numFmtId="0" formatCode="General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indexed="64"/>
          <bgColor rgb="FF92D050"/>
        </patternFill>
      </fill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</font>
      <numFmt numFmtId="30" formatCode="@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30" formatCode="@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numFmt numFmtId="30" formatCode="@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rgb="FF000000"/>
      </font>
      <fill>
        <patternFill patternType="solid">
          <fgColor rgb="FF000000"/>
          <bgColor rgb="FF000000"/>
        </patternFill>
      </fill>
      <protection locked="1" hidden="0"/>
    </dxf>
    <dxf>
      <font>
        <strike val="0"/>
        <outline val="0"/>
        <shadow val="0"/>
        <u val="none"/>
        <vertAlign val="baseline"/>
        <sz val="10"/>
      </font>
      <fill>
        <patternFill patternType="none">
          <fgColor rgb="FF000000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indexed="64"/>
          <bgColor rgb="FF92D050"/>
        </patternFill>
      </fill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strike val="0"/>
        <outline val="0"/>
        <shadow val="0"/>
        <u val="none"/>
        <vertAlign val="baseline"/>
        <sz val="10"/>
        <color rgb="FF000000"/>
      </font>
      <fill>
        <patternFill patternType="solid">
          <fgColor rgb="FF000000"/>
          <bgColor rgb="FF000000"/>
        </patternFill>
      </fill>
      <protection locked="1" hidden="0"/>
    </dxf>
    <dxf>
      <font>
        <strike val="0"/>
        <outline val="0"/>
        <shadow val="0"/>
        <u val="none"/>
        <vertAlign val="baseline"/>
        <sz val="10"/>
      </font>
      <fill>
        <patternFill patternType="none">
          <fgColor rgb="FF000000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indexed="64"/>
          <bgColor rgb="FF92D050"/>
        </patternFill>
      </fill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strike val="0"/>
        <outline val="0"/>
        <shadow val="0"/>
        <u val="none"/>
        <vertAlign val="baseline"/>
        <sz val="10"/>
        <color rgb="FF000000"/>
      </font>
      <fill>
        <patternFill patternType="solid">
          <fgColor rgb="FF000000"/>
          <bgColor rgb="FF000000"/>
        </patternFill>
      </fill>
      <protection locked="1" hidden="0"/>
    </dxf>
    <dxf>
      <font>
        <strike val="0"/>
        <outline val="0"/>
        <shadow val="0"/>
        <u val="none"/>
        <vertAlign val="baseline"/>
        <sz val="10"/>
      </font>
      <fill>
        <patternFill patternType="none">
          <fgColor rgb="FF000000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indexed="64"/>
          <bgColor rgb="FF92D050"/>
        </patternFill>
      </fill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strike val="0"/>
        <outline val="0"/>
        <shadow val="0"/>
        <u val="none"/>
        <vertAlign val="baseline"/>
        <sz val="10"/>
        <color theme="1"/>
      </font>
      <fill>
        <patternFill patternType="solid">
          <fgColor indexed="64"/>
          <bgColor theme="1"/>
        </patternFill>
      </fill>
      <protection locked="1" hidden="0"/>
    </dxf>
    <dxf>
      <font>
        <strike val="0"/>
        <outline val="0"/>
        <shadow val="0"/>
        <u val="none"/>
        <vertAlign val="baseline"/>
        <sz val="10"/>
      </font>
      <fill>
        <patternFill patternType="none">
          <fgColor indexed="64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vertical="center" textRotation="0" wrapText="1" indent="0" justifyLastLine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CC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outhkeyits-my.sharepoint.com/personal/werick_southkey_co_za/Documents/Profile/Desktop/AC/latest%20tender%20pack/Compute/TENDER%20PACK/Annexure%20C%20-%20Compute%20Pricing%20Workbo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Pricing Summary"/>
      <sheetName val="RESOURCES"/>
      <sheetName val="Supply Summary"/>
      <sheetName val="Supply Pricing - OP1"/>
      <sheetName val="Supply Pricing - OP2"/>
      <sheetName val="SLA Maintenance - OP1-2"/>
      <sheetName val="HW Maint-Blade Servers - OP1-2"/>
      <sheetName val="Software Maint - OP1-2"/>
      <sheetName val="HW Maint-Rack Server - OP1-2"/>
      <sheetName val="HW Maint-IBM - OP1-2"/>
      <sheetName val="Annexure C - Compute Pricing W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1000000}" name="T_SUP_SUM" displayName="T_SUP_SUM" ref="A11:C21" totalsRowShown="0" headerRowDxfId="457" dataDxfId="456">
  <tableColumns count="3">
    <tableColumn id="1" xr3:uid="{00000000-0010-0000-0100-000001000000}" name="Work Package Name" dataDxfId="455" totalsRowDxfId="454"/>
    <tableColumn id="2" xr3:uid="{00000000-0010-0000-0100-000002000000}" name="Total Excluding VAT" dataDxfId="453" totalsRowDxfId="452">
      <calculatedColumnFormula>SUMIF(T_SUP[WORK PACKAGE NAME],T_SUP_SUM[[#This Row],[Work Package Name]],T_SUP[(PP)
Total Cost Excluding VAT
(FF+GG+HH+II+JJ+KK+LL+MM+NN+OO)])</calculatedColumnFormula>
    </tableColumn>
    <tableColumn id="3" xr3:uid="{00000000-0010-0000-0100-000003000000}" name="TOTAL Including VAT" dataDxfId="451" totalsRowDxfId="450">
      <calculatedColumnFormula>T_SUP_SUM[[#This Row],[Total Excluding VAT]]*1.15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_SUP" displayName="T_SUP" ref="A15:AT97" totalsRowCount="1" headerRowDxfId="449" dataDxfId="448" totalsRowDxfId="447">
  <autoFilter ref="A15:AT96" xr:uid="{8AF451D5-9073-40B6-A7E1-149C1490C3C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  <filterColumn colId="34" hiddenButton="1"/>
    <filterColumn colId="35" hiddenButton="1"/>
    <filterColumn colId="36" hiddenButton="1"/>
    <filterColumn colId="37" hiddenButton="1"/>
    <filterColumn colId="38" hiddenButton="1"/>
    <filterColumn colId="39" hiddenButton="1"/>
    <filterColumn colId="40" hiddenButton="1"/>
    <filterColumn colId="41" hiddenButton="1"/>
    <filterColumn colId="42" hiddenButton="1"/>
    <filterColumn colId="43" hiddenButton="1"/>
    <filterColumn colId="44" hiddenButton="1"/>
    <filterColumn colId="45" hiddenButton="1"/>
  </autoFilter>
  <tableColumns count="46">
    <tableColumn id="1" xr3:uid="{00000000-0010-0000-0200-000001000000}" name="WORK PACKAGE NAME" totalsRowLabel="Total" dataDxfId="91" totalsRowDxfId="65"/>
    <tableColumn id="2" xr3:uid="{00000000-0010-0000-0200-000002000000}" name="Site" dataDxfId="90" totalsRowDxfId="64"/>
    <tableColumn id="5" xr3:uid="{00000000-0010-0000-0200-000005000000}" name="(A)_x000a_Y1" dataDxfId="89" totalsRowDxfId="63"/>
    <tableColumn id="15" xr3:uid="{E9C96979-C7B4-4DEB-AFCC-1FA640031DE9}" name="(B)_x000a_Y2" dataDxfId="88" totalsRowDxfId="62"/>
    <tableColumn id="16" xr3:uid="{A983942C-EBF4-4C09-8AE7-749C7924FAA1}" name="(C)_x000a_Y3" dataDxfId="87" totalsRowDxfId="61"/>
    <tableColumn id="17" xr3:uid="{AB4BB17C-3CF3-4BAC-B352-D53E2D88F8FC}" name="(D)_x000a_Y4" dataDxfId="86" totalsRowDxfId="60"/>
    <tableColumn id="18" xr3:uid="{DD6AAC99-D653-4C1B-B258-200BB79DBE42}" name="(E)_x000a_Y5" dataDxfId="85" totalsRowDxfId="59"/>
    <tableColumn id="19" xr3:uid="{6995E678-D39A-45E4-BFA6-F4453501FA1B}" name="(F)_x000a_Y6" dataDxfId="84" totalsRowDxfId="58"/>
    <tableColumn id="20" xr3:uid="{181E261B-8A0A-443A-AC4B-1EB840A87D55}" name="(G)_x000a_Y7" dataDxfId="83" totalsRowDxfId="57"/>
    <tableColumn id="3" xr3:uid="{F8B085D0-6106-4D47-9B5D-9D1E96EED9FE}" name="(H)_x000a_Y8" dataDxfId="82" totalsRowDxfId="56"/>
    <tableColumn id="4" xr3:uid="{FCDFD833-21DF-4ED3-8AD1-B56A834BBF34}" name="(I)_x000a_Y9" dataDxfId="81" totalsRowDxfId="55"/>
    <tableColumn id="27" xr3:uid="{462DFA51-15F8-4EE4-A716-FB1BFAA43F7B}" name="(J)_x000a_Y10" dataDxfId="80" totalsRowDxfId="54"/>
    <tableColumn id="7" xr3:uid="{00000000-0010-0000-0200-000007000000}" name="(K)_x000a_Price in USD_x000a_For US sourced items - Y1" dataDxfId="19" totalsRowDxfId="53"/>
    <tableColumn id="8" xr3:uid="{00000000-0010-0000-0200-000008000000}" name="(L)_x000a_ZAR Price (for local sourced items) Excluding VAT - Y1" dataDxfId="18" totalsRowDxfId="52" dataCellStyle="Currency"/>
    <tableColumn id="6" xr3:uid="{55C9B186-56CE-4AD2-84CC-F8E8B085B1C3}" name="(M)_x000a_Price in USD_x000a_For US sourced items - Y2" dataDxfId="17" totalsRowDxfId="51" dataCellStyle="Currency"/>
    <tableColumn id="11" xr3:uid="{DF5BC6CD-3620-4969-945F-2DAE83980CFA}" name="(N)_x000a_ZAR Price (for local sourced items) Excluding VAT - Y2" dataDxfId="16" totalsRowDxfId="50" dataCellStyle="Currency"/>
    <tableColumn id="47" xr3:uid="{7C604B06-DC8B-48A5-8DFA-B70612406F77}" name="(O)_x000a_Price in USD_x000a_For US sourced items - Y3" dataDxfId="15" totalsRowDxfId="49" dataCellStyle="Currency"/>
    <tableColumn id="48" xr3:uid="{8798303C-4E88-419F-9CEB-3316CB86FDDE}" name="(O)_x000a_ZAR Price (for local sourced items) Excluding VAT - Y3" dataDxfId="14" totalsRowDxfId="48" dataCellStyle="Currency"/>
    <tableColumn id="49" xr3:uid="{9E7B387C-DB34-45E3-9619-2EABCF64A13E}" name="(Q)_x000a_Price in USD_x000a_For US sourced items - Y4" dataDxfId="13" totalsRowDxfId="47" dataCellStyle="Currency"/>
    <tableColumn id="50" xr3:uid="{517154B6-EBB1-48D6-B5FA-13D509ADCE96}" name="(R)_x000a_ZAR Price (for local sourced items) Excluding VAT - Y4" dataDxfId="12" totalsRowDxfId="46" dataCellStyle="Currency"/>
    <tableColumn id="51" xr3:uid="{F22C7DB3-36A6-44AA-B866-884DE2B53D0B}" name="(S)_x000a_Price in USD_x000a_For US sourced items - Y5" dataDxfId="11" totalsRowDxfId="45" dataCellStyle="Currency"/>
    <tableColumn id="52" xr3:uid="{2B5088B8-86F0-489E-81CF-E7F0B903E088}" name="(T)_x000a_ZAR Price (for local sourced items) Excluding VAT - Y5" dataDxfId="10" totalsRowDxfId="44" dataCellStyle="Currency"/>
    <tableColumn id="53" xr3:uid="{26A02C4B-E13D-4D9F-969A-9EF4C8DBE6DC}" name="(U)_x000a_Price in USD_x000a_For US sourced items - Y6" dataDxfId="9" totalsRowDxfId="43" dataCellStyle="Currency"/>
    <tableColumn id="54" xr3:uid="{F8C5FC97-C073-47D7-BBDB-58F85E2628F3}" name="(V)_x000a_ZAR Price (for local sourced items) Excluding VAT - Y6" dataDxfId="8" totalsRowDxfId="42" dataCellStyle="Currency"/>
    <tableColumn id="55" xr3:uid="{467A4AF1-5306-4DE6-9900-0C7EA7464DDC}" name="(W)_x000a_Price in USD_x000a_For US sourced items - Y7" dataDxfId="7" totalsRowDxfId="41" dataCellStyle="Currency"/>
    <tableColumn id="56" xr3:uid="{71058EEF-933A-43F1-8EE3-35985E9C1E10}" name="(X)_x000a_ZAR Price (for local sourced items) Excluding VAT - Y7" dataDxfId="6" totalsRowDxfId="40" dataCellStyle="Currency"/>
    <tableColumn id="57" xr3:uid="{0FEDF86B-F9FE-449D-8DD2-A59A6951CBDB}" name="(Y)_x000a_Price in USD_x000a_For US sourced items - Y8" dataDxfId="5" totalsRowDxfId="39" dataCellStyle="Currency"/>
    <tableColumn id="58" xr3:uid="{629AEA01-5460-4611-ADFA-A41715029CF2}" name="(Z)_x000a_ZAR Price (for local sourced items) Excluding VAT - Y8" dataDxfId="4" totalsRowDxfId="38" dataCellStyle="Currency"/>
    <tableColumn id="59" xr3:uid="{1835B925-0A7A-42F1-A282-B6C063685160}" name="(AA)_x000a_Price in USD_x000a_For US sourced items - Y9" dataDxfId="3" totalsRowDxfId="37" dataCellStyle="Currency"/>
    <tableColumn id="60" xr3:uid="{10871EC7-FC6F-4848-B015-3E1A66B5AF17}" name="(BB)_x000a_ZAR Price (for local sourced items) Excluding VAT - Y9" dataDxfId="2" totalsRowDxfId="36" dataCellStyle="Currency"/>
    <tableColumn id="61" xr3:uid="{8ACAC0E6-A278-4789-ACA1-D51371023571}" name="(CC)_x000a_Price in USD_x000a_For US sourced items - Y10" dataDxfId="1" totalsRowDxfId="35" dataCellStyle="Currency"/>
    <tableColumn id="62" xr3:uid="{4D566182-4819-4C1A-AF2A-00312766CE03}" name="(DD)_x000a_ZAR Price (for local sourced items) Excluding VAT - Y10" dataDxfId="0" totalsRowDxfId="34" dataCellStyle="Currency"/>
    <tableColumn id="9" xr3:uid="{00000000-0010-0000-0200-000009000000}" name="(EE)_x000a_Exchange rate" dataDxfId="79" totalsRowDxfId="33">
      <calculatedColumnFormula>Exchange_Rate</calculatedColumnFormula>
    </tableColumn>
    <tableColumn id="10" xr3:uid="{00000000-0010-0000-0200-00000A000000}" name="(FF)_x000a_Total Cost Y1_x000a_((K*EE)+L)*A" totalsRowFunction="sum" dataDxfId="78" totalsRowDxfId="32" dataCellStyle="Currency">
      <calculatedColumnFormula>((T_SUP[[#This Row],[(EE)
Exchange rate]]*T_SUP[[#This Row],[(K)
Price in USD
For US sourced items - Y1]])+T_SUP[[#This Row],[(L)
ZAR Price (for local sourced items) Excluding VAT - Y1]])*T_SUP[[#This Row],[(A)
Y1]]</calculatedColumnFormula>
    </tableColumn>
    <tableColumn id="26" xr3:uid="{BC6D182C-E787-4BF2-B54A-64A2DE2C2208}" name="(GG)_x000a_Total Cost Y2_x000a_((M*EE)+N)*B" totalsRowFunction="sum" dataDxfId="77" totalsRowDxfId="31" dataCellStyle="Currency">
      <calculatedColumnFormula>((T_SUP[[#This Row],[(EE)
Exchange rate]]*T_SUP[[#This Row],[(K)
Price in USD
For US sourced items - Y1]])+T_SUP[[#This Row],[(L)
ZAR Price (for local sourced items) Excluding VAT - Y1]])*T_SUP[[#This Row],[(B)
Y2]]</calculatedColumnFormula>
    </tableColumn>
    <tableColumn id="25" xr3:uid="{64AD74D7-304F-4FB2-99FF-00D1C48812B0}" name="(HH)_x000a_Total Cost Y3_x000a_((N*EE)+O)*C" totalsRowFunction="sum" dataDxfId="76" totalsRowDxfId="30" dataCellStyle="Currency">
      <calculatedColumnFormula>((T_SUP[[#This Row],[(EE)
Exchange rate]]*T_SUP[[#This Row],[(K)
Price in USD
For US sourced items - Y1]])+T_SUP[[#This Row],[(L)
ZAR Price (for local sourced items) Excluding VAT - Y1]])*T_SUP[[#This Row],[(C)
Y3]]</calculatedColumnFormula>
    </tableColumn>
    <tableColumn id="24" xr3:uid="{63F1ED69-00EB-4351-8700-336B168D6D73}" name="(II)_x000a_Total Cost Y4_x000a_((Q*EE)+R)*D" totalsRowFunction="sum" dataDxfId="75" totalsRowDxfId="29" dataCellStyle="Currency">
      <calculatedColumnFormula>((T_SUP[[#This Row],[(EE)
Exchange rate]]*T_SUP[[#This Row],[(K)
Price in USD
For US sourced items - Y1]])+T_SUP[[#This Row],[(L)
ZAR Price (for local sourced items) Excluding VAT - Y1]])*T_SUP[[#This Row],[(D)
Y4]]</calculatedColumnFormula>
    </tableColumn>
    <tableColumn id="23" xr3:uid="{F9E6AFA2-FCFB-45BA-934B-46D7A25B2993}" name="(JJ)_x000a_Total Cost Y5_x000a_((S*EE)+T)*E" totalsRowFunction="sum" dataDxfId="74" totalsRowDxfId="28" dataCellStyle="Currency">
      <calculatedColumnFormula>((T_SUP[[#This Row],[(EE)
Exchange rate]]*T_SUP[[#This Row],[(K)
Price in USD
For US sourced items - Y1]])+T_SUP[[#This Row],[(L)
ZAR Price (for local sourced items) Excluding VAT - Y1]])*T_SUP[[#This Row],[(E)
Y5]]</calculatedColumnFormula>
    </tableColumn>
    <tableColumn id="22" xr3:uid="{04FF37AE-674C-43CC-8CC8-AC6734E2B153}" name="(KK)_x000a_Total Cost Y6_x000a_((U*EE)+V)*F" totalsRowFunction="sum" dataDxfId="73" totalsRowDxfId="27" dataCellStyle="Currency">
      <calculatedColumnFormula>((T_SUP[[#This Row],[(EE)
Exchange rate]]*T_SUP[[#This Row],[(K)
Price in USD
For US sourced items - Y1]])+T_SUP[[#This Row],[(L)
ZAR Price (for local sourced items) Excluding VAT - Y1]])*T_SUP[[#This Row],[(F)
Y6]]</calculatedColumnFormula>
    </tableColumn>
    <tableColumn id="21" xr3:uid="{BCC53E75-FE35-4560-96D9-22C8CFDAEB11}" name="(LL)_x000a_Total Cost Y7_x000a_((W*EE)+X)*G" totalsRowFunction="sum" dataDxfId="72" totalsRowDxfId="26" dataCellStyle="Currency">
      <calculatedColumnFormula>((T_SUP[[#This Row],[(EE)
Exchange rate]]*T_SUP[[#This Row],[(K)
Price in USD
For US sourced items - Y1]])+T_SUP[[#This Row],[(L)
ZAR Price (for local sourced items) Excluding VAT - Y1]])*T_SUP[[#This Row],[(G)
Y7]]</calculatedColumnFormula>
    </tableColumn>
    <tableColumn id="30" xr3:uid="{CBCAD845-9D17-45B7-B84F-FB8C10214DDC}" name="(MM)_x000a_Total Cost Y8_x000a_((Y*EE)+Z)*H" totalsRowFunction="sum" dataDxfId="71" totalsRowDxfId="25" dataCellStyle="Currency">
      <calculatedColumnFormula>((T_SUP[[#This Row],[(EE)
Exchange rate]]*T_SUP[[#This Row],[(K)
Price in USD
For US sourced items - Y1]])+T_SUP[[#This Row],[(L)
ZAR Price (for local sourced items) Excluding VAT - Y1]])*T_SUP[[#This Row],[(H)
Y8]]</calculatedColumnFormula>
    </tableColumn>
    <tableColumn id="29" xr3:uid="{7AA927B5-2AA6-4E05-A938-B65D52EC4462}" name="(NN)_x000a_Total Cost Y9_x000a_((AA*EE)+BB)*I" totalsRowFunction="sum" dataDxfId="70" totalsRowDxfId="24" dataCellStyle="Currency">
      <calculatedColumnFormula>((T_SUP[[#This Row],[(EE)
Exchange rate]]*T_SUP[[#This Row],[(K)
Price in USD
For US sourced items - Y1]])+T_SUP[[#This Row],[(L)
ZAR Price (for local sourced items) Excluding VAT - Y1]])*T_SUP[[#This Row],[(I)
Y9]]</calculatedColumnFormula>
    </tableColumn>
    <tableColumn id="28" xr3:uid="{BEF81195-D3AA-4901-80ED-CA07196AE4D8}" name="(OO)_x000a_Total Cost Y10_x000a_((CC*EE)+DD)*J" totalsRowFunction="sum" dataDxfId="69" totalsRowDxfId="23" dataCellStyle="Currency">
      <calculatedColumnFormula>((T_SUP[[#This Row],[(EE)
Exchange rate]]*T_SUP[[#This Row],[(K)
Price in USD
For US sourced items - Y1]])+T_SUP[[#This Row],[(L)
ZAR Price (for local sourced items) Excluding VAT - Y1]])*T_SUP[[#This Row],[(J)
Y10]]</calculatedColumnFormula>
    </tableColumn>
    <tableColumn id="12" xr3:uid="{00000000-0010-0000-0200-00000C000000}" name="(PP)_x000a_Total Cost Excluding VAT_x000a_(FF+GG+HH+II+JJ+KK+LL+MM+NN+OO)" totalsRowFunction="sum" dataDxfId="68" totalsRowDxfId="22" dataCellStyle="Currency">
      <calculatedColumnFormula>SUM(T_SUP[[#This Row],[(FF)
Total Cost Y1
((K*EE)+L)*A]:[(OO)
Total Cost Y10
((CC*EE)+DD)*J]])</calculatedColumnFormula>
    </tableColumn>
    <tableColumn id="13" xr3:uid="{00000000-0010-0000-0200-00000D000000}" name="(QQ)_x000a_Total Cost Including VAT_x000a_(PP*1,15)" totalsRowFunction="sum" dataDxfId="67" totalsRowDxfId="21" dataCellStyle="Currency">
      <calculatedColumnFormula>T_SUP[[#This Row],[(PP)
Total Cost Excluding VAT
(FF+GG+HH+II+JJ+KK+LL+MM+NN+OO)]]*1.15</calculatedColumnFormula>
    </tableColumn>
    <tableColumn id="14" xr3:uid="{00000000-0010-0000-0200-00000E000000}" name="Comment" dataDxfId="66" totalsRowDxfId="20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_SLA" displayName="T_SLA" ref="A13:AH23" totalsRowCount="1" headerRowDxfId="446" dataDxfId="445" totalsRowDxfId="444">
  <autoFilter ref="A13:AH22" xr:uid="{00000000-0009-0000-0100-000002000000}"/>
  <tableColumns count="34">
    <tableColumn id="1" xr3:uid="{00000000-0010-0000-0300-000001000000}" name="Description" totalsRowLabel="Total" dataDxfId="443" totalsRowDxfId="442"/>
    <tableColumn id="5" xr3:uid="{18634C76-DDF8-4ECF-B25E-38BCE9C33BCB}" name="Site" dataDxfId="441" totalsRowDxfId="440"/>
    <tableColumn id="3" xr3:uid="{00000000-0010-0000-0300-000003000000}" name="UOM" dataDxfId="439" totalsRowDxfId="438"/>
    <tableColumn id="4" xr3:uid="{00000000-0010-0000-0300-000004000000}" name="(A)_x000a_Monthly Cost excluding Vat - Y1" dataDxfId="437" totalsRowDxfId="436" dataCellStyle="Currency"/>
    <tableColumn id="2" xr3:uid="{A3E4ADC3-ABC0-4427-ACEB-C714A19916EB}" name="(B)_x000a_Monthly Cost excluding Vat - Y2" dataDxfId="435" totalsRowDxfId="434" dataCellStyle="Currency"/>
    <tableColumn id="9" xr3:uid="{1F3831E9-632D-46B5-8A93-F81B01087526}" name="(C)_x000a_Monthly Cost excluding Vat - Y3" dataDxfId="433" totalsRowDxfId="432" dataCellStyle="Currency"/>
    <tableColumn id="10" xr3:uid="{B6FCC5CC-3338-4CA0-9DA7-E452C7B7A518}" name="(D)_x000a_Monthly Cost excluding Vat - Y4" dataDxfId="431" totalsRowDxfId="430" dataCellStyle="Currency"/>
    <tableColumn id="11" xr3:uid="{53F4E0A4-FFFB-422B-A573-0764BE3FB774}" name="(E)_x000a_Monthly Cost excluding Vat - Y5" dataDxfId="429" totalsRowDxfId="428" dataCellStyle="Currency"/>
    <tableColumn id="8" xr3:uid="{E696FF7E-DC90-4273-B071-B5AC3E08226B}" name="(F)_x000a_Monthly Cost excluding Vat - Y6" dataDxfId="427" totalsRowDxfId="426" dataCellStyle="Currency"/>
    <tableColumn id="21" xr3:uid="{A9264793-E1B9-4DBC-BA3C-CE3EF6230EC2}" name="(G)_x000a_Monthly Cost excluding Vat - Y7" dataDxfId="425" totalsRowDxfId="424" dataCellStyle="Currency"/>
    <tableColumn id="26" xr3:uid="{E290D0AC-2D24-4F84-96D7-9E5FE8754BF7}" name="(H)_x000a_Monthly Cost excluding Vat - Y8" dataDxfId="423" totalsRowDxfId="422" dataCellStyle="Currency"/>
    <tableColumn id="27" xr3:uid="{3418BC62-E493-46A4-956C-2A2F935269D7}" name="(I)_x000a_Monthly Cost excluding Vat - Y9" dataDxfId="421" totalsRowDxfId="420" dataCellStyle="Currency"/>
    <tableColumn id="28" xr3:uid="{E10BCCEF-0723-45C1-9461-84E9E2B2AE28}" name="(J)_x000a_Monthly Cost excluding Vat - Y10" dataDxfId="419" totalsRowDxfId="418" dataCellStyle="Currency"/>
    <tableColumn id="6" xr3:uid="{00000000-0010-0000-0300-000006000000}" name="(K)_x000a_Qty - Y1" dataDxfId="417" totalsRowDxfId="416"/>
    <tableColumn id="12" xr3:uid="{8D3F6899-917C-4125-B7F2-0E50636E13AB}" name="(L)_x000a_Qty - Y2" dataDxfId="415" totalsRowDxfId="414"/>
    <tableColumn id="13" xr3:uid="{4D6EEDD3-6634-4BC9-A46B-77C45A0475B9}" name="(M)_x000a_Qty - Y3" dataDxfId="413" totalsRowDxfId="412"/>
    <tableColumn id="14" xr3:uid="{7EF57CD8-4DF6-486C-9C72-CB466233C619}" name="(N)_x000a_Qty - Y4" dataDxfId="411" totalsRowDxfId="410"/>
    <tableColumn id="15" xr3:uid="{A81C17B5-C025-47E4-96DF-814B571E6E6E}" name="(O)_x000a_Qty - Y5" dataDxfId="409" totalsRowDxfId="408"/>
    <tableColumn id="22" xr3:uid="{F13AB56A-71A9-49C1-93B8-089CFB4C2C01}" name="(P)_x000a_Qty - Y6" dataDxfId="407" totalsRowDxfId="406"/>
    <tableColumn id="23" xr3:uid="{2B55A878-0A4E-4FA1-B551-F7DC755BDB10}" name="(Q)_x000a_Qty - Y7" dataDxfId="405" totalsRowDxfId="404"/>
    <tableColumn id="30" xr3:uid="{88247A7A-8853-4571-B00E-8B47BF22AF07}" name="(R)_x000a_Qty - Y8" dataDxfId="403" totalsRowDxfId="402"/>
    <tableColumn id="31" xr3:uid="{EB94324C-72B7-474B-BA4A-D4810E9D0EFC}" name="(S)_x000a_Qty - Y9" dataDxfId="401" totalsRowDxfId="400"/>
    <tableColumn id="32" xr3:uid="{7373DCD5-F373-4D0A-8AB4-6559BD7FAD9D}" name="(T)_x000a_Qty - Y10" dataDxfId="399" totalsRowDxfId="398"/>
    <tableColumn id="7" xr3:uid="{00000000-0010-0000-0300-000007000000}" name="(U)_x000a_Total Cost Excluding Vat - Y1_x000a_(A*K)" totalsRowFunction="sum" dataDxfId="397" totalsRowDxfId="396" dataCellStyle="Currency"/>
    <tableColumn id="16" xr3:uid="{496A67CF-467B-48DF-A018-AC5E659EF87B}" name="(V)_x000a_Total Cost Excluding Vat - Y2 _x000a_(B*L)" totalsRowFunction="sum" dataDxfId="395" totalsRowDxfId="394" dataCellStyle="Currency"/>
    <tableColumn id="17" xr3:uid="{96151999-6771-4833-AD32-D766ADC54D7B}" name="(W)_x000a_Total Cost Excluding Vat - Y3 _x000a_(C*M)" totalsRowFunction="sum" dataDxfId="393" totalsRowDxfId="392" dataCellStyle="Currency"/>
    <tableColumn id="18" xr3:uid="{513A009B-1F9E-4CDF-B830-0F66D8C67E4B}" name="(X)_x000a_Total Cost Excluding Vat - Y4 _x000a_(D*N)" totalsRowFunction="sum" dataDxfId="391" totalsRowDxfId="390" dataCellStyle="Currency"/>
    <tableColumn id="19" xr3:uid="{B53B7392-66F6-4E05-A355-21CA31F77210}" name="(Y)_x000a_Total Cost Excluding Vat - Y5 _x000a_(E*O)" totalsRowFunction="sum" dataDxfId="389" totalsRowDxfId="388" dataCellStyle="Currency"/>
    <tableColumn id="24" xr3:uid="{8CC8EE07-C2C5-48D0-B597-BC8F0600989B}" name="(Z)_x000a_Total Cost Excluding Vat - Y6_x000a_(F*P)" totalsRowFunction="sum" dataDxfId="387" totalsRowDxfId="386" dataCellStyle="Currency">
      <calculatedColumnFormula>T_SLA[[#This Row],[(F)
Monthly Cost excluding Vat - Y6]]*T_SLA[[#This Row],[(P)
Qty - Y6]]</calculatedColumnFormula>
    </tableColumn>
    <tableColumn id="25" xr3:uid="{529F547D-10A0-4867-9C39-3280866B7574}" name="(AA)_x000a_Total Cost Excluding Vat - Y7 _x000a_(G*Q)" totalsRowFunction="sum" dataDxfId="385" totalsRowDxfId="384" dataCellStyle="Currency">
      <calculatedColumnFormula>T_SLA[[#This Row],[(G)
Monthly Cost excluding Vat - Y7]]*T_SLA[[#This Row],[(Q)
Qty - Y7]]</calculatedColumnFormula>
    </tableColumn>
    <tableColumn id="33" xr3:uid="{6233E12F-B180-4A94-A018-5BE03AD9B19C}" name="(BB)_x000a_Total Cost Excluding Vat - Y8 _x000a_(H*R)" totalsRowFunction="sum" dataDxfId="383" totalsRowDxfId="382" dataCellStyle="Currency">
      <calculatedColumnFormula>T_SLA[[#This Row],[(H)
Monthly Cost excluding Vat - Y8]]*T_SLA[[#This Row],[(R)
Qty - Y8]]</calculatedColumnFormula>
    </tableColumn>
    <tableColumn id="35" xr3:uid="{369BCCBE-D26F-4DA5-B046-7B42EE81CBFC}" name="(CC)_x000a_Total Cost Excluding Vat - Y9_x000a_(I*S)" totalsRowFunction="sum" dataDxfId="381" totalsRowDxfId="380" dataCellStyle="Currency">
      <calculatedColumnFormula>T_SLA[[#This Row],[(I)
Monthly Cost excluding Vat - Y9]]*T_SLA[[#This Row],[(S)
Qty - Y9]]</calculatedColumnFormula>
    </tableColumn>
    <tableColumn id="34" xr3:uid="{CC7B9CBA-0F68-48CC-ACBF-FDDC6AE4922F}" name="(DD)_x000a_Total Cost Excluding Vat - Y10_x000a_(J*T)" totalsRowFunction="sum" dataDxfId="379" totalsRowDxfId="378" dataCellStyle="Currency">
      <calculatedColumnFormula>T_SLA[[#This Row],[(J)
Monthly Cost excluding Vat - Y10]]*T_SLA[[#This Row],[(T)
Qty - Y10]]</calculatedColumnFormula>
    </tableColumn>
    <tableColumn id="20" xr3:uid="{111CE50E-4644-4587-99F4-2D2D03181D3C}" name="(EE)_x000a_Total Cost Excluding VAT" totalsRowFunction="sum" dataDxfId="377" totalsRowDxfId="376" dataCellStyle="Currency">
      <calculatedColumnFormula>SUM(T_SLA[[#This Row],[(U)
Total Cost Excluding Vat - Y1
(A*K)]:[(DD)
Total Cost Excluding Vat - Y10
(J*T)]])</calculatedColumnFormula>
    </tableColumn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58597A2-9BEA-4206-B340-C7692EEED73B}" name="T_SOFT" displayName="T_SOFT" ref="A10:AH12" totalsRowCount="1" headerRowDxfId="375" dataDxfId="374" totalsRowDxfId="373">
  <autoFilter ref="A10:AH11" xr:uid="{00000000-0009-0000-0100-000002000000}"/>
  <tableColumns count="34">
    <tableColumn id="1" xr3:uid="{6F3DC8C8-14FE-4ADE-B227-04B5A0EA2463}" name="Description" totalsRowLabel="Total" dataDxfId="372" totalsRowDxfId="371"/>
    <tableColumn id="5" xr3:uid="{221DBD79-E983-4A4C-A239-52BD11CE13CD}" name="Site" dataDxfId="370" totalsRowDxfId="369"/>
    <tableColumn id="3" xr3:uid="{72CB50A1-E8A5-4003-B4C2-F97D5D9D5789}" name="UOM" dataDxfId="368" totalsRowDxfId="367"/>
    <tableColumn id="4" xr3:uid="{600E9568-D40C-4542-835E-9F05FA4DE52B}" name="(A)_x000a_Annual Cost excluding Vat - Y1" dataDxfId="366" totalsRowDxfId="365" dataCellStyle="Currency"/>
    <tableColumn id="2" xr3:uid="{30EB8400-2E81-485D-947A-C66D2A7209EB}" name="(B)_x000a_Annual Cost excluding Vat - Y2" dataDxfId="364" totalsRowDxfId="363" dataCellStyle="Currency"/>
    <tableColumn id="9" xr3:uid="{A57EC9FE-B92E-4D90-B926-ADA5E6E80F25}" name="(C)_x000a_Annual Cost excluding Vat - Y3" dataDxfId="362" totalsRowDxfId="361" dataCellStyle="Currency"/>
    <tableColumn id="10" xr3:uid="{6326F866-FEFE-4F80-BC11-3E0D065A0B98}" name="(D)_x000a_Annual Cost excluding Vat - Y4" dataDxfId="360" totalsRowDxfId="359" dataCellStyle="Currency"/>
    <tableColumn id="11" xr3:uid="{2A08AE5B-613C-4DAB-83BB-C7BD904FCD6B}" name="(E)_x000a_Annual Cost excluding Vat - Y5" dataDxfId="358" totalsRowDxfId="357" dataCellStyle="Currency"/>
    <tableColumn id="8" xr3:uid="{1658A3E4-3A57-4A2F-9376-020A0D4DC9AE}" name="(F)_x000a_Annual Cost excluding Vat - Y6" dataDxfId="356" totalsRowDxfId="355" dataCellStyle="Currency"/>
    <tableColumn id="21" xr3:uid="{9F44A454-1BE0-4222-9189-0FB60047684E}" name="(G)_x000a_Annual Cost excluding Vat - Y7" dataDxfId="354" totalsRowDxfId="353" dataCellStyle="Currency"/>
    <tableColumn id="26" xr3:uid="{E4E4C1B8-957B-455C-A81E-20708B17DFDA}" name="(H)_x000a_Annual Cost excluding Vat - Y8" dataDxfId="352" totalsRowDxfId="351" dataCellStyle="Currency"/>
    <tableColumn id="27" xr3:uid="{632FC4E4-3AEE-4460-92E6-6080D627C8CF}" name="(I)_x000a_Annual Cost excluding Vat - Y9" dataDxfId="350" totalsRowDxfId="349" dataCellStyle="Currency"/>
    <tableColumn id="28" xr3:uid="{2736F75A-E336-47A6-A940-2E67A9E85CA4}" name="(J)_x000a_Annual Cost excluding Vat - Y10" dataDxfId="348" totalsRowDxfId="347" dataCellStyle="Currency"/>
    <tableColumn id="6" xr3:uid="{2FB7AF37-98DF-412A-9FE0-232510A26A37}" name="(K)_x000a_Qty - Y1" dataDxfId="346" totalsRowDxfId="345"/>
    <tableColumn id="12" xr3:uid="{4D27CD1E-D77F-4F8F-A790-56F91DD64D7A}" name="(L)_x000a_Qty - Y2" dataDxfId="344" totalsRowDxfId="343"/>
    <tableColumn id="13" xr3:uid="{B4AE1B95-BFC5-4E05-9012-4A21DC4D0F23}" name="(M)_x000a_Qty - Y3" dataDxfId="342" totalsRowDxfId="341"/>
    <tableColumn id="14" xr3:uid="{439E7AB0-0895-414A-98C9-46EA288A6670}" name="(N)_x000a_Qty - Y4" dataDxfId="340" totalsRowDxfId="339"/>
    <tableColumn id="15" xr3:uid="{795AF4D8-7C6A-45B7-90B1-E3CF1348D0F1}" name="(O)_x000a_Qty - Y5" dataDxfId="338" totalsRowDxfId="337"/>
    <tableColumn id="22" xr3:uid="{E9A09F3D-DC78-4787-9FE9-9C1BD30982FC}" name="(P)_x000a_Qty - Y6" dataDxfId="336" totalsRowDxfId="335"/>
    <tableColumn id="23" xr3:uid="{6F989EEE-B15E-4718-8768-5F68359674FB}" name="(Q)_x000a_Qty - Y7" dataDxfId="334" totalsRowDxfId="333"/>
    <tableColumn id="30" xr3:uid="{6983FF2D-3D28-484A-B134-53DC55CC039A}" name="(R)_x000a_Qty - Y8" dataDxfId="332" totalsRowDxfId="331"/>
    <tableColumn id="31" xr3:uid="{22E1C518-46DF-4B60-BF92-89E2769074E3}" name="(S)_x000a_Qty - Y9" dataDxfId="330" totalsRowDxfId="329"/>
    <tableColumn id="32" xr3:uid="{8CDC0C00-C9B8-47DD-BE4A-76A4EF356CA0}" name="(T)_x000a_Qty - Y10" dataDxfId="328" totalsRowDxfId="327"/>
    <tableColumn id="7" xr3:uid="{69CAE17A-BE26-43D5-B7F5-6BAE8B7C1143}" name="(U)_x000a_Total Cost Excluding Vat - Y1_x000a_(A*K)" totalsRowFunction="sum" dataDxfId="326" totalsRowDxfId="325" dataCellStyle="Currency">
      <calculatedColumnFormula>T_SOFT[[#This Row],[(K)
Qty - Y1]]*T_SOFT[[#This Row],[(A)
Annual Cost excluding Vat - Y1]]</calculatedColumnFormula>
    </tableColumn>
    <tableColumn id="16" xr3:uid="{39E82AE6-8F37-4709-ABC4-74E1357DA379}" name="(V)_x000a_Total Cost Excluding Vat - Y2 _x000a_(B*L)" totalsRowFunction="sum" dataDxfId="324" totalsRowDxfId="323" dataCellStyle="Currency">
      <calculatedColumnFormula>T_SOFT[[#This Row],[(B)
Annual Cost excluding Vat - Y2]]*T_SOFT[[#This Row],[(L)
Qty - Y2]]</calculatedColumnFormula>
    </tableColumn>
    <tableColumn id="17" xr3:uid="{B69ADA73-826A-48AC-81C0-29A85DAE9E49}" name="(W)_x000a_Total Cost Excluding Vat - Y3 _x000a_(C*M)" totalsRowFunction="sum" dataDxfId="322" totalsRowDxfId="321" dataCellStyle="Currency">
      <calculatedColumnFormula>T_SOFT[[#This Row],[(C)
Annual Cost excluding Vat - Y3]]*T_SOFT[[#This Row],[(M)
Qty - Y3]]</calculatedColumnFormula>
    </tableColumn>
    <tableColumn id="18" xr3:uid="{B7A15741-930B-4228-9A4B-DFF720FC7A2C}" name="(X)_x000a_Total Cost Excluding Vat - Y4 _x000a_(D*N)" totalsRowFunction="sum" dataDxfId="320" totalsRowDxfId="319" dataCellStyle="Currency">
      <calculatedColumnFormula>T_SOFT[[#This Row],[(D)
Annual Cost excluding Vat - Y4]]*T_SOFT[[#This Row],[(N)
Qty - Y4]]</calculatedColumnFormula>
    </tableColumn>
    <tableColumn id="19" xr3:uid="{F9D30445-681D-4C88-B884-42D1D106E54C}" name="(Y)_x000a_Total Cost Excluding Vat - Y5 _x000a_(E*O)" totalsRowFunction="sum" dataDxfId="318" totalsRowDxfId="317" dataCellStyle="Currency">
      <calculatedColumnFormula>T_SOFT[[#This Row],[(E)
Annual Cost excluding Vat - Y5]]*T_SOFT[[#This Row],[(O)
Qty - Y5]]</calculatedColumnFormula>
    </tableColumn>
    <tableColumn id="24" xr3:uid="{6034E186-6CE1-44B9-832D-E215C602D1BD}" name="(Z)_x000a_Total Cost Excluding Vat - Y6_x000a_(F*P)" totalsRowFunction="sum" dataDxfId="316" totalsRowDxfId="315" dataCellStyle="Currency">
      <calculatedColumnFormula>T_SOFT[[#This Row],[(F)
Annual Cost excluding Vat - Y6]]*T_SOFT[[#This Row],[(P)
Qty - Y6]]</calculatedColumnFormula>
    </tableColumn>
    <tableColumn id="25" xr3:uid="{4BA4AC3C-9991-4663-B5AB-133A18DAD747}" name="(AA)_x000a_Total Cost Excluding Vat - Y7 _x000a_(G*Q)" totalsRowFunction="sum" dataDxfId="314" totalsRowDxfId="313" dataCellStyle="Currency">
      <calculatedColumnFormula>T_SOFT[[#This Row],[(G)
Annual Cost excluding Vat - Y7]]*T_SOFT[[#This Row],[(Q)
Qty - Y7]]</calculatedColumnFormula>
    </tableColumn>
    <tableColumn id="33" xr3:uid="{D107597A-6F97-4A54-B256-AFF8C1B8DA46}" name="(BB)_x000a_Total Cost Excluding Vat - Y8 _x000a_(H*R)" totalsRowFunction="sum" dataDxfId="312" totalsRowDxfId="311" dataCellStyle="Currency">
      <calculatedColumnFormula>T_SOFT[[#This Row],[(H)
Annual Cost excluding Vat - Y8]]*T_SOFT[[#This Row],[(R)
Qty - Y8]]</calculatedColumnFormula>
    </tableColumn>
    <tableColumn id="35" xr3:uid="{09929A0F-7E1D-414F-B748-8597E85EA20E}" name="(CC)_x000a_Total Cost Excluding Vat - Y9_x000a_(I*S)" totalsRowFunction="sum" dataDxfId="310" totalsRowDxfId="309" dataCellStyle="Currency">
      <calculatedColumnFormula>T_SOFT[[#This Row],[(I)
Annual Cost excluding Vat - Y9]]*T_SOFT[[#This Row],[(S)
Qty - Y9]]</calculatedColumnFormula>
    </tableColumn>
    <tableColumn id="34" xr3:uid="{217895A1-A2BA-4512-A4A0-96025F4A7254}" name="(DD)_x000a_Total Cost Excluding Vat - Y10_x000a_(J*T)" totalsRowFunction="sum" dataDxfId="308" totalsRowDxfId="307" dataCellStyle="Currency">
      <calculatedColumnFormula>T_SOFT[[#This Row],[(J)
Annual Cost excluding Vat - Y10]]*T_SOFT[[#This Row],[(T)
Qty - Y10]]</calculatedColumnFormula>
    </tableColumn>
    <tableColumn id="20" xr3:uid="{446C6F47-4802-4B2F-86DA-F5B83C112E92}" name="(EE)_x000a_Total Cost Excluding VAT" totalsRowFunction="sum" dataDxfId="306" totalsRowDxfId="305" dataCellStyle="Currency">
      <calculatedColumnFormula>SUM(T_SOFT[[#This Row],[(U)
Total Cost Excluding Vat - Y1
(A*K)]:[(DD)
Total Cost Excluding Vat - Y10
(J*T)]])</calculatedColumnFormula>
    </tableColumn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41D77B9-B761-4214-9725-9875530E40D9}" name="T_HW" displayName="T_HW" ref="A14:AH16" totalsRowCount="1" headerRowDxfId="304" dataDxfId="303" totalsRowDxfId="302">
  <autoFilter ref="A14:AH15" xr:uid="{00000000-0009-0000-0100-000002000000}"/>
  <tableColumns count="34">
    <tableColumn id="1" xr3:uid="{63C56012-E42F-4CAC-91A9-F823F4C66E78}" name="Description" totalsRowLabel="Total" dataDxfId="301" totalsRowDxfId="300"/>
    <tableColumn id="5" xr3:uid="{3973DD2B-0C0A-4F36-A13E-A3FBE25DC474}" name="Site" dataDxfId="299" totalsRowDxfId="298"/>
    <tableColumn id="3" xr3:uid="{764AA731-B01B-48A2-8735-404FD066A636}" name="UOM" dataDxfId="297" totalsRowDxfId="296"/>
    <tableColumn id="4" xr3:uid="{2183DA2D-DED4-4735-854F-43628E18688D}" name="(A)_x000a_Annual Cost excluding Vat - Y1" dataDxfId="295" totalsRowDxfId="294" dataCellStyle="Currency"/>
    <tableColumn id="2" xr3:uid="{03747B8E-5944-456D-AFB1-CEE0E15B7263}" name="(B)_x000a_Annual Cost excluding Vat - Y2" dataDxfId="293" totalsRowDxfId="292" dataCellStyle="Currency"/>
    <tableColumn id="9" xr3:uid="{FF988A4E-6ACD-4F70-BA12-E9A566B46AC5}" name="(C)_x000a_Annual Cost excluding Vat - Y3" dataDxfId="291" totalsRowDxfId="290" dataCellStyle="Currency"/>
    <tableColumn id="10" xr3:uid="{26C4F787-423A-46F7-8CCA-2B23DA50D709}" name="(D)_x000a_Annual Cost excluding Vat - Y4" dataDxfId="289" totalsRowDxfId="288" dataCellStyle="Currency"/>
    <tableColumn id="11" xr3:uid="{01C97CE3-E718-4110-966E-BBAB22824B23}" name="(E)_x000a_Annual Cost excluding Vat - Y5" dataDxfId="287" totalsRowDxfId="286" dataCellStyle="Currency"/>
    <tableColumn id="8" xr3:uid="{20F88BDE-CD54-4434-A3C5-05F8CA21CA29}" name="(F)_x000a_Annual Cost excluding Vat - Y6" dataDxfId="285" totalsRowDxfId="284" dataCellStyle="Currency"/>
    <tableColumn id="21" xr3:uid="{282C6F90-9396-4776-B65A-F281533D2C81}" name="(G)_x000a_Annual Cost excluding Vat - Y7" dataDxfId="283" totalsRowDxfId="282" dataCellStyle="Currency"/>
    <tableColumn id="26" xr3:uid="{D89EB4E8-115D-4C8B-9FEA-94DBD02784D5}" name="(H)_x000a_Annual Cost excluding Vat - Y8" dataDxfId="281" totalsRowDxfId="280" dataCellStyle="Currency"/>
    <tableColumn id="27" xr3:uid="{B5C75707-CB98-4699-87D7-06AAC186C88A}" name="(I)_x000a_Annual Cost excluding Vat - Y9" dataDxfId="279" totalsRowDxfId="278" dataCellStyle="Currency"/>
    <tableColumn id="28" xr3:uid="{E8417D32-404F-452F-B061-D6160D346E36}" name="(J)_x000a_Annual Cost excluding Vat - Y10" dataDxfId="277" totalsRowDxfId="276" dataCellStyle="Currency"/>
    <tableColumn id="6" xr3:uid="{CE02BABA-68CF-4B4E-BD59-C1BEA362516A}" name="(K)_x000a_Qty - Y1" dataDxfId="275" totalsRowDxfId="274"/>
    <tableColumn id="12" xr3:uid="{83660543-694A-4313-8B9B-605F2BFE9AEC}" name="(L)_x000a_Qty - Y2" dataDxfId="273" totalsRowDxfId="272"/>
    <tableColumn id="13" xr3:uid="{5ADF6DC7-2585-4777-BEC6-376231BB3576}" name="(M)_x000a_Qty - Y3" dataDxfId="271" totalsRowDxfId="270"/>
    <tableColumn id="14" xr3:uid="{56690E3C-6263-4A48-9ADB-129FC2FA41C3}" name="(N)_x000a_Qty - Y4" dataDxfId="269" totalsRowDxfId="268"/>
    <tableColumn id="15" xr3:uid="{532D05C3-A792-414A-B2C2-583A47962B96}" name="(O)_x000a_Qty - Y5" dataDxfId="267" totalsRowDxfId="266"/>
    <tableColumn id="22" xr3:uid="{82B3BABB-B2EF-45AE-923F-4D2DFD0CD3C4}" name="(P)_x000a_Qty - Y6" dataDxfId="265" totalsRowDxfId="264"/>
    <tableColumn id="23" xr3:uid="{E2DFCAE8-BA2B-4E91-A036-7CFFC56E032F}" name="(Q)_x000a_Qty - Y7" dataDxfId="263" totalsRowDxfId="262"/>
    <tableColumn id="30" xr3:uid="{39AF130E-FF3E-4A33-B4EA-F7361B3E036D}" name="(R)_x000a_Qty - Y8" dataDxfId="261" totalsRowDxfId="260"/>
    <tableColumn id="31" xr3:uid="{04BC1CBA-4780-4874-A5E5-8CFC85AC0178}" name="(S)_x000a_Qty - Y9" dataDxfId="259" totalsRowDxfId="258"/>
    <tableColumn id="32" xr3:uid="{F6C44F9C-9D94-4F95-87F5-2DCC56E7B558}" name="(T)_x000a_Qty - Y10" dataDxfId="257" totalsRowDxfId="256"/>
    <tableColumn id="7" xr3:uid="{F300C697-C86B-4939-9BED-66BDBA52E8DE}" name="(U)_x000a_Total Cost Excluding Vat - Y1_x000a_(A*K)" totalsRowFunction="sum" dataDxfId="255" totalsRowDxfId="254" dataCellStyle="Currency">
      <calculatedColumnFormula>T_HW[[#This Row],[(K)
Qty - Y1]]*T_HW[[#This Row],[(A)
Annual Cost excluding Vat - Y1]]</calculatedColumnFormula>
    </tableColumn>
    <tableColumn id="16" xr3:uid="{EFB8A309-E218-4EBF-932F-9DB5B1F6DE24}" name="(V)_x000a_Total Cost Excluding Vat - Y2 _x000a_(B*L)" totalsRowFunction="sum" dataDxfId="253" totalsRowDxfId="252" dataCellStyle="Currency">
      <calculatedColumnFormula>T_HW[[#This Row],[(B)
Annual Cost excluding Vat - Y2]]*T_HW[[#This Row],[(L)
Qty - Y2]]</calculatedColumnFormula>
    </tableColumn>
    <tableColumn id="17" xr3:uid="{0F820B77-92E3-4744-AAD4-8213D247E4D2}" name="(W)_x000a_Total Cost Excluding Vat - Y3 _x000a_(C*M)" totalsRowFunction="sum" dataDxfId="251" totalsRowDxfId="250" dataCellStyle="Currency">
      <calculatedColumnFormula>T_HW[[#This Row],[(C)
Annual Cost excluding Vat - Y3]]*T_HW[[#This Row],[(M)
Qty - Y3]]</calculatedColumnFormula>
    </tableColumn>
    <tableColumn id="18" xr3:uid="{50420BCB-833E-4E0B-931E-C457E6B3DCCB}" name="(X)_x000a_Total Cost Excluding Vat - Y4 _x000a_(D*N)" totalsRowFunction="sum" dataDxfId="249" totalsRowDxfId="248" dataCellStyle="Currency">
      <calculatedColumnFormula>T_HW[[#This Row],[(D)
Annual Cost excluding Vat - Y4]]*T_HW[[#This Row],[(N)
Qty - Y4]]</calculatedColumnFormula>
    </tableColumn>
    <tableColumn id="19" xr3:uid="{448907E4-1C34-4D46-8993-D63505E4F95E}" name="(Y)_x000a_Total Cost Excluding Vat - Y5 _x000a_(E*O)" totalsRowFunction="sum" dataDxfId="247" totalsRowDxfId="246" dataCellStyle="Currency">
      <calculatedColumnFormula>T_HW[[#This Row],[(E)
Annual Cost excluding Vat - Y5]]*T_HW[[#This Row],[(O)
Qty - Y5]]</calculatedColumnFormula>
    </tableColumn>
    <tableColumn id="24" xr3:uid="{9D9EEB27-74A2-41ED-8977-AF0095A4E004}" name="(Z)_x000a_Total Cost Excluding Vat - Y6_x000a_(F*P)" totalsRowFunction="sum" dataDxfId="245" totalsRowDxfId="244" dataCellStyle="Currency">
      <calculatedColumnFormula>T_HW[[#This Row],[(F)
Annual Cost excluding Vat - Y6]]*T_HW[[#This Row],[(P)
Qty - Y6]]</calculatedColumnFormula>
    </tableColumn>
    <tableColumn id="25" xr3:uid="{8495278E-5C3D-4E5B-983D-3FA060FB8E62}" name="(AA)_x000a_Total Cost Excluding Vat - Y7 _x000a_(G*Q)" totalsRowFunction="sum" dataDxfId="243" totalsRowDxfId="242" dataCellStyle="Currency">
      <calculatedColumnFormula>T_HW[[#This Row],[(G)
Annual Cost excluding Vat - Y7]]*T_HW[[#This Row],[(Q)
Qty - Y7]]</calculatedColumnFormula>
    </tableColumn>
    <tableColumn id="33" xr3:uid="{94841764-2691-4E29-9CE0-AFD148C14123}" name="(BB)_x000a_Total Cost Excluding Vat - Y8 _x000a_(H*R)" totalsRowFunction="sum" dataDxfId="241" totalsRowDxfId="240" dataCellStyle="Currency">
      <calculatedColumnFormula>T_HW[[#This Row],[(H)
Annual Cost excluding Vat - Y8]]*T_HW[[#This Row],[(R)
Qty - Y8]]</calculatedColumnFormula>
    </tableColumn>
    <tableColumn id="35" xr3:uid="{E6F28617-D753-4EA4-9992-B6AFFA39F542}" name="(CC)_x000a_Total Cost Excluding Vat - Y9_x000a_(I*S)" totalsRowFunction="sum" dataDxfId="239" totalsRowDxfId="238" dataCellStyle="Currency">
      <calculatedColumnFormula>T_HW[[#This Row],[(I)
Annual Cost excluding Vat - Y9]]*T_HW[[#This Row],[(S)
Qty - Y9]]</calculatedColumnFormula>
    </tableColumn>
    <tableColumn id="34" xr3:uid="{8C62ACDB-F51E-406D-99DC-BE4E3033F118}" name="(DD)_x000a_Total Cost Excluding Vat - Y10_x000a_(J*T)" totalsRowFunction="sum" dataDxfId="237" totalsRowDxfId="236" dataCellStyle="Currency">
      <calculatedColumnFormula>T_HW[[#This Row],[(J)
Annual Cost excluding Vat - Y10]]*T_HW[[#This Row],[(T)
Qty - Y10]]</calculatedColumnFormula>
    </tableColumn>
    <tableColumn id="20" xr3:uid="{D25F5777-A4E6-4501-A269-6E29AB68D8FB}" name="(EE)_x000a_Total Cost Excluding VAT" totalsRowFunction="sum" dataDxfId="235" totalsRowDxfId="234" dataCellStyle="Currency">
      <calculatedColumnFormula>SUM(T_HW[[#This Row],[(U)
Total Cost Excluding Vat - Y1
(A*K)]:[(DD)
Total Cost Excluding Vat - Y10
(J*T)]])</calculatedColumnFormula>
    </tableColumn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2893831-B1BE-4262-8E1A-A44FD6E76586}" name="T_OTHER_OO" displayName="T_OTHER_OO" ref="A10:AH44" totalsRowCount="1" headerRowDxfId="233" dataDxfId="232" totalsRowDxfId="231">
  <autoFilter ref="A10:AH43" xr:uid="{00000000-0009-0000-0100-000002000000}"/>
  <tableColumns count="34">
    <tableColumn id="1" xr3:uid="{108E903B-4071-4BCE-AFC0-50D65B5B1E41}" name="Description" totalsRowLabel="Total" dataDxfId="230" totalsRowDxfId="229" dataCellStyle="Currency"/>
    <tableColumn id="5" xr3:uid="{96FAC4FD-E32F-4D6F-9E4C-6A04BF7219A1}" name="Site" dataDxfId="228" totalsRowDxfId="227" dataCellStyle="Currency"/>
    <tableColumn id="3" xr3:uid="{80C36706-0955-44F2-A5DF-59A4B4F1DB63}" name="UOM" dataDxfId="226" totalsRowDxfId="225" dataCellStyle="Currency"/>
    <tableColumn id="4" xr3:uid="{2A4943C6-71F7-4D7D-B45B-CF4E5E73F3A4}" name="(A)_x000a_Annual Cost excluding Vat - Y1" dataDxfId="224" totalsRowDxfId="223" dataCellStyle="Currency"/>
    <tableColumn id="2" xr3:uid="{27D9E6F3-EF6C-403C-AC75-92D1A1A9C168}" name="(B)_x000a_Annual Cost excluding Vat - Y2" dataDxfId="222" totalsRowDxfId="221" dataCellStyle="Currency"/>
    <tableColumn id="9" xr3:uid="{BA8A11A8-C2B4-4EB4-B5B5-ED145CF183F4}" name="(C)_x000a_Annual Cost excluding Vat - Y3" dataDxfId="220" totalsRowDxfId="219" dataCellStyle="Currency"/>
    <tableColumn id="10" xr3:uid="{D98C2DDD-0333-49CB-82CE-BD101A567B2A}" name="(D)_x000a_Annual Cost excluding Vat - Y4" dataDxfId="218" totalsRowDxfId="217" dataCellStyle="Currency"/>
    <tableColumn id="11" xr3:uid="{74F7C03F-30E4-4C42-902F-19BE790CF1C2}" name="(E)_x000a_Annual Cost excluding Vat - Y5" dataDxfId="216" totalsRowDxfId="215" dataCellStyle="Currency"/>
    <tableColumn id="8" xr3:uid="{154E3E42-48F6-4F09-88D3-8F28977813A5}" name="(F)_x000a_Annual Cost excluding Vat - Y6" dataDxfId="214" totalsRowDxfId="213" dataCellStyle="Currency"/>
    <tableColumn id="21" xr3:uid="{D56A95C2-FD3E-4679-BC4D-A48161576279}" name="(G)_x000a_Annual Cost excluding Vat - Y7" dataDxfId="212" totalsRowDxfId="211" dataCellStyle="Currency"/>
    <tableColumn id="26" xr3:uid="{F36E0536-EB2E-4B20-9313-2DCB355A1A59}" name="(H)_x000a_Annual Cost excluding Vat - Y8" dataDxfId="210" totalsRowDxfId="209" dataCellStyle="Currency"/>
    <tableColumn id="27" xr3:uid="{9457FF6B-5217-479E-AF69-E217CEA90B3A}" name="(I)_x000a_Annual Cost excluding Vat - Y9" dataDxfId="208" totalsRowDxfId="207" dataCellStyle="Currency"/>
    <tableColumn id="28" xr3:uid="{6D13C358-49C2-4E75-A882-A0916B45AE3C}" name="(J)_x000a_Annual Cost excluding Vat - Y10" dataDxfId="206" totalsRowDxfId="205" dataCellStyle="Currency"/>
    <tableColumn id="6" xr3:uid="{C5817DEC-A407-4CB6-B9F0-D6F7A01ADE25}" name="(K)_x000a_Qty - Y1" dataDxfId="204" totalsRowDxfId="203" dataCellStyle="Currency"/>
    <tableColumn id="12" xr3:uid="{DDE507F2-331E-4925-9B4C-3F766F8C0651}" name="(L)_x000a_Qty - Y2" dataDxfId="202" totalsRowDxfId="201" dataCellStyle="Currency"/>
    <tableColumn id="13" xr3:uid="{B006A917-BD28-410A-86AA-23E9247313CC}" name="(M)_x000a_Qty - Y3" dataDxfId="200" totalsRowDxfId="199" dataCellStyle="Currency"/>
    <tableColumn id="14" xr3:uid="{A649ABF6-EF24-4416-B9B3-29F0BF6D2703}" name="(N)_x000a_Qty - Y4" dataDxfId="198" totalsRowDxfId="197" dataCellStyle="Currency"/>
    <tableColumn id="15" xr3:uid="{A943BD2E-BC78-42B2-B7AB-C7444BF4BF2F}" name="(O)_x000a_Qty - Y5" dataDxfId="196" totalsRowDxfId="195" dataCellStyle="Currency"/>
    <tableColumn id="22" xr3:uid="{AF7FC26A-5567-45F1-AA82-96645E7D2650}" name="(P)_x000a_Qty - Y6" dataDxfId="194" totalsRowDxfId="193" dataCellStyle="Currency"/>
    <tableColumn id="23" xr3:uid="{00DD18FA-023E-4C49-98A2-B4BC35B756A7}" name="(Q)_x000a_Qty - Y7" dataDxfId="192" totalsRowDxfId="191" dataCellStyle="Currency"/>
    <tableColumn id="30" xr3:uid="{D3818B4D-6456-401B-A477-03AC7D187C8A}" name="(R)_x000a_Qty - Y8" dataDxfId="190" totalsRowDxfId="189" dataCellStyle="Currency"/>
    <tableColumn id="31" xr3:uid="{ABF3E438-2EBE-4032-B63D-B6B523953915}" name="(S)_x000a_Qty - Y9" dataDxfId="188" totalsRowDxfId="187" dataCellStyle="Currency"/>
    <tableColumn id="32" xr3:uid="{8543CA50-0E45-4E0E-BD1E-DFCD1F47FDC7}" name="(T)_x000a_Qty - Y10" dataDxfId="186" totalsRowDxfId="185" dataCellStyle="Currency"/>
    <tableColumn id="7" xr3:uid="{ADF17F1D-761E-4A7A-8FE7-22EF245DF79E}" name="(U)_x000a_Total Cost Excluding Vat - Y1_x000a_(A*K)" totalsRowFunction="sum" dataDxfId="184" totalsRowDxfId="183" dataCellStyle="Currency">
      <calculatedColumnFormula>T_OTHER_OO[[#This Row],[(K)
Qty - Y1]]*T_OTHER_OO[[#This Row],[(A)
Annual Cost excluding Vat - Y1]]</calculatedColumnFormula>
    </tableColumn>
    <tableColumn id="16" xr3:uid="{0C9148D1-FAC4-4CFA-AA82-F2E0279E07FC}" name="(V)_x000a_Total Cost Excluding Vat - Y2 _x000a_(B*L)" totalsRowFunction="sum" dataDxfId="182" totalsRowDxfId="181" dataCellStyle="Currency">
      <calculatedColumnFormula>T_OTHER_OO[[#This Row],[(B)
Annual Cost excluding Vat - Y2]]*T_OTHER_OO[[#This Row],[(L)
Qty - Y2]]</calculatedColumnFormula>
    </tableColumn>
    <tableColumn id="17" xr3:uid="{A4E6E01A-D030-4F07-A6FA-138DDC7624B7}" name="(W)_x000a_Total Cost Excluding Vat - Y3 _x000a_(C*M)" totalsRowFunction="sum" dataDxfId="180" totalsRowDxfId="179" dataCellStyle="Currency">
      <calculatedColumnFormula>T_OTHER_OO[[#This Row],[(C)
Annual Cost excluding Vat - Y3]]*T_OTHER_OO[[#This Row],[(M)
Qty - Y3]]</calculatedColumnFormula>
    </tableColumn>
    <tableColumn id="18" xr3:uid="{A5AEAD80-5D63-46CC-8AD4-53761360636A}" name="(X)_x000a_Total Cost Excluding Vat - Y4 _x000a_(D*N)" totalsRowFunction="sum" dataDxfId="178" totalsRowDxfId="177" dataCellStyle="Currency">
      <calculatedColumnFormula>T_OTHER_OO[[#This Row],[(D)
Annual Cost excluding Vat - Y4]]*T_OTHER_OO[[#This Row],[(N)
Qty - Y4]]</calculatedColumnFormula>
    </tableColumn>
    <tableColumn id="19" xr3:uid="{FD746A13-E04B-46BC-BD72-0716F05C0738}" name="(Y)_x000a_Total Cost Excluding Vat - Y5 _x000a_(E*O)" totalsRowFunction="sum" dataDxfId="176" totalsRowDxfId="175" dataCellStyle="Currency">
      <calculatedColumnFormula>T_OTHER_OO[[#This Row],[(E)
Annual Cost excluding Vat - Y5]]*T_OTHER_OO[[#This Row],[(O)
Qty - Y5]]</calculatedColumnFormula>
    </tableColumn>
    <tableColumn id="24" xr3:uid="{AE1CB479-DDE4-402F-BE7D-B70E267AAD39}" name="(Z)_x000a_Total Cost Excluding Vat - Y6_x000a_(F*P)" totalsRowFunction="sum" dataDxfId="174" totalsRowDxfId="173" dataCellStyle="Currency">
      <calculatedColumnFormula>T_OTHER_OO[[#This Row],[(F)
Annual Cost excluding Vat - Y6]]*T_OTHER_OO[[#This Row],[(P)
Qty - Y6]]</calculatedColumnFormula>
    </tableColumn>
    <tableColumn id="25" xr3:uid="{F897FFCC-F8A2-4F0B-8038-D4A82B0C9BEC}" name="(AA)_x000a_Total Cost Excluding Vat - Y7 _x000a_(G*Q)" totalsRowFunction="sum" dataDxfId="172" totalsRowDxfId="171" dataCellStyle="Currency">
      <calculatedColumnFormula>T_OTHER_OO[[#This Row],[(G)
Annual Cost excluding Vat - Y7]]*T_OTHER_OO[[#This Row],[(Q)
Qty - Y7]]</calculatedColumnFormula>
    </tableColumn>
    <tableColumn id="33" xr3:uid="{DBE4E9D1-A24F-419F-93F1-32A98BFD15B6}" name="(BB)_x000a_Total Cost Excluding Vat - Y8 _x000a_(H*R)" totalsRowFunction="sum" dataDxfId="170" totalsRowDxfId="169" dataCellStyle="Currency">
      <calculatedColumnFormula>T_OTHER_OO[[#This Row],[(H)
Annual Cost excluding Vat - Y8]]*T_OTHER_OO[[#This Row],[(R)
Qty - Y8]]</calculatedColumnFormula>
    </tableColumn>
    <tableColumn id="35" xr3:uid="{C314282B-26B5-4E25-85EA-7FB6E3F3A5B7}" name="(CC)_x000a_Total Cost Excluding Vat - Y9_x000a_(I*S)" totalsRowFunction="sum" dataDxfId="168" totalsRowDxfId="167" dataCellStyle="Currency">
      <calculatedColumnFormula>T_OTHER_OO[[#This Row],[(I)
Annual Cost excluding Vat - Y9]]*T_OTHER_OO[[#This Row],[(S)
Qty - Y9]]</calculatedColumnFormula>
    </tableColumn>
    <tableColumn id="34" xr3:uid="{8C15DDD8-F675-498A-9CA1-6845A2228B5D}" name="(DD)_x000a_Total Cost Excluding Vat - Y10_x000a_(J*T)" totalsRowFunction="sum" dataDxfId="166" totalsRowDxfId="165" dataCellStyle="Currency">
      <calculatedColumnFormula>T_OTHER_OO[[#This Row],[(J)
Annual Cost excluding Vat - Y10]]*T_OTHER_OO[[#This Row],[(T)
Qty - Y10]]</calculatedColumnFormula>
    </tableColumn>
    <tableColumn id="20" xr3:uid="{33A86ED8-D935-4115-8BE2-7CEB40CFC341}" name="(EE)_x000a_Total Cost Excluding VAT" totalsRowFunction="sum" dataDxfId="164" totalsRowDxfId="163" dataCellStyle="Currency">
      <calculatedColumnFormula>SUM(T_OTHER_OO[[#This Row],[(U)
Total Cost Excluding Vat - Y1
(A*K)]:[(DD)
Total Cost Excluding Vat - Y10
(J*T)]])</calculatedColumnFormula>
    </tableColumn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C309FDE-2C2D-41D4-B8AF-F9F16D1064B9}" name="T_OTHER_R" displayName="T_OTHER_R" ref="A10:AH44" totalsRowCount="1" headerRowDxfId="162" dataDxfId="161" totalsRowDxfId="160">
  <autoFilter ref="A10:AH43" xr:uid="{00000000-0009-0000-0100-000002000000}"/>
  <tableColumns count="34">
    <tableColumn id="1" xr3:uid="{809B80D4-28A4-4EA8-98F2-1EF7AE2CEA40}" name="Description" totalsRowLabel="Total" dataDxfId="159" totalsRowDxfId="158" dataCellStyle="Currency"/>
    <tableColumn id="5" xr3:uid="{113DCCFE-6724-474E-9E83-FAF47C0EFBDC}" name="Site" dataDxfId="157" totalsRowDxfId="156" dataCellStyle="Currency"/>
    <tableColumn id="3" xr3:uid="{B1B3E0E6-4DF7-4D9B-90EE-8C2DF076940A}" name="UOM" dataDxfId="155" totalsRowDxfId="154" dataCellStyle="Currency"/>
    <tableColumn id="4" xr3:uid="{3AC2821E-1F3A-4603-8544-D7AA7B78E259}" name="(A)_x000a_Annual Cost excluding Vat - Y1" dataDxfId="153" totalsRowDxfId="152" dataCellStyle="Currency"/>
    <tableColumn id="2" xr3:uid="{780795DB-1CB4-479F-BFFC-8BC2A7D4A828}" name="(B)_x000a_Annual Cost excluding Vat - Y2" dataDxfId="151" totalsRowDxfId="150" dataCellStyle="Currency"/>
    <tableColumn id="9" xr3:uid="{0D92035A-CF0D-45AA-ACDE-6BA099A45D9D}" name="(C)_x000a_Annual Cost excluding Vat - Y3" dataDxfId="149" totalsRowDxfId="148" dataCellStyle="Currency"/>
    <tableColumn id="10" xr3:uid="{C1816370-AB99-4790-A078-E4DE7E23179B}" name="(D)_x000a_Annual Cost excluding Vat - Y4" dataDxfId="147" totalsRowDxfId="146" dataCellStyle="Currency"/>
    <tableColumn id="11" xr3:uid="{F88CE347-3137-4639-A988-76CC37986E51}" name="(E)_x000a_Annual Cost excluding Vat - Y5" dataDxfId="145" totalsRowDxfId="144" dataCellStyle="Currency"/>
    <tableColumn id="8" xr3:uid="{2FB6B9B1-3045-4367-855A-E4786C17682F}" name="(F)_x000a_Annual Cost excluding Vat - Y6" dataDxfId="143" totalsRowDxfId="142" dataCellStyle="Currency"/>
    <tableColumn id="21" xr3:uid="{2744FBC7-2A3B-4E77-AF49-9BB8256F230A}" name="(G)_x000a_Annual Cost excluding Vat - Y7" dataDxfId="141" totalsRowDxfId="140" dataCellStyle="Currency"/>
    <tableColumn id="26" xr3:uid="{33DEB239-C19D-4045-90F2-778720B9B428}" name="(H)_x000a_Annual Cost excluding Vat - Y8" dataDxfId="139" totalsRowDxfId="138" dataCellStyle="Currency"/>
    <tableColumn id="27" xr3:uid="{98B4FCC9-7333-43E8-B7EE-6F437F678ED4}" name="(I)_x000a_Annual Cost excluding Vat - Y9" dataDxfId="137" totalsRowDxfId="136" dataCellStyle="Currency"/>
    <tableColumn id="28" xr3:uid="{DCB39898-DD72-4409-B5A0-AB5D2049E1ED}" name="(J)_x000a_Annual Cost excluding Vat - Y10" dataDxfId="135" totalsRowDxfId="134" dataCellStyle="Currency"/>
    <tableColumn id="6" xr3:uid="{CE8A2A13-54C5-4B64-B8DF-0E05C1F5CDB3}" name="(K)_x000a_Qty - Y1" dataDxfId="133" totalsRowDxfId="132" dataCellStyle="Currency"/>
    <tableColumn id="12" xr3:uid="{97525E14-987B-4676-9D76-FCB2AA3C760A}" name="(L)_x000a_Qty - Y2" dataDxfId="131" totalsRowDxfId="130" dataCellStyle="Currency"/>
    <tableColumn id="13" xr3:uid="{75BD9A60-EFA9-4933-9FD2-E9D45A38925F}" name="(M)_x000a_Qty - Y3" dataDxfId="129" totalsRowDxfId="128" dataCellStyle="Currency"/>
    <tableColumn id="14" xr3:uid="{3BDADD88-AF0A-46F6-A707-C038FE0EA30B}" name="(N)_x000a_Qty - Y4" dataDxfId="127" totalsRowDxfId="126" dataCellStyle="Currency"/>
    <tableColumn id="15" xr3:uid="{24B0F90F-E56A-4BDC-9879-A25C39077E3B}" name="(O)_x000a_Qty - Y5" dataDxfId="125" totalsRowDxfId="124" dataCellStyle="Currency"/>
    <tableColumn id="22" xr3:uid="{1FC63453-CCBA-4CDB-A7D0-24C69B37024B}" name="(P)_x000a_Qty - Y6" dataDxfId="123" totalsRowDxfId="122" dataCellStyle="Currency"/>
    <tableColumn id="23" xr3:uid="{CE41C7F6-9B7A-4372-8A4F-9EE069DC2FF0}" name="(Q)_x000a_Qty - Y7" dataDxfId="121" totalsRowDxfId="120" dataCellStyle="Currency"/>
    <tableColumn id="30" xr3:uid="{CDAFF754-80CA-4A31-AC3E-B97F2A99EAC3}" name="(R)_x000a_Qty - Y8" dataDxfId="119" totalsRowDxfId="118" dataCellStyle="Currency"/>
    <tableColumn id="31" xr3:uid="{D2E3E591-C702-43BD-AB87-46F1BA475B22}" name="(S)_x000a_Qty - Y9" dataDxfId="117" totalsRowDxfId="116" dataCellStyle="Currency"/>
    <tableColumn id="32" xr3:uid="{901E2189-F4A5-44EE-86F7-FD80FCAA2F52}" name="(T)_x000a_Qty - Y10" dataDxfId="115" totalsRowDxfId="114" dataCellStyle="Currency"/>
    <tableColumn id="7" xr3:uid="{4D19DA3C-0546-4F95-A896-44437FA21365}" name="(U)_x000a_Total Cost Excluding Vat - Y1_x000a_(A*K)" totalsRowFunction="sum" dataDxfId="113" totalsRowDxfId="112" dataCellStyle="Currency">
      <calculatedColumnFormula>T_OTHER_R[[#This Row],[(K)
Qty - Y1]]*T_OTHER_R[[#This Row],[(A)
Annual Cost excluding Vat - Y1]]</calculatedColumnFormula>
    </tableColumn>
    <tableColumn id="16" xr3:uid="{D5549AE8-1E0A-414A-B9D5-D6351E6AB0AD}" name="(V)_x000a_Total Cost Excluding Vat - Y2 _x000a_(B*L)" totalsRowFunction="sum" dataDxfId="111" totalsRowDxfId="110" dataCellStyle="Currency">
      <calculatedColumnFormula>T_OTHER_R[[#This Row],[(B)
Annual Cost excluding Vat - Y2]]*T_OTHER_R[[#This Row],[(L)
Qty - Y2]]</calculatedColumnFormula>
    </tableColumn>
    <tableColumn id="17" xr3:uid="{6E9DC832-1C2C-464C-B1C6-8CB072765454}" name="(W)_x000a_Total Cost Excluding Vat - Y3 _x000a_(C*M)" totalsRowFunction="sum" dataDxfId="109" totalsRowDxfId="108" dataCellStyle="Currency">
      <calculatedColumnFormula>T_OTHER_R[[#This Row],[(C)
Annual Cost excluding Vat - Y3]]*T_OTHER_R[[#This Row],[(M)
Qty - Y3]]</calculatedColumnFormula>
    </tableColumn>
    <tableColumn id="18" xr3:uid="{9B791710-6AA9-4BA4-8C22-C1B6BFAD17DF}" name="(X)_x000a_Total Cost Excluding Vat - Y4 _x000a_(D*N)" totalsRowFunction="sum" dataDxfId="107" totalsRowDxfId="106" dataCellStyle="Currency">
      <calculatedColumnFormula>T_OTHER_R[[#This Row],[(D)
Annual Cost excluding Vat - Y4]]*T_OTHER_R[[#This Row],[(N)
Qty - Y4]]</calculatedColumnFormula>
    </tableColumn>
    <tableColumn id="19" xr3:uid="{7A0CA582-10A6-4207-8BAA-AADA23B84F62}" name="(Y)_x000a_Total Cost Excluding Vat - Y5 _x000a_(E*O)" totalsRowFunction="sum" dataDxfId="105" totalsRowDxfId="104" dataCellStyle="Currency">
      <calculatedColumnFormula>T_OTHER_R[[#This Row],[(E)
Annual Cost excluding Vat - Y5]]*T_OTHER_R[[#This Row],[(O)
Qty - Y5]]</calculatedColumnFormula>
    </tableColumn>
    <tableColumn id="24" xr3:uid="{B541FBD7-80AB-454C-B77D-4E3621E639F7}" name="(Z)_x000a_Total Cost Excluding Vat - Y6_x000a_(F*P)" totalsRowFunction="sum" dataDxfId="103" totalsRowDxfId="102" dataCellStyle="Currency">
      <calculatedColumnFormula>T_OTHER_R[[#This Row],[(F)
Annual Cost excluding Vat - Y6]]*T_OTHER_R[[#This Row],[(P)
Qty - Y6]]</calculatedColumnFormula>
    </tableColumn>
    <tableColumn id="25" xr3:uid="{0D6A6E7C-7933-4AEF-ABC0-0AD202C38C6F}" name="(AA)_x000a_Total Cost Excluding Vat - Y7 _x000a_(G*Q)" totalsRowFunction="sum" dataDxfId="101" totalsRowDxfId="100" dataCellStyle="Currency">
      <calculatedColumnFormula>T_OTHER_R[[#This Row],[(G)
Annual Cost excluding Vat - Y7]]*T_OTHER_R[[#This Row],[(Q)
Qty - Y7]]</calculatedColumnFormula>
    </tableColumn>
    <tableColumn id="33" xr3:uid="{2C110C94-0F03-41CC-8DCD-2FC6D65D52EB}" name="(BB)_x000a_Total Cost Excluding Vat - Y8 _x000a_(H*R)" totalsRowFunction="sum" dataDxfId="99" totalsRowDxfId="98" dataCellStyle="Currency">
      <calculatedColumnFormula>T_OTHER_R[[#This Row],[(H)
Annual Cost excluding Vat - Y8]]*T_OTHER_R[[#This Row],[(R)
Qty - Y8]]</calculatedColumnFormula>
    </tableColumn>
    <tableColumn id="35" xr3:uid="{6B7197A3-CC6D-408D-8A8C-F14D657C8214}" name="(CC)_x000a_Total Cost Excluding Vat - Y9_x000a_(I*S)" totalsRowFunction="sum" dataDxfId="97" totalsRowDxfId="96" dataCellStyle="Currency">
      <calculatedColumnFormula>T_OTHER_R[[#This Row],[(I)
Annual Cost excluding Vat - Y9]]*T_OTHER_R[[#This Row],[(S)
Qty - Y9]]</calculatedColumnFormula>
    </tableColumn>
    <tableColumn id="34" xr3:uid="{295AC599-1044-4DDB-8C2C-83040792A9F7}" name="(DD)_x000a_Total Cost Excluding Vat - Y10_x000a_(J*T)" totalsRowFunction="sum" dataDxfId="95" totalsRowDxfId="94" dataCellStyle="Currency">
      <calculatedColumnFormula>T_OTHER_R[[#This Row],[(J)
Annual Cost excluding Vat - Y10]]*T_OTHER_R[[#This Row],[(T)
Qty - Y10]]</calculatedColumnFormula>
    </tableColumn>
    <tableColumn id="20" xr3:uid="{E1BD8146-4DC4-4D64-A216-52582EAF4ACF}" name="(EE)_x000a_Total Cost Excluding VAT" totalsRowFunction="sum" dataDxfId="93" totalsRowDxfId="92" dataCellStyle="Currency">
      <calculatedColumnFormula>SUM(T_OTHER_R[[#This Row],[(U)
Total Cost Excluding Vat - Y1
(A*K)]:[(DD)
Total Cost Excluding Vat - Y10
(J*T)]])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868B8-599F-43AF-A32D-7E1B26EF5238}">
  <dimension ref="A1:R14"/>
  <sheetViews>
    <sheetView workbookViewId="0">
      <selection activeCell="A7" sqref="A7:R7"/>
    </sheetView>
  </sheetViews>
  <sheetFormatPr defaultColWidth="8.69140625" defaultRowHeight="14.6" x14ac:dyDescent="0.4"/>
  <sheetData>
    <row r="1" spans="1:18" ht="14.4" customHeight="1" x14ac:dyDescent="0.4">
      <c r="A1" s="120" t="s">
        <v>127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2"/>
    </row>
    <row r="2" spans="1:18" ht="14.4" customHeight="1" x14ac:dyDescent="0.4">
      <c r="A2" s="123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5"/>
    </row>
    <row r="3" spans="1:18" ht="15" customHeight="1" x14ac:dyDescent="0.4">
      <c r="A3" s="123"/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5"/>
    </row>
    <row r="4" spans="1:18" ht="14.4" customHeight="1" x14ac:dyDescent="0.4">
      <c r="A4" s="123"/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5"/>
    </row>
    <row r="5" spans="1:18" ht="14.4" customHeight="1" x14ac:dyDescent="0.4">
      <c r="A5" s="123"/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5"/>
    </row>
    <row r="6" spans="1:18" ht="14.4" customHeight="1" thickBot="1" x14ac:dyDescent="0.45">
      <c r="A6" s="126"/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8"/>
    </row>
    <row r="7" spans="1:18" ht="20.6" thickBot="1" x14ac:dyDescent="0.55000000000000004">
      <c r="A7" s="129"/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</row>
    <row r="8" spans="1:18" ht="15.65" customHeight="1" x14ac:dyDescent="0.4">
      <c r="A8" s="130" t="s">
        <v>0</v>
      </c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2"/>
    </row>
    <row r="9" spans="1:18" ht="15.45" x14ac:dyDescent="0.4">
      <c r="A9" s="133" t="s">
        <v>1</v>
      </c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5"/>
    </row>
    <row r="10" spans="1:18" ht="15.65" customHeight="1" x14ac:dyDescent="0.4">
      <c r="A10" s="130" t="s">
        <v>2</v>
      </c>
      <c r="B10" s="131"/>
      <c r="C10" s="131"/>
      <c r="D10" s="131"/>
      <c r="E10" s="131"/>
      <c r="F10" s="131"/>
      <c r="G10" s="131"/>
      <c r="H10" s="131"/>
      <c r="I10" s="131"/>
      <c r="J10" s="131"/>
      <c r="K10" s="131"/>
      <c r="L10" s="131"/>
      <c r="M10" s="131"/>
      <c r="N10" s="131"/>
      <c r="O10" s="131"/>
      <c r="P10" s="131"/>
      <c r="Q10" s="131"/>
      <c r="R10" s="132"/>
    </row>
    <row r="11" spans="1:18" ht="15.65" customHeight="1" x14ac:dyDescent="0.4">
      <c r="A11" s="130" t="s">
        <v>3</v>
      </c>
      <c r="B11" s="131"/>
      <c r="C11" s="131"/>
      <c r="D11" s="131"/>
      <c r="E11" s="131"/>
      <c r="F11" s="131"/>
      <c r="G11" s="131"/>
      <c r="H11" s="131"/>
      <c r="I11" s="131"/>
      <c r="J11" s="131"/>
      <c r="K11" s="131"/>
      <c r="L11" s="131"/>
      <c r="M11" s="131"/>
      <c r="N11" s="131"/>
      <c r="O11" s="131"/>
      <c r="P11" s="131"/>
      <c r="Q11" s="131"/>
      <c r="R11" s="132"/>
    </row>
    <row r="12" spans="1:18" ht="15.65" customHeight="1" x14ac:dyDescent="0.4">
      <c r="A12" s="130" t="s">
        <v>4</v>
      </c>
      <c r="B12" s="131"/>
      <c r="C12" s="131"/>
      <c r="D12" s="131"/>
      <c r="E12" s="131"/>
      <c r="F12" s="131"/>
      <c r="G12" s="131"/>
      <c r="H12" s="131"/>
      <c r="I12" s="131"/>
      <c r="J12" s="131"/>
      <c r="K12" s="131"/>
      <c r="L12" s="131"/>
      <c r="M12" s="131"/>
      <c r="N12" s="131"/>
      <c r="O12" s="131"/>
      <c r="P12" s="131"/>
      <c r="Q12" s="131"/>
      <c r="R12" s="132"/>
    </row>
    <row r="13" spans="1:18" ht="15.65" customHeight="1" x14ac:dyDescent="0.4">
      <c r="A13" s="130" t="s">
        <v>5</v>
      </c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2"/>
    </row>
    <row r="14" spans="1:18" ht="15.9" thickBot="1" x14ac:dyDescent="0.45">
      <c r="A14" s="117" t="s">
        <v>99</v>
      </c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9"/>
    </row>
  </sheetData>
  <sheetProtection algorithmName="SHA-512" hashValue="74jPpq+VYi+ae72bu5RRsJQsn05iUo2v1+p+1JJdvA4e0Swg9i/LovCS549xAe9Xf7oUxXGp1YEq78rKPCsuyg==" saltValue="G5EOOCuCkH7TOq8w62Ejdg==" spinCount="100000" sheet="1" objects="1" scenarios="1" formatColumns="0"/>
  <mergeCells count="9">
    <mergeCell ref="A14:R14"/>
    <mergeCell ref="A1:R6"/>
    <mergeCell ref="A7:R7"/>
    <mergeCell ref="A8:R8"/>
    <mergeCell ref="A9:R9"/>
    <mergeCell ref="A10:R10"/>
    <mergeCell ref="A11:R11"/>
    <mergeCell ref="A12:R12"/>
    <mergeCell ref="A13:R13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N21"/>
  <sheetViews>
    <sheetView zoomScale="160" zoomScaleNormal="160" zoomScaleSheetLayoutView="100" zoomScalePageLayoutView="110" workbookViewId="0">
      <selection activeCell="F7" sqref="F7"/>
    </sheetView>
  </sheetViews>
  <sheetFormatPr defaultRowHeight="14.6" x14ac:dyDescent="0.4"/>
  <cols>
    <col min="1" max="1" width="9.23046875" customWidth="1"/>
    <col min="2" max="2" width="26.07421875" customWidth="1"/>
    <col min="3" max="4" width="19.921875" bestFit="1" customWidth="1"/>
    <col min="5" max="5" width="27.69140625" bestFit="1" customWidth="1"/>
    <col min="6" max="6" width="34.53515625" bestFit="1" customWidth="1"/>
    <col min="7" max="11" width="19.921875" bestFit="1" customWidth="1"/>
    <col min="12" max="12" width="20.921875" bestFit="1" customWidth="1"/>
    <col min="13" max="13" width="14.765625" bestFit="1" customWidth="1"/>
    <col min="14" max="14" width="17.07421875" bestFit="1" customWidth="1"/>
    <col min="15" max="20" width="18.3046875" bestFit="1" customWidth="1"/>
    <col min="21" max="21" width="18" bestFit="1" customWidth="1"/>
    <col min="24" max="24" width="39.53515625" bestFit="1" customWidth="1"/>
    <col min="25" max="25" width="13.69140625" bestFit="1" customWidth="1"/>
    <col min="26" max="26" width="13.53515625" bestFit="1" customWidth="1"/>
  </cols>
  <sheetData>
    <row r="1" spans="2:14" ht="15" thickBot="1" x14ac:dyDescent="0.45">
      <c r="B1" s="31" t="s">
        <v>6</v>
      </c>
      <c r="C1" s="22">
        <v>18</v>
      </c>
    </row>
    <row r="2" spans="2:14" x14ac:dyDescent="0.4">
      <c r="B2" s="136" t="s">
        <v>128</v>
      </c>
      <c r="C2" s="137"/>
      <c r="D2" s="137"/>
      <c r="E2" s="137"/>
      <c r="F2" s="137"/>
      <c r="G2" s="137"/>
      <c r="H2" s="137"/>
      <c r="I2" s="137"/>
      <c r="J2" s="137"/>
      <c r="K2" s="138"/>
    </row>
    <row r="3" spans="2:14" x14ac:dyDescent="0.4">
      <c r="B3" s="139"/>
      <c r="C3" s="140"/>
      <c r="D3" s="140"/>
      <c r="E3" s="140"/>
      <c r="F3" s="140"/>
      <c r="G3" s="140"/>
      <c r="H3" s="140"/>
      <c r="I3" s="140"/>
      <c r="J3" s="140"/>
      <c r="K3" s="141"/>
    </row>
    <row r="4" spans="2:14" ht="15" thickBot="1" x14ac:dyDescent="0.45">
      <c r="B4" s="142"/>
      <c r="C4" s="143"/>
      <c r="D4" s="143"/>
      <c r="E4" s="143"/>
      <c r="F4" s="143"/>
      <c r="G4" s="143"/>
      <c r="H4" s="143"/>
      <c r="I4" s="143"/>
      <c r="J4" s="143"/>
      <c r="K4" s="144"/>
    </row>
    <row r="5" spans="2:14" x14ac:dyDescent="0.4">
      <c r="B5" s="32"/>
      <c r="K5" s="33"/>
    </row>
    <row r="6" spans="2:14" ht="33.450000000000003" x14ac:dyDescent="0.85">
      <c r="B6" s="34"/>
      <c r="C6" s="35"/>
      <c r="D6" s="35"/>
      <c r="E6" s="73" t="s">
        <v>55</v>
      </c>
      <c r="F6" s="74">
        <f>N20+N19</f>
        <v>0</v>
      </c>
      <c r="G6" s="35"/>
      <c r="H6" s="35"/>
      <c r="I6" s="35"/>
      <c r="J6" s="35"/>
      <c r="K6" s="36"/>
    </row>
    <row r="7" spans="2:14" ht="33.450000000000003" x14ac:dyDescent="0.85">
      <c r="B7" s="34"/>
      <c r="C7" s="35"/>
      <c r="D7" s="35"/>
      <c r="E7" s="73" t="s">
        <v>56</v>
      </c>
      <c r="F7" s="74">
        <f>SUM(N15:N18)</f>
        <v>0</v>
      </c>
      <c r="G7" s="35"/>
      <c r="H7" s="35"/>
      <c r="I7" s="35"/>
      <c r="J7" s="35"/>
      <c r="K7" s="35"/>
    </row>
    <row r="8" spans="2:14" ht="33.450000000000003" x14ac:dyDescent="0.85">
      <c r="B8" s="34"/>
      <c r="C8" s="35"/>
      <c r="D8" s="35"/>
      <c r="E8" s="75" t="s">
        <v>126</v>
      </c>
      <c r="F8" s="76">
        <f>SUM(F6:F7)</f>
        <v>0</v>
      </c>
      <c r="G8" s="35"/>
      <c r="H8" s="35"/>
      <c r="I8" s="35"/>
      <c r="J8" s="35"/>
      <c r="K8" s="35"/>
    </row>
    <row r="9" spans="2:14" ht="18.45" x14ac:dyDescent="0.4">
      <c r="B9" s="34"/>
      <c r="C9" s="35"/>
      <c r="D9" s="35"/>
      <c r="E9" s="35"/>
      <c r="F9" s="35"/>
      <c r="G9" s="35"/>
      <c r="H9" s="35"/>
      <c r="I9" s="35"/>
      <c r="J9" s="35"/>
      <c r="K9" s="35"/>
    </row>
    <row r="10" spans="2:14" ht="18.45" x14ac:dyDescent="0.4">
      <c r="B10" s="34"/>
      <c r="C10" s="35"/>
      <c r="D10" s="35"/>
      <c r="E10" s="35"/>
      <c r="F10" s="35"/>
      <c r="G10" s="35"/>
      <c r="H10" s="35"/>
      <c r="I10" s="35"/>
      <c r="J10" s="35"/>
      <c r="K10" s="35"/>
    </row>
    <row r="11" spans="2:14" ht="18.45" x14ac:dyDescent="0.4">
      <c r="B11" s="34"/>
      <c r="C11" s="35"/>
      <c r="D11" s="35"/>
      <c r="E11" s="35"/>
      <c r="F11" s="35"/>
      <c r="G11" s="35"/>
      <c r="H11" s="35"/>
      <c r="I11" s="35"/>
      <c r="J11" s="35"/>
      <c r="K11" s="35"/>
    </row>
    <row r="12" spans="2:14" ht="18.45" x14ac:dyDescent="0.4">
      <c r="B12" s="34"/>
      <c r="C12" s="35"/>
      <c r="D12" s="35"/>
      <c r="E12" s="35"/>
      <c r="F12" s="35"/>
      <c r="G12" s="35"/>
      <c r="H12" s="35"/>
      <c r="I12" s="35"/>
      <c r="J12" s="35"/>
      <c r="K12" s="35"/>
    </row>
    <row r="13" spans="2:14" ht="18.45" x14ac:dyDescent="0.4">
      <c r="B13" s="34"/>
      <c r="C13" s="35"/>
      <c r="D13" s="35"/>
      <c r="E13" s="35"/>
      <c r="F13" s="35"/>
      <c r="G13" s="35"/>
      <c r="H13" s="35"/>
      <c r="I13" s="35"/>
      <c r="J13" s="35"/>
      <c r="K13" s="35"/>
    </row>
    <row r="14" spans="2:14" ht="29.6" thickBot="1" x14ac:dyDescent="0.45">
      <c r="B14" s="37" t="s">
        <v>7</v>
      </c>
      <c r="C14" s="60" t="s">
        <v>8</v>
      </c>
      <c r="D14" s="60" t="s">
        <v>9</v>
      </c>
      <c r="E14" s="60" t="s">
        <v>10</v>
      </c>
      <c r="F14" s="60" t="s">
        <v>11</v>
      </c>
      <c r="G14" s="60" t="s">
        <v>12</v>
      </c>
      <c r="H14" s="60" t="s">
        <v>13</v>
      </c>
      <c r="I14" s="60" t="s">
        <v>14</v>
      </c>
      <c r="J14" s="60" t="s">
        <v>123</v>
      </c>
      <c r="K14" s="60" t="s">
        <v>124</v>
      </c>
      <c r="L14" s="60" t="s">
        <v>125</v>
      </c>
      <c r="M14" s="60" t="s">
        <v>15</v>
      </c>
      <c r="N14" s="61" t="s">
        <v>16</v>
      </c>
    </row>
    <row r="15" spans="2:14" ht="15" thickTop="1" x14ac:dyDescent="0.4">
      <c r="B15" s="62" t="s">
        <v>17</v>
      </c>
      <c r="C15" s="63">
        <f>T_SOFT[[#Totals],[(U)
Total Cost Excluding Vat - Y1
(A*K)]]</f>
        <v>0</v>
      </c>
      <c r="D15" s="63">
        <f>T_SOFT[[#Totals],[(V)
Total Cost Excluding Vat - Y2 
(B*L)]]</f>
        <v>0</v>
      </c>
      <c r="E15" s="63">
        <f>T_SOFT[[#Totals],[(W)
Total Cost Excluding Vat - Y3 
(C*M)]]</f>
        <v>0</v>
      </c>
      <c r="F15" s="63">
        <f>T_SOFT[[#Totals],[(X)
Total Cost Excluding Vat - Y4 
(D*N)]]</f>
        <v>0</v>
      </c>
      <c r="G15" s="63">
        <f>T_SOFT[[#Totals],[(Y)
Total Cost Excluding Vat - Y5 
(E*O)]]</f>
        <v>0</v>
      </c>
      <c r="H15" s="63">
        <f>T_SOFT[[#Totals],[(Z)
Total Cost Excluding Vat - Y6
(F*P)]]</f>
        <v>0</v>
      </c>
      <c r="I15" s="63">
        <f>T_SOFT[[#Totals],[(AA)
Total Cost Excluding Vat - Y7 
(G*Q)]]</f>
        <v>0</v>
      </c>
      <c r="J15" s="63">
        <f>T_SOFT[[#Totals],[(BB)
Total Cost Excluding Vat - Y8 
(H*R)]]</f>
        <v>0</v>
      </c>
      <c r="K15" s="63">
        <f>T_SOFT[[#Totals],[(CC)
Total Cost Excluding Vat - Y9
(I*S)]]</f>
        <v>0</v>
      </c>
      <c r="L15" s="63">
        <f>T_SOFT[[#Totals],[(DD)
Total Cost Excluding Vat - Y10
(J*T)]]</f>
        <v>0</v>
      </c>
      <c r="M15" s="63">
        <f>SUM('Pricing Summary'!$C15:$L15)</f>
        <v>0</v>
      </c>
      <c r="N15" s="64">
        <f>'Pricing Summary'!$M15*1.15</f>
        <v>0</v>
      </c>
    </row>
    <row r="16" spans="2:14" x14ac:dyDescent="0.4">
      <c r="B16" s="65" t="s">
        <v>53</v>
      </c>
      <c r="C16" s="66">
        <f>T_HW[[#Totals],[(U)
Total Cost Excluding Vat - Y1
(A*K)]]</f>
        <v>0</v>
      </c>
      <c r="D16" s="66">
        <f>T_HW[[#Totals],[(V)
Total Cost Excluding Vat - Y2 
(B*L)]]</f>
        <v>0</v>
      </c>
      <c r="E16" s="66">
        <f>T_HW[[#Totals],[(W)
Total Cost Excluding Vat - Y3 
(C*M)]]</f>
        <v>0</v>
      </c>
      <c r="F16" s="66">
        <f>T_HW[[#Totals],[(X)
Total Cost Excluding Vat - Y4 
(D*N)]]</f>
        <v>0</v>
      </c>
      <c r="G16" s="66">
        <f>T_HW[[#Totals],[(Y)
Total Cost Excluding Vat - Y5 
(E*O)]]</f>
        <v>0</v>
      </c>
      <c r="H16" s="66">
        <f>T_HW[[#Totals],[(Z)
Total Cost Excluding Vat - Y6
(F*P)]]</f>
        <v>0</v>
      </c>
      <c r="I16" s="66">
        <f>T_HW[[#Totals],[(AA)
Total Cost Excluding Vat - Y7 
(G*Q)]]</f>
        <v>0</v>
      </c>
      <c r="J16" s="66">
        <f>T_HW[[#Totals],[(BB)
Total Cost Excluding Vat - Y8 
(H*R)]]</f>
        <v>0</v>
      </c>
      <c r="K16" s="66">
        <f>T_HW[[#Totals],[(CC)
Total Cost Excluding Vat - Y9
(I*S)]]</f>
        <v>0</v>
      </c>
      <c r="L16" s="66">
        <f>T_HW[[#Totals],[(DD)
Total Cost Excluding Vat - Y10
(J*T)]]</f>
        <v>0</v>
      </c>
      <c r="M16" s="66">
        <f>SUM('Pricing Summary'!$C16:$L16)</f>
        <v>0</v>
      </c>
      <c r="N16" s="67">
        <f>'Pricing Summary'!$M16*1.15</f>
        <v>0</v>
      </c>
    </row>
    <row r="17" spans="2:14" x14ac:dyDescent="0.4">
      <c r="B17" s="68" t="s">
        <v>18</v>
      </c>
      <c r="C17" s="69">
        <f>SUM(T_SLA[(U)
Total Cost Excluding Vat - Y1
(A*K)])</f>
        <v>0</v>
      </c>
      <c r="D17" s="69">
        <f>SUM(T_SLA[(V)
Total Cost Excluding Vat - Y2 
(B*L)])</f>
        <v>0</v>
      </c>
      <c r="E17" s="69">
        <f>SUM(T_SLA[(W)
Total Cost Excluding Vat - Y3 
(C*M)])</f>
        <v>0</v>
      </c>
      <c r="F17" s="69">
        <f>SUM(T_SLA[(X)
Total Cost Excluding Vat - Y4 
(D*N)])</f>
        <v>0</v>
      </c>
      <c r="G17" s="69">
        <f>SUM(T_SLA[(Y)
Total Cost Excluding Vat - Y5 
(E*O)])</f>
        <v>0</v>
      </c>
      <c r="H17" s="69">
        <f>T_SLA[[#Totals],[(Z)
Total Cost Excluding Vat - Y6
(F*P)]]</f>
        <v>0</v>
      </c>
      <c r="I17" s="69">
        <f>T_SLA[[#Totals],[(AA)
Total Cost Excluding Vat - Y7 
(G*Q)]]</f>
        <v>0</v>
      </c>
      <c r="J17" s="69">
        <f>T_SLA[[#Totals],[(BB)
Total Cost Excluding Vat - Y8 
(H*R)]]</f>
        <v>0</v>
      </c>
      <c r="K17" s="69">
        <f>T_SLA[[#Totals],[(CC)
Total Cost Excluding Vat - Y9
(I*S)]]</f>
        <v>0</v>
      </c>
      <c r="L17" s="69">
        <f>T_SLA[[#Totals],[(DD)
Total Cost Excluding Vat - Y10
(J*T)]]</f>
        <v>0</v>
      </c>
      <c r="M17" s="69">
        <f>SUM('Pricing Summary'!$C17:$L17)</f>
        <v>0</v>
      </c>
      <c r="N17" s="70">
        <f>'Pricing Summary'!$M17*1.15</f>
        <v>0</v>
      </c>
    </row>
    <row r="18" spans="2:14" x14ac:dyDescent="0.4">
      <c r="B18" s="68" t="s">
        <v>139</v>
      </c>
      <c r="C18" s="69">
        <f>T_OTHER_R[[#Totals],[(U)
Total Cost Excluding Vat - Y1
(A*K)]]</f>
        <v>0</v>
      </c>
      <c r="D18" s="69">
        <f>T_OTHER_R[[#Totals],[(V)
Total Cost Excluding Vat - Y2 
(B*L)]]</f>
        <v>0</v>
      </c>
      <c r="E18" s="69">
        <f>T_OTHER_R[[#Totals],[(W)
Total Cost Excluding Vat - Y3 
(C*M)]]</f>
        <v>0</v>
      </c>
      <c r="F18" s="69">
        <f>T_OTHER_R[[#Totals],[(X)
Total Cost Excluding Vat - Y4 
(D*N)]]</f>
        <v>0</v>
      </c>
      <c r="G18" s="69">
        <f>T_OTHER_R[[#Totals],[(Y)
Total Cost Excluding Vat - Y5 
(E*O)]]</f>
        <v>0</v>
      </c>
      <c r="H18" s="69">
        <f>T_OTHER_R[[#Totals],[(Z)
Total Cost Excluding Vat - Y6
(F*P)]]</f>
        <v>0</v>
      </c>
      <c r="I18" s="69">
        <f>T_OTHER_R[[#Totals],[(AA)
Total Cost Excluding Vat - Y7 
(G*Q)]]</f>
        <v>0</v>
      </c>
      <c r="J18" s="69">
        <f>T_OTHER_R[[#Totals],[(BB)
Total Cost Excluding Vat - Y8 
(H*R)]]</f>
        <v>0</v>
      </c>
      <c r="K18" s="69">
        <f>T_OTHER_R[[#Totals],[(CC)
Total Cost Excluding Vat - Y9
(I*S)]]</f>
        <v>0</v>
      </c>
      <c r="L18" s="69">
        <f>T_OTHER_R[[#Totals],[(DD)
Total Cost Excluding Vat - Y10
(J*T)]]</f>
        <v>0</v>
      </c>
      <c r="M18" s="69"/>
      <c r="N18" s="70"/>
    </row>
    <row r="19" spans="2:14" x14ac:dyDescent="0.4">
      <c r="B19" s="68" t="s">
        <v>138</v>
      </c>
      <c r="C19" s="69">
        <f>T_OTHER_OO[[#Totals],[(U)
Total Cost Excluding Vat - Y1
(A*K)]]</f>
        <v>0</v>
      </c>
      <c r="D19" s="69">
        <f>T_OTHER_OO[[#Totals],[(V)
Total Cost Excluding Vat - Y2 
(B*L)]]</f>
        <v>0</v>
      </c>
      <c r="E19" s="69">
        <f>T_OTHER_OO[[#Totals],[(W)
Total Cost Excluding Vat - Y3 
(C*M)]]</f>
        <v>0</v>
      </c>
      <c r="F19" s="69">
        <f>T_OTHER_OO[[#Totals],[(X)
Total Cost Excluding Vat - Y4 
(D*N)]]</f>
        <v>0</v>
      </c>
      <c r="G19" s="69">
        <f>T_OTHER_OO[[#Totals],[(Y)
Total Cost Excluding Vat - Y5 
(E*O)]]</f>
        <v>0</v>
      </c>
      <c r="H19" s="69">
        <f>T_OTHER_OO[[#Totals],[(Z)
Total Cost Excluding Vat - Y6
(F*P)]]</f>
        <v>0</v>
      </c>
      <c r="I19" s="69">
        <f>T_OTHER_OO[[#Totals],[(AA)
Total Cost Excluding Vat - Y7 
(G*Q)]]</f>
        <v>0</v>
      </c>
      <c r="J19" s="69">
        <f>T_OTHER_OO[[#Totals],[(BB)
Total Cost Excluding Vat - Y8 
(H*R)]]</f>
        <v>0</v>
      </c>
      <c r="K19" s="69">
        <f>T_OTHER_OO[[#Totals],[(CC)
Total Cost Excluding Vat - Y9
(I*S)]]</f>
        <v>0</v>
      </c>
      <c r="L19" s="69">
        <f>T_OTHER_OO[[#Totals],[(DD)
Total Cost Excluding Vat - Y10
(J*T)]]</f>
        <v>0</v>
      </c>
      <c r="M19" s="69"/>
      <c r="N19" s="70"/>
    </row>
    <row r="20" spans="2:14" ht="15" thickBot="1" x14ac:dyDescent="0.45">
      <c r="B20" s="65" t="s">
        <v>19</v>
      </c>
      <c r="C20" s="66">
        <f>T_SUP[[#Totals],[(FF)
Total Cost Y1
((K*EE)+L)*A]]</f>
        <v>0</v>
      </c>
      <c r="D20" s="66">
        <f>T_SUP[[#Totals],[(GG)
Total Cost Y2
((M*EE)+N)*B]]</f>
        <v>0</v>
      </c>
      <c r="E20" s="66">
        <f>T_SUP[[#Totals],[(HH)
Total Cost Y3
((N*EE)+O)*C]]</f>
        <v>0</v>
      </c>
      <c r="F20" s="66">
        <f>T_SUP[[#Totals],[(II)
Total Cost Y4
((Q*EE)+R)*D]]</f>
        <v>0</v>
      </c>
      <c r="G20" s="66">
        <f>T_SUP[[#Totals],[(JJ)
Total Cost Y5
((S*EE)+T)*E]]</f>
        <v>0</v>
      </c>
      <c r="H20" s="66">
        <f>T_SUP[[#Totals],[(KK)
Total Cost Y6
((U*EE)+V)*F]]</f>
        <v>0</v>
      </c>
      <c r="I20" s="66">
        <f>T_SUP[[#Totals],[(LL)
Total Cost Y7
((W*EE)+X)*G]]</f>
        <v>0</v>
      </c>
      <c r="J20" s="66">
        <f>T_SUP[[#Totals],[(MM)
Total Cost Y8
((Y*EE)+Z)*H]]</f>
        <v>0</v>
      </c>
      <c r="K20" s="66">
        <f>T_SUP[[#Totals],[(NN)
Total Cost Y9
((AA*EE)+BB)*I]]</f>
        <v>0</v>
      </c>
      <c r="L20" s="66">
        <f>T_SUP[[#Totals],[(OO)
Total Cost Y10
((CC*EE)+DD)*J]]</f>
        <v>0</v>
      </c>
      <c r="M20" s="66">
        <f>SUM('Pricing Summary'!$C20:$L20)</f>
        <v>0</v>
      </c>
      <c r="N20" s="67">
        <f>'Pricing Summary'!$M20*1.15</f>
        <v>0</v>
      </c>
    </row>
    <row r="21" spans="2:14" ht="15.45" thickTop="1" thickBot="1" x14ac:dyDescent="0.45">
      <c r="B21" s="71" t="s">
        <v>20</v>
      </c>
      <c r="C21" s="72">
        <f>SUM(C15:C20)</f>
        <v>0</v>
      </c>
      <c r="D21" s="72">
        <f t="shared" ref="D21:N21" si="0">SUM(D15:D20)</f>
        <v>0</v>
      </c>
      <c r="E21" s="72">
        <f t="shared" si="0"/>
        <v>0</v>
      </c>
      <c r="F21" s="72">
        <f t="shared" si="0"/>
        <v>0</v>
      </c>
      <c r="G21" s="72">
        <f t="shared" si="0"/>
        <v>0</v>
      </c>
      <c r="H21" s="72">
        <f t="shared" si="0"/>
        <v>0</v>
      </c>
      <c r="I21" s="72">
        <f t="shared" si="0"/>
        <v>0</v>
      </c>
      <c r="J21" s="72">
        <f t="shared" si="0"/>
        <v>0</v>
      </c>
      <c r="K21" s="72">
        <f t="shared" si="0"/>
        <v>0</v>
      </c>
      <c r="L21" s="72">
        <f t="shared" si="0"/>
        <v>0</v>
      </c>
      <c r="M21" s="72">
        <f t="shared" si="0"/>
        <v>0</v>
      </c>
      <c r="N21" s="72">
        <f t="shared" si="0"/>
        <v>0</v>
      </c>
    </row>
  </sheetData>
  <sheetProtection algorithmName="SHA-512" hashValue="2+Y5q65+nM+hwX14SoO7kLWQqvTpKhAsTdQK9/XP9CG0P0ROK+/RvfQBzS8gZgl56Zk4sDupqhU7hu6XaNH0hg==" saltValue="hlIg/DMPNJ9enuTUPQ8Z/A==" spinCount="100000" sheet="1" objects="1" scenarios="1" formatColumns="0"/>
  <mergeCells count="1">
    <mergeCell ref="B2:K4"/>
  </mergeCells>
  <phoneticPr fontId="36" type="noConversion"/>
  <pageMargins left="0.7" right="0.7" top="0.75" bottom="0.75" header="0.3" footer="0.3"/>
  <pageSetup paperSize="9" scale="31" fitToHeight="0" orientation="portrait" horizontalDpi="4294967292" verticalDpi="4294967293" r:id="rId1"/>
  <headerFooter>
    <oddHeader>&amp;C&amp;"Calibri"&amp;10&amp;K000000 Confidential&amp;1#_x000D_</oddHeader>
    <oddFooter>&amp;R_x000D_&amp;1#&amp;"Calibri"&amp;10&amp;K000000 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H21"/>
  <sheetViews>
    <sheetView zoomScale="110" zoomScaleNormal="110" workbookViewId="0">
      <selection activeCell="A4" sqref="A4:C4"/>
    </sheetView>
  </sheetViews>
  <sheetFormatPr defaultColWidth="8.69140625" defaultRowHeight="14.6" x14ac:dyDescent="0.4"/>
  <cols>
    <col min="1" max="1" width="99" customWidth="1"/>
    <col min="2" max="2" width="17.69140625" bestFit="1" customWidth="1"/>
    <col min="3" max="3" width="18.53515625" bestFit="1" customWidth="1"/>
    <col min="6" max="6" width="58.4609375" customWidth="1"/>
    <col min="7" max="7" width="17.69140625" bestFit="1" customWidth="1"/>
    <col min="8" max="8" width="18.53515625" bestFit="1" customWidth="1"/>
    <col min="34" max="34" width="3.84375" bestFit="1" customWidth="1"/>
  </cols>
  <sheetData>
    <row r="1" spans="1:34" s="12" customFormat="1" ht="24.9" customHeight="1" x14ac:dyDescent="0.4">
      <c r="A1" s="145" t="s">
        <v>129</v>
      </c>
      <c r="B1" s="146"/>
      <c r="C1" s="146"/>
      <c r="D1" s="146"/>
      <c r="E1" s="146"/>
      <c r="F1" s="146"/>
      <c r="G1" s="146"/>
      <c r="H1" s="147"/>
      <c r="AH1" s="12" t="s">
        <v>21</v>
      </c>
    </row>
    <row r="2" spans="1:34" s="12" customFormat="1" ht="24.9" customHeight="1" x14ac:dyDescent="0.4">
      <c r="A2" s="148"/>
      <c r="B2" s="149"/>
      <c r="C2" s="149"/>
      <c r="D2" s="149"/>
      <c r="E2" s="149"/>
      <c r="F2" s="149"/>
      <c r="G2" s="149"/>
      <c r="H2" s="150"/>
      <c r="AH2" s="12" t="s">
        <v>22</v>
      </c>
    </row>
    <row r="3" spans="1:34" s="12" customFormat="1" ht="24.9" customHeight="1" thickBot="1" x14ac:dyDescent="0.45">
      <c r="A3" s="151"/>
      <c r="B3" s="152"/>
      <c r="C3" s="152"/>
      <c r="D3" s="152"/>
      <c r="E3" s="152"/>
      <c r="F3" s="152"/>
      <c r="G3" s="152"/>
      <c r="H3" s="153"/>
    </row>
    <row r="4" spans="1:34" s="12" customFormat="1" ht="15.45" x14ac:dyDescent="0.4">
      <c r="A4" s="155" t="s">
        <v>23</v>
      </c>
      <c r="B4" s="156"/>
      <c r="C4" s="156"/>
      <c r="D4" s="4"/>
      <c r="E4" s="4"/>
      <c r="F4" s="17"/>
      <c r="G4" s="4"/>
    </row>
    <row r="5" spans="1:34" ht="15.45" x14ac:dyDescent="0.4">
      <c r="A5" s="155" t="s">
        <v>24</v>
      </c>
      <c r="B5" s="156"/>
      <c r="C5" s="156"/>
    </row>
    <row r="6" spans="1:34" ht="15.45" x14ac:dyDescent="0.4">
      <c r="A6" s="155" t="s">
        <v>25</v>
      </c>
      <c r="B6" s="156"/>
      <c r="C6" s="156"/>
    </row>
    <row r="7" spans="1:34" ht="15.45" x14ac:dyDescent="0.4">
      <c r="A7" s="155" t="s">
        <v>26</v>
      </c>
      <c r="B7" s="156"/>
      <c r="C7" s="156"/>
    </row>
    <row r="8" spans="1:34" x14ac:dyDescent="0.4">
      <c r="A8" s="3"/>
      <c r="B8" s="4"/>
      <c r="C8" s="4"/>
    </row>
    <row r="9" spans="1:34" ht="14.4" customHeight="1" x14ac:dyDescent="0.4">
      <c r="A9" s="154"/>
      <c r="B9" s="154"/>
      <c r="C9" s="154"/>
    </row>
    <row r="11" spans="1:34" x14ac:dyDescent="0.4">
      <c r="A11" s="13" t="s">
        <v>27</v>
      </c>
      <c r="B11" s="13" t="s">
        <v>15</v>
      </c>
      <c r="C11" s="13" t="s">
        <v>28</v>
      </c>
    </row>
    <row r="12" spans="1:34" x14ac:dyDescent="0.4">
      <c r="A12" s="58" t="s">
        <v>57</v>
      </c>
      <c r="B12" s="45">
        <f>SUMIF(T_SUP[WORK PACKAGE NAME],T_SUP_SUM[[#This Row],[Work Package Name]],T_SUP[(PP)
Total Cost Excluding VAT
(FF+GG+HH+II+JJ+KK+LL+MM+NN+OO)])</f>
        <v>0</v>
      </c>
      <c r="C12" s="45">
        <f>T_SUP_SUM[[#This Row],[Total Excluding VAT]]*1.15</f>
        <v>0</v>
      </c>
    </row>
    <row r="13" spans="1:34" x14ac:dyDescent="0.4">
      <c r="A13" s="58" t="s">
        <v>58</v>
      </c>
      <c r="B13" s="45">
        <f>SUMIF(T_SUP[WORK PACKAGE NAME],T_SUP_SUM[[#This Row],[Work Package Name]],T_SUP[(PP)
Total Cost Excluding VAT
(FF+GG+HH+II+JJ+KK+LL+MM+NN+OO)])</f>
        <v>0</v>
      </c>
      <c r="C13" s="45">
        <f>T_SUP_SUM[[#This Row],[Total Excluding VAT]]*1.15</f>
        <v>0</v>
      </c>
    </row>
    <row r="14" spans="1:34" x14ac:dyDescent="0.4">
      <c r="A14" s="58" t="s">
        <v>59</v>
      </c>
      <c r="B14" s="45">
        <f>SUMIF(T_SUP[WORK PACKAGE NAME],T_SUP_SUM[[#This Row],[Work Package Name]],T_SUP[(PP)
Total Cost Excluding VAT
(FF+GG+HH+II+JJ+KK+LL+MM+NN+OO)])</f>
        <v>0</v>
      </c>
      <c r="C14" s="45">
        <f>T_SUP_SUM[[#This Row],[Total Excluding VAT]]*1.15</f>
        <v>0</v>
      </c>
    </row>
    <row r="15" spans="1:34" x14ac:dyDescent="0.4">
      <c r="A15" s="58" t="s">
        <v>60</v>
      </c>
      <c r="B15" s="45">
        <f>SUMIF(T_SUP[WORK PACKAGE NAME],T_SUP_SUM[[#This Row],[Work Package Name]],T_SUP[(PP)
Total Cost Excluding VAT
(FF+GG+HH+II+JJ+KK+LL+MM+NN+OO)])</f>
        <v>0</v>
      </c>
      <c r="C15" s="45">
        <f>T_SUP_SUM[[#This Row],[Total Excluding VAT]]*1.15</f>
        <v>0</v>
      </c>
    </row>
    <row r="16" spans="1:34" x14ac:dyDescent="0.4">
      <c r="A16" s="58" t="s">
        <v>61</v>
      </c>
      <c r="B16" s="45">
        <f>SUMIF(T_SUP[WORK PACKAGE NAME],T_SUP_SUM[[#This Row],[Work Package Name]],T_SUP[(PP)
Total Cost Excluding VAT
(FF+GG+HH+II+JJ+KK+LL+MM+NN+OO)])</f>
        <v>0</v>
      </c>
      <c r="C16" s="45">
        <f>T_SUP_SUM[[#This Row],[Total Excluding VAT]]*1.15</f>
        <v>0</v>
      </c>
    </row>
    <row r="17" spans="1:3" x14ac:dyDescent="0.4">
      <c r="A17" s="58" t="s">
        <v>62</v>
      </c>
      <c r="B17" s="45">
        <f>SUMIF(T_SUP[WORK PACKAGE NAME],T_SUP_SUM[[#This Row],[Work Package Name]],T_SUP[(PP)
Total Cost Excluding VAT
(FF+GG+HH+II+JJ+KK+LL+MM+NN+OO)])</f>
        <v>0</v>
      </c>
      <c r="C17" s="45">
        <f>T_SUP_SUM[[#This Row],[Total Excluding VAT]]*1.15</f>
        <v>0</v>
      </c>
    </row>
    <row r="18" spans="1:3" x14ac:dyDescent="0.4">
      <c r="A18" s="58" t="s">
        <v>63</v>
      </c>
      <c r="B18" s="45">
        <f>SUMIF(T_SUP[WORK PACKAGE NAME],T_SUP_SUM[[#This Row],[Work Package Name]],T_SUP[(PP)
Total Cost Excluding VAT
(FF+GG+HH+II+JJ+KK+LL+MM+NN+OO)])</f>
        <v>0</v>
      </c>
      <c r="C18" s="45">
        <f>T_SUP_SUM[[#This Row],[Total Excluding VAT]]*1.15</f>
        <v>0</v>
      </c>
    </row>
    <row r="19" spans="1:3" x14ac:dyDescent="0.4">
      <c r="A19" s="58" t="s">
        <v>64</v>
      </c>
      <c r="B19" s="45">
        <f>SUMIF(T_SUP[WORK PACKAGE NAME],T_SUP_SUM[[#This Row],[Work Package Name]],T_SUP[(PP)
Total Cost Excluding VAT
(FF+GG+HH+II+JJ+KK+LL+MM+NN+OO)])</f>
        <v>0</v>
      </c>
      <c r="C19" s="45">
        <f>T_SUP_SUM[[#This Row],[Total Excluding VAT]]*1.15</f>
        <v>0</v>
      </c>
    </row>
    <row r="20" spans="1:3" ht="15.45" customHeight="1" thickBot="1" x14ac:dyDescent="0.45">
      <c r="A20" s="58" t="s">
        <v>54</v>
      </c>
      <c r="B20" s="45">
        <f>SUMIF(T_SUP[WORK PACKAGE NAME],T_SUP_SUM[[#This Row],[Work Package Name]],T_SUP[(PP)
Total Cost Excluding VAT
(FF+GG+HH+II+JJ+KK+LL+MM+NN+OO)])</f>
        <v>0</v>
      </c>
      <c r="C20" s="45">
        <f>T_SUP_SUM[[#This Row],[Total Excluding VAT]]*1.15</f>
        <v>0</v>
      </c>
    </row>
    <row r="21" spans="1:3" ht="15" thickTop="1" x14ac:dyDescent="0.4">
      <c r="A21" s="46" t="s">
        <v>20</v>
      </c>
      <c r="B21" s="47">
        <f>SUM(B12:B20)</f>
        <v>0</v>
      </c>
      <c r="C21" s="48">
        <f>T_SUP_SUM[[#This Row],[Total Excluding VAT]]*1.15</f>
        <v>0</v>
      </c>
    </row>
  </sheetData>
  <sheetProtection algorithmName="SHA-512" hashValue="fuJSqrTwqmK9fhKMQzXMoiIFKJWJ+pvRTMszA7t1yNRKMtPojqea58WajOlc/Hmnai9IiQYb1pQDLM3CfiQ6Aw==" saltValue="IJSsIyTsr7DER2+MffWJTA==" spinCount="100000" sheet="1" objects="1" scenarios="1" formatColumns="0"/>
  <mergeCells count="6">
    <mergeCell ref="A1:H3"/>
    <mergeCell ref="A9:C9"/>
    <mergeCell ref="A4:C4"/>
    <mergeCell ref="A5:C5"/>
    <mergeCell ref="A6:C6"/>
    <mergeCell ref="A7:C7"/>
  </mergeCells>
  <pageMargins left="0.7" right="0.7" top="0.75" bottom="0.75" header="0.3" footer="0.3"/>
  <pageSetup paperSize="8" scale="98" orientation="portrait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AT97"/>
  <sheetViews>
    <sheetView tabSelected="1" zoomScale="85" zoomScaleNormal="85" workbookViewId="0">
      <pane ySplit="15" topLeftCell="A16" activePane="bottomLeft" state="frozen"/>
      <selection pane="bottomLeft" activeCell="R41" sqref="R41"/>
    </sheetView>
  </sheetViews>
  <sheetFormatPr defaultColWidth="73" defaultRowHeight="14.6" x14ac:dyDescent="0.4"/>
  <cols>
    <col min="1" max="1" width="30.3828125" style="1" bestFit="1" customWidth="1"/>
    <col min="2" max="2" width="4.3046875" style="1" bestFit="1" customWidth="1"/>
    <col min="3" max="4" width="6.4609375" style="42" customWidth="1"/>
    <col min="5" max="5" width="5.23046875" style="42" customWidth="1"/>
    <col min="6" max="7" width="5.3046875" style="42" bestFit="1" customWidth="1"/>
    <col min="8" max="8" width="9.61328125" style="42" bestFit="1" customWidth="1"/>
    <col min="9" max="9" width="5.3046875" style="42" bestFit="1" customWidth="1"/>
    <col min="10" max="10" width="5.69140625" style="43" customWidth="1"/>
    <col min="11" max="11" width="4.84375" style="1" customWidth="1"/>
    <col min="12" max="12" width="5.921875" style="1" customWidth="1"/>
    <col min="13" max="13" width="17.3046875" style="1" customWidth="1"/>
    <col min="14" max="14" width="17.3046875" style="53" customWidth="1"/>
    <col min="15" max="15" width="17.3046875" style="1" customWidth="1"/>
    <col min="16" max="27" width="17.3046875" style="56" customWidth="1"/>
    <col min="28" max="32" width="17.3046875" style="1" customWidth="1"/>
    <col min="33" max="33" width="11.921875" style="1" customWidth="1"/>
    <col min="34" max="45" width="22" style="1" customWidth="1"/>
    <col min="46" max="16384" width="73" style="1"/>
  </cols>
  <sheetData>
    <row r="1" spans="1:46" s="18" customFormat="1" x14ac:dyDescent="0.4">
      <c r="A1" s="157" t="s">
        <v>130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54"/>
      <c r="Y1" s="54"/>
      <c r="Z1" s="54"/>
      <c r="AA1" s="54"/>
      <c r="AF1" s="18" t="s">
        <v>21</v>
      </c>
    </row>
    <row r="2" spans="1:46" s="18" customFormat="1" x14ac:dyDescent="0.4">
      <c r="A2" s="157"/>
      <c r="B2" s="157"/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7"/>
      <c r="N2" s="157"/>
      <c r="O2" s="157"/>
      <c r="P2" s="157"/>
      <c r="Q2" s="157"/>
      <c r="R2" s="157"/>
      <c r="S2" s="157"/>
      <c r="T2" s="157"/>
      <c r="U2" s="157"/>
      <c r="V2" s="157"/>
      <c r="W2" s="157"/>
      <c r="X2" s="54"/>
      <c r="Y2" s="54"/>
      <c r="Z2" s="54"/>
      <c r="AA2" s="54"/>
      <c r="AF2" s="18" t="s">
        <v>22</v>
      </c>
    </row>
    <row r="3" spans="1:46" s="18" customFormat="1" x14ac:dyDescent="0.4">
      <c r="A3" s="157"/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/>
      <c r="T3" s="157"/>
      <c r="U3" s="157"/>
      <c r="V3" s="157"/>
      <c r="W3" s="157"/>
      <c r="X3" s="54"/>
      <c r="Y3" s="54"/>
      <c r="Z3" s="54"/>
      <c r="AA3" s="54"/>
    </row>
    <row r="4" spans="1:46" s="18" customFormat="1" x14ac:dyDescent="0.4">
      <c r="A4" s="157"/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54"/>
      <c r="Y4" s="54"/>
      <c r="Z4" s="54"/>
      <c r="AA4" s="54"/>
    </row>
    <row r="5" spans="1:46" s="18" customFormat="1" ht="25.3" x14ac:dyDescent="0.4">
      <c r="A5" s="155" t="s">
        <v>23</v>
      </c>
      <c r="B5" s="156"/>
      <c r="C5" s="156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54"/>
      <c r="Y5" s="54"/>
      <c r="Z5" s="54"/>
      <c r="AA5" s="54"/>
    </row>
    <row r="6" spans="1:46" s="18" customFormat="1" ht="18.45" customHeight="1" x14ac:dyDescent="0.4">
      <c r="A6" s="155" t="s">
        <v>118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49"/>
      <c r="T6" s="49"/>
      <c r="U6" s="49"/>
      <c r="V6" s="49"/>
      <c r="W6" s="49"/>
      <c r="X6" s="54"/>
      <c r="Y6" s="54"/>
      <c r="Z6" s="54"/>
      <c r="AA6" s="54"/>
    </row>
    <row r="7" spans="1:46" s="18" customFormat="1" ht="19.3" customHeight="1" x14ac:dyDescent="0.4">
      <c r="A7" s="158" t="s">
        <v>100</v>
      </c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49"/>
      <c r="T7" s="49"/>
      <c r="U7" s="49"/>
      <c r="V7" s="49"/>
      <c r="W7" s="49"/>
      <c r="X7" s="54"/>
      <c r="Y7" s="54"/>
      <c r="Z7" s="54"/>
      <c r="AA7" s="54"/>
    </row>
    <row r="8" spans="1:46" s="18" customFormat="1" ht="16.3" customHeight="1" x14ac:dyDescent="0.4">
      <c r="A8" s="155" t="s">
        <v>101</v>
      </c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49"/>
      <c r="T8" s="49"/>
      <c r="U8" s="49"/>
      <c r="V8" s="49"/>
      <c r="W8" s="49"/>
      <c r="X8" s="54"/>
      <c r="Y8" s="54"/>
      <c r="Z8" s="54"/>
      <c r="AA8" s="54"/>
    </row>
    <row r="9" spans="1:46" s="18" customFormat="1" ht="17.25" customHeight="1" x14ac:dyDescent="0.4">
      <c r="A9" s="155" t="s">
        <v>102</v>
      </c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49"/>
      <c r="T9" s="49"/>
      <c r="U9" s="49"/>
      <c r="V9" s="49"/>
      <c r="W9" s="49"/>
      <c r="X9" s="54"/>
      <c r="Y9" s="54"/>
      <c r="Z9" s="54"/>
      <c r="AA9" s="54"/>
    </row>
    <row r="10" spans="1:46" s="18" customFormat="1" ht="17.25" customHeight="1" x14ac:dyDescent="0.4">
      <c r="A10" s="155" t="s">
        <v>103</v>
      </c>
      <c r="B10" s="156"/>
      <c r="C10" s="156"/>
      <c r="D10" s="156"/>
      <c r="E10" s="156"/>
      <c r="F10" s="156"/>
      <c r="G10" s="156"/>
      <c r="H10" s="156"/>
      <c r="I10" s="156"/>
      <c r="J10" s="156"/>
      <c r="K10" s="156"/>
      <c r="L10" s="156"/>
      <c r="M10" s="156"/>
      <c r="N10" s="156"/>
      <c r="O10" s="156"/>
      <c r="P10" s="156"/>
      <c r="Q10" s="156"/>
      <c r="R10" s="156"/>
      <c r="S10" s="49"/>
      <c r="T10" s="49"/>
      <c r="U10" s="49"/>
      <c r="V10" s="49"/>
      <c r="W10" s="49"/>
      <c r="X10" s="54"/>
      <c r="Y10" s="54"/>
      <c r="Z10" s="54"/>
      <c r="AA10" s="54"/>
    </row>
    <row r="11" spans="1:46" s="18" customFormat="1" ht="14.6" customHeight="1" x14ac:dyDescent="0.4">
      <c r="A11" s="155" t="s">
        <v>104</v>
      </c>
      <c r="B11" s="156"/>
      <c r="C11" s="156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56"/>
      <c r="Q11" s="156"/>
      <c r="R11" s="156"/>
      <c r="S11" s="49"/>
      <c r="T11" s="49"/>
      <c r="U11" s="49"/>
      <c r="V11" s="49"/>
      <c r="W11" s="49"/>
      <c r="X11" s="54"/>
      <c r="Y11" s="54"/>
      <c r="Z11" s="54"/>
      <c r="AA11" s="54"/>
    </row>
    <row r="12" spans="1:46" s="18" customFormat="1" ht="16.3" customHeight="1" x14ac:dyDescent="0.4">
      <c r="A12" s="155" t="s">
        <v>105</v>
      </c>
      <c r="B12" s="156"/>
      <c r="C12" s="15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49"/>
      <c r="T12" s="49"/>
      <c r="U12" s="49"/>
      <c r="V12" s="49"/>
      <c r="W12" s="49"/>
      <c r="X12" s="54"/>
      <c r="Y12" s="54"/>
      <c r="Z12" s="54"/>
      <c r="AA12" s="54"/>
    </row>
    <row r="13" spans="1:46" s="18" customFormat="1" ht="25.75" thickBot="1" x14ac:dyDescent="0.45">
      <c r="A13" s="160"/>
      <c r="B13" s="161"/>
      <c r="C13" s="161"/>
      <c r="D13" s="161"/>
      <c r="E13" s="161"/>
      <c r="F13" s="161"/>
      <c r="G13" s="161"/>
      <c r="H13" s="161"/>
      <c r="I13" s="161"/>
      <c r="J13" s="161"/>
      <c r="K13" s="161"/>
      <c r="L13" s="161"/>
      <c r="M13" s="161"/>
      <c r="N13" s="161"/>
      <c r="O13" s="161"/>
      <c r="P13" s="161"/>
      <c r="Q13" s="161"/>
      <c r="R13" s="161"/>
      <c r="S13" s="49"/>
      <c r="T13" s="49"/>
      <c r="U13" s="49"/>
      <c r="V13" s="49"/>
      <c r="W13" s="49"/>
      <c r="X13" s="54"/>
      <c r="Y13" s="54"/>
      <c r="Z13" s="54"/>
      <c r="AA13" s="54"/>
    </row>
    <row r="14" spans="1:46" s="39" customFormat="1" ht="15" thickBot="1" x14ac:dyDescent="0.45">
      <c r="A14" s="38"/>
      <c r="C14" s="40"/>
      <c r="D14" s="40"/>
      <c r="E14" s="40"/>
      <c r="F14" s="40"/>
      <c r="G14" s="40"/>
      <c r="H14" s="40"/>
      <c r="I14" s="40"/>
      <c r="J14" s="41"/>
      <c r="N14" s="50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</row>
    <row r="15" spans="1:46" ht="72.900000000000006" x14ac:dyDescent="0.4">
      <c r="A15" s="13" t="s">
        <v>29</v>
      </c>
      <c r="B15" s="13" t="s">
        <v>30</v>
      </c>
      <c r="C15" s="59" t="s">
        <v>65</v>
      </c>
      <c r="D15" s="13" t="s">
        <v>66</v>
      </c>
      <c r="E15" s="13" t="s">
        <v>67</v>
      </c>
      <c r="F15" s="13" t="s">
        <v>68</v>
      </c>
      <c r="G15" s="13" t="s">
        <v>69</v>
      </c>
      <c r="H15" s="13" t="s">
        <v>70</v>
      </c>
      <c r="I15" s="13" t="s">
        <v>71</v>
      </c>
      <c r="J15" s="13" t="s">
        <v>72</v>
      </c>
      <c r="K15" s="13" t="s">
        <v>73</v>
      </c>
      <c r="L15" s="13" t="s">
        <v>74</v>
      </c>
      <c r="M15" s="13" t="s">
        <v>140</v>
      </c>
      <c r="N15" s="51" t="s">
        <v>141</v>
      </c>
      <c r="O15" s="13" t="s">
        <v>145</v>
      </c>
      <c r="P15" s="51" t="s">
        <v>146</v>
      </c>
      <c r="Q15" s="13" t="s">
        <v>147</v>
      </c>
      <c r="R15" s="51" t="s">
        <v>148</v>
      </c>
      <c r="S15" s="13" t="s">
        <v>149</v>
      </c>
      <c r="T15" s="51" t="s">
        <v>150</v>
      </c>
      <c r="U15" s="13" t="s">
        <v>151</v>
      </c>
      <c r="V15" s="51" t="s">
        <v>152</v>
      </c>
      <c r="W15" s="13" t="s">
        <v>153</v>
      </c>
      <c r="X15" s="51" t="s">
        <v>154</v>
      </c>
      <c r="Y15" s="13" t="s">
        <v>155</v>
      </c>
      <c r="Z15" s="51" t="s">
        <v>156</v>
      </c>
      <c r="AA15" s="13" t="s">
        <v>157</v>
      </c>
      <c r="AB15" s="51" t="s">
        <v>158</v>
      </c>
      <c r="AC15" s="13" t="s">
        <v>159</v>
      </c>
      <c r="AD15" s="51" t="s">
        <v>160</v>
      </c>
      <c r="AE15" s="13" t="s">
        <v>161</v>
      </c>
      <c r="AF15" s="51" t="s">
        <v>162</v>
      </c>
      <c r="AG15" s="14" t="s">
        <v>142</v>
      </c>
      <c r="AH15" s="51" t="s">
        <v>143</v>
      </c>
      <c r="AI15" s="51" t="s">
        <v>144</v>
      </c>
      <c r="AJ15" s="51" t="s">
        <v>163</v>
      </c>
      <c r="AK15" s="51" t="s">
        <v>164</v>
      </c>
      <c r="AL15" s="51" t="s">
        <v>165</v>
      </c>
      <c r="AM15" s="51" t="s">
        <v>166</v>
      </c>
      <c r="AN15" s="51" t="s">
        <v>167</v>
      </c>
      <c r="AO15" s="51" t="s">
        <v>168</v>
      </c>
      <c r="AP15" s="51" t="s">
        <v>169</v>
      </c>
      <c r="AQ15" s="51" t="s">
        <v>170</v>
      </c>
      <c r="AR15" s="51" t="s">
        <v>171</v>
      </c>
      <c r="AS15" s="51" t="s">
        <v>172</v>
      </c>
      <c r="AT15" s="16" t="s">
        <v>31</v>
      </c>
    </row>
    <row r="16" spans="1:46" x14ac:dyDescent="0.4">
      <c r="A16" s="58" t="s">
        <v>57</v>
      </c>
      <c r="B16" s="77" t="s">
        <v>32</v>
      </c>
      <c r="C16" s="78">
        <v>464</v>
      </c>
      <c r="D16" s="78">
        <v>0</v>
      </c>
      <c r="E16" s="78">
        <v>0</v>
      </c>
      <c r="F16" s="78">
        <f>ROUNDUP(T_SUP[[#This Row],[(A)
Y1]]*0.1,0)</f>
        <v>47</v>
      </c>
      <c r="G16" s="78">
        <v>0</v>
      </c>
      <c r="H16" s="78">
        <f>T_SUP[[#This Row],[(D)
Y4]]+T_SUP[[#This Row],[(A)
Y1]]</f>
        <v>511</v>
      </c>
      <c r="I16" s="78">
        <v>0</v>
      </c>
      <c r="J16" s="78">
        <f>ROUNDUP(T_SUP[[#This Row],[(F)
Y6]]*0.1,0)</f>
        <v>52</v>
      </c>
      <c r="K16" s="78">
        <v>0</v>
      </c>
      <c r="L16" s="78">
        <v>0</v>
      </c>
      <c r="M16" s="20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19">
        <f t="shared" ref="AG16:AG78" si="0">Exchange_Rate</f>
        <v>18</v>
      </c>
      <c r="AH16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16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16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16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16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16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16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16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16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16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16" s="79">
        <f>SUM(T_SUP[[#This Row],[(FF)
Total Cost Y1
((K*EE)+L)*A]:[(OO)
Total Cost Y10
((CC*EE)+DD)*J]])</f>
        <v>0</v>
      </c>
      <c r="AS16" s="79">
        <f>T_SUP[[#This Row],[(PP)
Total Cost Excluding VAT
(FF+GG+HH+II+JJ+KK+LL+MM+NN+OO)]]*1.15</f>
        <v>0</v>
      </c>
      <c r="AT16" s="21"/>
    </row>
    <row r="17" spans="1:46" x14ac:dyDescent="0.4">
      <c r="A17" s="58" t="s">
        <v>58</v>
      </c>
      <c r="B17" s="77" t="s">
        <v>32</v>
      </c>
      <c r="C17" s="78">
        <v>464</v>
      </c>
      <c r="D17" s="78">
        <v>0</v>
      </c>
      <c r="E17" s="78">
        <v>0</v>
      </c>
      <c r="F17" s="78">
        <f>ROUNDUP(T_SUP[[#This Row],[(A)
Y1]]*0.1,0)</f>
        <v>47</v>
      </c>
      <c r="G17" s="78">
        <v>0</v>
      </c>
      <c r="H17" s="78">
        <f>T_SUP[[#This Row],[(D)
Y4]]+T_SUP[[#This Row],[(A)
Y1]]</f>
        <v>511</v>
      </c>
      <c r="I17" s="78">
        <v>0</v>
      </c>
      <c r="J17" s="78">
        <f>ROUNDUP(T_SUP[[#This Row],[(F)
Y6]]*0.1,0)</f>
        <v>52</v>
      </c>
      <c r="K17" s="78">
        <v>0</v>
      </c>
      <c r="L17" s="78">
        <v>0</v>
      </c>
      <c r="M17" s="20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19">
        <f t="shared" si="0"/>
        <v>18</v>
      </c>
      <c r="AH17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17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17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17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17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17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17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17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17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17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17" s="79">
        <f>SUM(T_SUP[[#This Row],[(FF)
Total Cost Y1
((K*EE)+L)*A]:[(OO)
Total Cost Y10
((CC*EE)+DD)*J]])</f>
        <v>0</v>
      </c>
      <c r="AS17" s="79">
        <f>T_SUP[[#This Row],[(PP)
Total Cost Excluding VAT
(FF+GG+HH+II+JJ+KK+LL+MM+NN+OO)]]*1.15</f>
        <v>0</v>
      </c>
      <c r="AT17" s="21"/>
    </row>
    <row r="18" spans="1:46" x14ac:dyDescent="0.4">
      <c r="A18" s="58" t="s">
        <v>59</v>
      </c>
      <c r="B18" s="77" t="s">
        <v>32</v>
      </c>
      <c r="C18" s="78">
        <v>397</v>
      </c>
      <c r="D18" s="78">
        <v>0</v>
      </c>
      <c r="E18" s="78">
        <v>0</v>
      </c>
      <c r="F18" s="78">
        <f>ROUNDUP(T_SUP[[#This Row],[(A)
Y1]]*0.1,0)</f>
        <v>40</v>
      </c>
      <c r="G18" s="78">
        <v>0</v>
      </c>
      <c r="H18" s="78">
        <f>T_SUP[[#This Row],[(D)
Y4]]+T_SUP[[#This Row],[(A)
Y1]]</f>
        <v>437</v>
      </c>
      <c r="I18" s="78">
        <v>0</v>
      </c>
      <c r="J18" s="78">
        <f>ROUNDUP(T_SUP[[#This Row],[(F)
Y6]]*0.1,0)</f>
        <v>44</v>
      </c>
      <c r="K18" s="78">
        <v>0</v>
      </c>
      <c r="L18" s="78">
        <v>0</v>
      </c>
      <c r="M18" s="20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19">
        <f t="shared" si="0"/>
        <v>18</v>
      </c>
      <c r="AH18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18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18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18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18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18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18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18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18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18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18" s="79">
        <f>SUM(T_SUP[[#This Row],[(FF)
Total Cost Y1
((K*EE)+L)*A]:[(OO)
Total Cost Y10
((CC*EE)+DD)*J]])</f>
        <v>0</v>
      </c>
      <c r="AS18" s="79">
        <f>T_SUP[[#This Row],[(PP)
Total Cost Excluding VAT
(FF+GG+HH+II+JJ+KK+LL+MM+NN+OO)]]*1.15</f>
        <v>0</v>
      </c>
      <c r="AT18" s="21"/>
    </row>
    <row r="19" spans="1:46" x14ac:dyDescent="0.4">
      <c r="A19" s="58" t="s">
        <v>60</v>
      </c>
      <c r="B19" s="77" t="s">
        <v>32</v>
      </c>
      <c r="C19" s="78">
        <v>458</v>
      </c>
      <c r="D19" s="78">
        <v>0</v>
      </c>
      <c r="E19" s="78">
        <v>0</v>
      </c>
      <c r="F19" s="78">
        <f>ROUNDUP(T_SUP[[#This Row],[(A)
Y1]]*0.1,0)</f>
        <v>46</v>
      </c>
      <c r="G19" s="78">
        <v>0</v>
      </c>
      <c r="H19" s="78">
        <f>T_SUP[[#This Row],[(D)
Y4]]+T_SUP[[#This Row],[(A)
Y1]]</f>
        <v>504</v>
      </c>
      <c r="I19" s="78">
        <v>0</v>
      </c>
      <c r="J19" s="78">
        <f>ROUNDUP(T_SUP[[#This Row],[(F)
Y6]]*0.1,0)</f>
        <v>51</v>
      </c>
      <c r="K19" s="78">
        <v>0</v>
      </c>
      <c r="L19" s="78">
        <v>0</v>
      </c>
      <c r="M19" s="20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19">
        <f t="shared" si="0"/>
        <v>18</v>
      </c>
      <c r="AH19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19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19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19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19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19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19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19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19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19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19" s="79">
        <f>SUM(T_SUP[[#This Row],[(FF)
Total Cost Y1
((K*EE)+L)*A]:[(OO)
Total Cost Y10
((CC*EE)+DD)*J]])</f>
        <v>0</v>
      </c>
      <c r="AS19" s="79">
        <f>T_SUP[[#This Row],[(PP)
Total Cost Excluding VAT
(FF+GG+HH+II+JJ+KK+LL+MM+NN+OO)]]*1.15</f>
        <v>0</v>
      </c>
      <c r="AT19" s="21"/>
    </row>
    <row r="20" spans="1:46" x14ac:dyDescent="0.4">
      <c r="A20" s="58" t="s">
        <v>61</v>
      </c>
      <c r="B20" s="77" t="s">
        <v>32</v>
      </c>
      <c r="C20" s="80">
        <v>397</v>
      </c>
      <c r="D20" s="78">
        <v>0</v>
      </c>
      <c r="E20" s="78">
        <v>0</v>
      </c>
      <c r="F20" s="78">
        <f>ROUNDUP(T_SUP[[#This Row],[(A)
Y1]]*0.1,0)</f>
        <v>40</v>
      </c>
      <c r="G20" s="78">
        <v>0</v>
      </c>
      <c r="H20" s="78">
        <f>T_SUP[[#This Row],[(D)
Y4]]+T_SUP[[#This Row],[(A)
Y1]]</f>
        <v>437</v>
      </c>
      <c r="I20" s="78">
        <v>0</v>
      </c>
      <c r="J20" s="78">
        <f>ROUNDUP(T_SUP[[#This Row],[(F)
Y6]]*0.1,0)</f>
        <v>44</v>
      </c>
      <c r="K20" s="78">
        <v>0</v>
      </c>
      <c r="L20" s="78">
        <v>0</v>
      </c>
      <c r="M20" s="20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19">
        <f t="shared" si="0"/>
        <v>18</v>
      </c>
      <c r="AH20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0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0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0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0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0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0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0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0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0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0" s="79">
        <f>SUM(T_SUP[[#This Row],[(FF)
Total Cost Y1
((K*EE)+L)*A]:[(OO)
Total Cost Y10
((CC*EE)+DD)*J]])</f>
        <v>0</v>
      </c>
      <c r="AS20" s="79">
        <f>T_SUP[[#This Row],[(PP)
Total Cost Excluding VAT
(FF+GG+HH+II+JJ+KK+LL+MM+NN+OO)]]*1.15</f>
        <v>0</v>
      </c>
      <c r="AT20" s="21"/>
    </row>
    <row r="21" spans="1:46" x14ac:dyDescent="0.4">
      <c r="A21" s="58" t="s">
        <v>62</v>
      </c>
      <c r="B21" s="77" t="s">
        <v>32</v>
      </c>
      <c r="C21" s="80">
        <v>116</v>
      </c>
      <c r="D21" s="78">
        <v>0</v>
      </c>
      <c r="E21" s="78">
        <v>0</v>
      </c>
      <c r="F21" s="78">
        <f>ROUNDUP(T_SUP[[#This Row],[(A)
Y1]]*0.1,0)</f>
        <v>12</v>
      </c>
      <c r="G21" s="78">
        <v>0</v>
      </c>
      <c r="H21" s="78">
        <f>T_SUP[[#This Row],[(D)
Y4]]+T_SUP[[#This Row],[(A)
Y1]]</f>
        <v>128</v>
      </c>
      <c r="I21" s="78">
        <v>0</v>
      </c>
      <c r="J21" s="78">
        <f>ROUNDUP(T_SUP[[#This Row],[(F)
Y6]]*0.1,0)</f>
        <v>13</v>
      </c>
      <c r="K21" s="78">
        <v>0</v>
      </c>
      <c r="L21" s="78">
        <v>0</v>
      </c>
      <c r="M21" s="20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19">
        <f t="shared" si="0"/>
        <v>18</v>
      </c>
      <c r="AH21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1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1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1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1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1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1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1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1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1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1" s="79">
        <f>SUM(T_SUP[[#This Row],[(FF)
Total Cost Y1
((K*EE)+L)*A]:[(OO)
Total Cost Y10
((CC*EE)+DD)*J]])</f>
        <v>0</v>
      </c>
      <c r="AS21" s="79">
        <f>T_SUP[[#This Row],[(PP)
Total Cost Excluding VAT
(FF+GG+HH+II+JJ+KK+LL+MM+NN+OO)]]*1.15</f>
        <v>0</v>
      </c>
      <c r="AT21" s="21"/>
    </row>
    <row r="22" spans="1:46" x14ac:dyDescent="0.4">
      <c r="A22" s="58" t="s">
        <v>63</v>
      </c>
      <c r="B22" s="77" t="s">
        <v>32</v>
      </c>
      <c r="C22" s="80">
        <v>317</v>
      </c>
      <c r="D22" s="78">
        <v>0</v>
      </c>
      <c r="E22" s="78">
        <v>0</v>
      </c>
      <c r="F22" s="78">
        <f>ROUNDUP(T_SUP[[#This Row],[(A)
Y1]]*0.1,0)</f>
        <v>32</v>
      </c>
      <c r="G22" s="78">
        <v>0</v>
      </c>
      <c r="H22" s="78">
        <f>T_SUP[[#This Row],[(D)
Y4]]+T_SUP[[#This Row],[(A)
Y1]]</f>
        <v>349</v>
      </c>
      <c r="I22" s="78">
        <v>0</v>
      </c>
      <c r="J22" s="78">
        <f>ROUNDUP(T_SUP[[#This Row],[(F)
Y6]]*0.1,0)</f>
        <v>35</v>
      </c>
      <c r="K22" s="78">
        <v>0</v>
      </c>
      <c r="L22" s="78">
        <v>0</v>
      </c>
      <c r="M22" s="20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19">
        <f t="shared" si="0"/>
        <v>18</v>
      </c>
      <c r="AH22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2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2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2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2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2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2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2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2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2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2" s="79">
        <f>SUM(T_SUP[[#This Row],[(FF)
Total Cost Y1
((K*EE)+L)*A]:[(OO)
Total Cost Y10
((CC*EE)+DD)*J]])</f>
        <v>0</v>
      </c>
      <c r="AS22" s="79">
        <f>T_SUP[[#This Row],[(PP)
Total Cost Excluding VAT
(FF+GG+HH+II+JJ+KK+LL+MM+NN+OO)]]*1.15</f>
        <v>0</v>
      </c>
      <c r="AT22" s="21"/>
    </row>
    <row r="23" spans="1:46" x14ac:dyDescent="0.4">
      <c r="A23" s="58" t="s">
        <v>64</v>
      </c>
      <c r="B23" s="77" t="s">
        <v>32</v>
      </c>
      <c r="C23" s="80">
        <v>83</v>
      </c>
      <c r="D23" s="78">
        <v>0</v>
      </c>
      <c r="E23" s="78">
        <v>0</v>
      </c>
      <c r="F23" s="78">
        <f>ROUNDUP(T_SUP[[#This Row],[(A)
Y1]]*0.1,0)</f>
        <v>9</v>
      </c>
      <c r="G23" s="78">
        <v>0</v>
      </c>
      <c r="H23" s="78">
        <f>T_SUP[[#This Row],[(D)
Y4]]+T_SUP[[#This Row],[(A)
Y1]]</f>
        <v>92</v>
      </c>
      <c r="I23" s="78">
        <v>0</v>
      </c>
      <c r="J23" s="78">
        <f>ROUNDUP(T_SUP[[#This Row],[(F)
Y6]]*0.1,0)</f>
        <v>10</v>
      </c>
      <c r="K23" s="78">
        <v>0</v>
      </c>
      <c r="L23" s="78">
        <v>0</v>
      </c>
      <c r="M23" s="20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19">
        <f t="shared" ref="AG23:AG31" si="1">Exchange_Rate</f>
        <v>18</v>
      </c>
      <c r="AH23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3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3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3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3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3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3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3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3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3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3" s="79">
        <f>SUM(T_SUP[[#This Row],[(FF)
Total Cost Y1
((K*EE)+L)*A]:[(OO)
Total Cost Y10
((CC*EE)+DD)*J]])</f>
        <v>0</v>
      </c>
      <c r="AS23" s="79">
        <f>T_SUP[[#This Row],[(PP)
Total Cost Excluding VAT
(FF+GG+HH+II+JJ+KK+LL+MM+NN+OO)]]*1.15</f>
        <v>0</v>
      </c>
      <c r="AT23" s="21"/>
    </row>
    <row r="24" spans="1:46" x14ac:dyDescent="0.4">
      <c r="A24" s="58" t="s">
        <v>54</v>
      </c>
      <c r="B24" s="77" t="s">
        <v>32</v>
      </c>
      <c r="C24" s="80">
        <v>44</v>
      </c>
      <c r="D24" s="78">
        <v>0</v>
      </c>
      <c r="E24" s="78">
        <v>0</v>
      </c>
      <c r="F24" s="78">
        <f>ROUNDUP(T_SUP[[#This Row],[(A)
Y1]]*0.1,0)</f>
        <v>5</v>
      </c>
      <c r="G24" s="78">
        <v>0</v>
      </c>
      <c r="H24" s="78">
        <f>T_SUP[[#This Row],[(D)
Y4]]+T_SUP[[#This Row],[(A)
Y1]]</f>
        <v>49</v>
      </c>
      <c r="I24" s="78">
        <v>0</v>
      </c>
      <c r="J24" s="78">
        <f>ROUNDUP(T_SUP[[#This Row],[(F)
Y6]]*0.1,0)</f>
        <v>5</v>
      </c>
      <c r="K24" s="78">
        <v>0</v>
      </c>
      <c r="L24" s="78">
        <v>0</v>
      </c>
      <c r="M24" s="20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19">
        <f t="shared" si="1"/>
        <v>18</v>
      </c>
      <c r="AH24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4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4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4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4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4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4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4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4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4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4" s="79">
        <f>SUM(T_SUP[[#This Row],[(FF)
Total Cost Y1
((K*EE)+L)*A]:[(OO)
Total Cost Y10
((CC*EE)+DD)*J]])</f>
        <v>0</v>
      </c>
      <c r="AS24" s="79">
        <f>T_SUP[[#This Row],[(PP)
Total Cost Excluding VAT
(FF+GG+HH+II+JJ+KK+LL+MM+NN+OO)]]*1.15</f>
        <v>0</v>
      </c>
      <c r="AT24" s="21"/>
    </row>
    <row r="25" spans="1:46" x14ac:dyDescent="0.4">
      <c r="A25" s="81" t="s">
        <v>57</v>
      </c>
      <c r="B25" s="82" t="s">
        <v>33</v>
      </c>
      <c r="C25" s="83">
        <v>212</v>
      </c>
      <c r="D25" s="84">
        <v>0</v>
      </c>
      <c r="E25" s="84">
        <v>0</v>
      </c>
      <c r="F25" s="84">
        <f>ROUNDUP(T_SUP[[#This Row],[(A)
Y1]]*0.1,0)</f>
        <v>22</v>
      </c>
      <c r="G25" s="84">
        <v>0</v>
      </c>
      <c r="H25" s="84">
        <f>T_SUP[[#This Row],[(D)
Y4]]+T_SUP[[#This Row],[(A)
Y1]]</f>
        <v>234</v>
      </c>
      <c r="I25" s="84">
        <v>0</v>
      </c>
      <c r="J25" s="84">
        <f>ROUNDUP(T_SUP[[#This Row],[(F)
Y6]]*0.1,0)</f>
        <v>24</v>
      </c>
      <c r="K25" s="84">
        <v>0</v>
      </c>
      <c r="L25" s="84">
        <v>0</v>
      </c>
      <c r="M25" s="20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19">
        <f t="shared" si="1"/>
        <v>18</v>
      </c>
      <c r="AH25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5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5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5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5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5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5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5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5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5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5" s="79">
        <f>SUM(T_SUP[[#This Row],[(FF)
Total Cost Y1
((K*EE)+L)*A]:[(OO)
Total Cost Y10
((CC*EE)+DD)*J]])</f>
        <v>0</v>
      </c>
      <c r="AS25" s="79">
        <f>T_SUP[[#This Row],[(PP)
Total Cost Excluding VAT
(FF+GG+HH+II+JJ+KK+LL+MM+NN+OO)]]*1.15</f>
        <v>0</v>
      </c>
      <c r="AT25" s="21"/>
    </row>
    <row r="26" spans="1:46" x14ac:dyDescent="0.4">
      <c r="A26" s="81" t="s">
        <v>58</v>
      </c>
      <c r="B26" s="82" t="s">
        <v>33</v>
      </c>
      <c r="C26" s="83">
        <v>212</v>
      </c>
      <c r="D26" s="84">
        <v>0</v>
      </c>
      <c r="E26" s="84">
        <v>0</v>
      </c>
      <c r="F26" s="84">
        <f>ROUNDUP(T_SUP[[#This Row],[(A)
Y1]]*0.1,0)</f>
        <v>22</v>
      </c>
      <c r="G26" s="84">
        <v>0</v>
      </c>
      <c r="H26" s="84">
        <f>T_SUP[[#This Row],[(D)
Y4]]+T_SUP[[#This Row],[(A)
Y1]]</f>
        <v>234</v>
      </c>
      <c r="I26" s="84">
        <v>0</v>
      </c>
      <c r="J26" s="84">
        <f>ROUNDUP(T_SUP[[#This Row],[(F)
Y6]]*0.1,0)</f>
        <v>24</v>
      </c>
      <c r="K26" s="84">
        <v>0</v>
      </c>
      <c r="L26" s="84">
        <v>0</v>
      </c>
      <c r="M26" s="20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19">
        <f t="shared" si="1"/>
        <v>18</v>
      </c>
      <c r="AH26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6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6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6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6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6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6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6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6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6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6" s="79">
        <f>SUM(T_SUP[[#This Row],[(FF)
Total Cost Y1
((K*EE)+L)*A]:[(OO)
Total Cost Y10
((CC*EE)+DD)*J]])</f>
        <v>0</v>
      </c>
      <c r="AS26" s="79">
        <f>T_SUP[[#This Row],[(PP)
Total Cost Excluding VAT
(FF+GG+HH+II+JJ+KK+LL+MM+NN+OO)]]*1.15</f>
        <v>0</v>
      </c>
      <c r="AT26" s="21"/>
    </row>
    <row r="27" spans="1:46" x14ac:dyDescent="0.4">
      <c r="A27" s="81" t="s">
        <v>59</v>
      </c>
      <c r="B27" s="82" t="s">
        <v>33</v>
      </c>
      <c r="C27" s="83">
        <v>174</v>
      </c>
      <c r="D27" s="84">
        <v>0</v>
      </c>
      <c r="E27" s="84">
        <v>0</v>
      </c>
      <c r="F27" s="84">
        <f>ROUNDUP(T_SUP[[#This Row],[(A)
Y1]]*0.1,0)</f>
        <v>18</v>
      </c>
      <c r="G27" s="84">
        <v>0</v>
      </c>
      <c r="H27" s="84">
        <f>T_SUP[[#This Row],[(D)
Y4]]+T_SUP[[#This Row],[(A)
Y1]]</f>
        <v>192</v>
      </c>
      <c r="I27" s="84">
        <v>0</v>
      </c>
      <c r="J27" s="84">
        <f>ROUNDUP(T_SUP[[#This Row],[(F)
Y6]]*0.1,0)</f>
        <v>20</v>
      </c>
      <c r="K27" s="84">
        <v>0</v>
      </c>
      <c r="L27" s="84">
        <v>0</v>
      </c>
      <c r="M27" s="20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19">
        <f t="shared" si="1"/>
        <v>18</v>
      </c>
      <c r="AH27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7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7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7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7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7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7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7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7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7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7" s="79">
        <f>SUM(T_SUP[[#This Row],[(FF)
Total Cost Y1
((K*EE)+L)*A]:[(OO)
Total Cost Y10
((CC*EE)+DD)*J]])</f>
        <v>0</v>
      </c>
      <c r="AS27" s="79">
        <f>T_SUP[[#This Row],[(PP)
Total Cost Excluding VAT
(FF+GG+HH+II+JJ+KK+LL+MM+NN+OO)]]*1.15</f>
        <v>0</v>
      </c>
      <c r="AT27" s="21"/>
    </row>
    <row r="28" spans="1:46" x14ac:dyDescent="0.4">
      <c r="A28" s="81" t="s">
        <v>60</v>
      </c>
      <c r="B28" s="82" t="s">
        <v>33</v>
      </c>
      <c r="C28" s="83">
        <v>204</v>
      </c>
      <c r="D28" s="84">
        <v>0</v>
      </c>
      <c r="E28" s="84">
        <v>0</v>
      </c>
      <c r="F28" s="84">
        <f>ROUNDUP(T_SUP[[#This Row],[(A)
Y1]]*0.1,0)</f>
        <v>21</v>
      </c>
      <c r="G28" s="84">
        <v>0</v>
      </c>
      <c r="H28" s="84">
        <f>T_SUP[[#This Row],[(D)
Y4]]+T_SUP[[#This Row],[(A)
Y1]]</f>
        <v>225</v>
      </c>
      <c r="I28" s="84">
        <v>0</v>
      </c>
      <c r="J28" s="84">
        <f>ROUNDUP(T_SUP[[#This Row],[(F)
Y6]]*0.1,0)</f>
        <v>23</v>
      </c>
      <c r="K28" s="84">
        <v>0</v>
      </c>
      <c r="L28" s="84">
        <v>0</v>
      </c>
      <c r="M28" s="20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19">
        <f t="shared" si="1"/>
        <v>18</v>
      </c>
      <c r="AH28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8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8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8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8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8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8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8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8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8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8" s="79">
        <f>SUM(T_SUP[[#This Row],[(FF)
Total Cost Y1
((K*EE)+L)*A]:[(OO)
Total Cost Y10
((CC*EE)+DD)*J]])</f>
        <v>0</v>
      </c>
      <c r="AS28" s="79">
        <f>T_SUP[[#This Row],[(PP)
Total Cost Excluding VAT
(FF+GG+HH+II+JJ+KK+LL+MM+NN+OO)]]*1.15</f>
        <v>0</v>
      </c>
      <c r="AT28" s="21"/>
    </row>
    <row r="29" spans="1:46" x14ac:dyDescent="0.4">
      <c r="A29" s="81" t="s">
        <v>61</v>
      </c>
      <c r="B29" s="82" t="s">
        <v>33</v>
      </c>
      <c r="C29" s="83">
        <v>169</v>
      </c>
      <c r="D29" s="84">
        <v>0</v>
      </c>
      <c r="E29" s="84">
        <v>0</v>
      </c>
      <c r="F29" s="84">
        <f>ROUNDUP(T_SUP[[#This Row],[(A)
Y1]]*0.1,0)</f>
        <v>17</v>
      </c>
      <c r="G29" s="84">
        <v>0</v>
      </c>
      <c r="H29" s="84">
        <f>T_SUP[[#This Row],[(D)
Y4]]+T_SUP[[#This Row],[(A)
Y1]]</f>
        <v>186</v>
      </c>
      <c r="I29" s="84">
        <v>0</v>
      </c>
      <c r="J29" s="84">
        <f>ROUNDUP(T_SUP[[#This Row],[(F)
Y6]]*0.1,0)</f>
        <v>19</v>
      </c>
      <c r="K29" s="84">
        <v>0</v>
      </c>
      <c r="L29" s="84">
        <v>0</v>
      </c>
      <c r="M29" s="20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19">
        <f t="shared" si="1"/>
        <v>18</v>
      </c>
      <c r="AH29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29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29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29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29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29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29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29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29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29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29" s="79">
        <f>SUM(T_SUP[[#This Row],[(FF)
Total Cost Y1
((K*EE)+L)*A]:[(OO)
Total Cost Y10
((CC*EE)+DD)*J]])</f>
        <v>0</v>
      </c>
      <c r="AS29" s="79">
        <f>T_SUP[[#This Row],[(PP)
Total Cost Excluding VAT
(FF+GG+HH+II+JJ+KK+LL+MM+NN+OO)]]*1.15</f>
        <v>0</v>
      </c>
      <c r="AT29" s="21"/>
    </row>
    <row r="30" spans="1:46" x14ac:dyDescent="0.4">
      <c r="A30" s="81" t="s">
        <v>62</v>
      </c>
      <c r="B30" s="82" t="s">
        <v>33</v>
      </c>
      <c r="C30" s="83">
        <v>58</v>
      </c>
      <c r="D30" s="84">
        <v>0</v>
      </c>
      <c r="E30" s="84">
        <v>0</v>
      </c>
      <c r="F30" s="84">
        <f>ROUNDUP(T_SUP[[#This Row],[(A)
Y1]]*0.1,0)</f>
        <v>6</v>
      </c>
      <c r="G30" s="84">
        <v>0</v>
      </c>
      <c r="H30" s="84">
        <f>T_SUP[[#This Row],[(D)
Y4]]+T_SUP[[#This Row],[(A)
Y1]]</f>
        <v>64</v>
      </c>
      <c r="I30" s="84">
        <v>0</v>
      </c>
      <c r="J30" s="84">
        <f>ROUNDUP(T_SUP[[#This Row],[(F)
Y6]]*0.1,0)</f>
        <v>7</v>
      </c>
      <c r="K30" s="84">
        <v>0</v>
      </c>
      <c r="L30" s="84">
        <v>0</v>
      </c>
      <c r="M30" s="20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19">
        <f t="shared" si="1"/>
        <v>18</v>
      </c>
      <c r="AH30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0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0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0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0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0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0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0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0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0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0" s="79">
        <f>SUM(T_SUP[[#This Row],[(FF)
Total Cost Y1
((K*EE)+L)*A]:[(OO)
Total Cost Y10
((CC*EE)+DD)*J]])</f>
        <v>0</v>
      </c>
      <c r="AS30" s="79">
        <f>T_SUP[[#This Row],[(PP)
Total Cost Excluding VAT
(FF+GG+HH+II+JJ+KK+LL+MM+NN+OO)]]*1.15</f>
        <v>0</v>
      </c>
      <c r="AT30" s="21"/>
    </row>
    <row r="31" spans="1:46" x14ac:dyDescent="0.4">
      <c r="A31" s="81" t="s">
        <v>63</v>
      </c>
      <c r="B31" s="82" t="s">
        <v>33</v>
      </c>
      <c r="C31" s="83">
        <v>144</v>
      </c>
      <c r="D31" s="84">
        <v>0</v>
      </c>
      <c r="E31" s="84">
        <v>0</v>
      </c>
      <c r="F31" s="84">
        <f>ROUNDUP(T_SUP[[#This Row],[(A)
Y1]]*0.1,0)</f>
        <v>15</v>
      </c>
      <c r="G31" s="84">
        <v>0</v>
      </c>
      <c r="H31" s="84">
        <f>T_SUP[[#This Row],[(D)
Y4]]+T_SUP[[#This Row],[(A)
Y1]]</f>
        <v>159</v>
      </c>
      <c r="I31" s="84">
        <v>0</v>
      </c>
      <c r="J31" s="84">
        <f>ROUNDUP(T_SUP[[#This Row],[(F)
Y6]]*0.1,0)</f>
        <v>16</v>
      </c>
      <c r="K31" s="84">
        <v>0</v>
      </c>
      <c r="L31" s="84">
        <v>0</v>
      </c>
      <c r="M31" s="20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19">
        <f t="shared" si="1"/>
        <v>18</v>
      </c>
      <c r="AH31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1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1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1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1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1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1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1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1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1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1" s="79">
        <f>SUM(T_SUP[[#This Row],[(FF)
Total Cost Y1
((K*EE)+L)*A]:[(OO)
Total Cost Y10
((CC*EE)+DD)*J]])</f>
        <v>0</v>
      </c>
      <c r="AS31" s="79">
        <f>T_SUP[[#This Row],[(PP)
Total Cost Excluding VAT
(FF+GG+HH+II+JJ+KK+LL+MM+NN+OO)]]*1.15</f>
        <v>0</v>
      </c>
      <c r="AT31" s="21"/>
    </row>
    <row r="32" spans="1:46" x14ac:dyDescent="0.4">
      <c r="A32" s="81" t="s">
        <v>64</v>
      </c>
      <c r="B32" s="82" t="s">
        <v>33</v>
      </c>
      <c r="C32" s="83">
        <v>37</v>
      </c>
      <c r="D32" s="84">
        <v>0</v>
      </c>
      <c r="E32" s="84">
        <v>0</v>
      </c>
      <c r="F32" s="84">
        <f>ROUNDUP(T_SUP[[#This Row],[(A)
Y1]]*0.1,0)</f>
        <v>4</v>
      </c>
      <c r="G32" s="84">
        <v>0</v>
      </c>
      <c r="H32" s="84">
        <f>T_SUP[[#This Row],[(D)
Y4]]+T_SUP[[#This Row],[(A)
Y1]]</f>
        <v>41</v>
      </c>
      <c r="I32" s="84">
        <v>0</v>
      </c>
      <c r="J32" s="84">
        <f>ROUNDUP(T_SUP[[#This Row],[(F)
Y6]]*0.1,0)</f>
        <v>5</v>
      </c>
      <c r="K32" s="84">
        <v>0</v>
      </c>
      <c r="L32" s="84">
        <v>0</v>
      </c>
      <c r="M32" s="20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19">
        <f t="shared" si="0"/>
        <v>18</v>
      </c>
      <c r="AH32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2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2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2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2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2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2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2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2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2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2" s="79">
        <f>SUM(T_SUP[[#This Row],[(FF)
Total Cost Y1
((K*EE)+L)*A]:[(OO)
Total Cost Y10
((CC*EE)+DD)*J]])</f>
        <v>0</v>
      </c>
      <c r="AS32" s="79">
        <f>T_SUP[[#This Row],[(PP)
Total Cost Excluding VAT
(FF+GG+HH+II+JJ+KK+LL+MM+NN+OO)]]*1.15</f>
        <v>0</v>
      </c>
      <c r="AT32" s="21"/>
    </row>
    <row r="33" spans="1:46" x14ac:dyDescent="0.4">
      <c r="A33" s="81" t="s">
        <v>54</v>
      </c>
      <c r="B33" s="82" t="s">
        <v>33</v>
      </c>
      <c r="C33" s="83">
        <v>22</v>
      </c>
      <c r="D33" s="84">
        <v>0</v>
      </c>
      <c r="E33" s="84">
        <v>0</v>
      </c>
      <c r="F33" s="84">
        <f>ROUNDUP(T_SUP[[#This Row],[(A)
Y1]]*0.1,0)</f>
        <v>3</v>
      </c>
      <c r="G33" s="84">
        <v>0</v>
      </c>
      <c r="H33" s="84">
        <f>T_SUP[[#This Row],[(D)
Y4]]+T_SUP[[#This Row],[(A)
Y1]]</f>
        <v>25</v>
      </c>
      <c r="I33" s="84">
        <v>0</v>
      </c>
      <c r="J33" s="84">
        <f>ROUNDUP(T_SUP[[#This Row],[(F)
Y6]]*0.1,0)</f>
        <v>3</v>
      </c>
      <c r="K33" s="84">
        <v>0</v>
      </c>
      <c r="L33" s="84">
        <v>0</v>
      </c>
      <c r="M33" s="20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19">
        <f t="shared" ref="AG33:AG48" si="2">Exchange_Rate</f>
        <v>18</v>
      </c>
      <c r="AH33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3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3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3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3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3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3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3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3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3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3" s="79">
        <f>SUM(T_SUP[[#This Row],[(FF)
Total Cost Y1
((K*EE)+L)*A]:[(OO)
Total Cost Y10
((CC*EE)+DD)*J]])</f>
        <v>0</v>
      </c>
      <c r="AS33" s="79">
        <f>T_SUP[[#This Row],[(PP)
Total Cost Excluding VAT
(FF+GG+HH+II+JJ+KK+LL+MM+NN+OO)]]*1.15</f>
        <v>0</v>
      </c>
      <c r="AT33" s="21"/>
    </row>
    <row r="34" spans="1:46" x14ac:dyDescent="0.4">
      <c r="A34" s="85" t="s">
        <v>57</v>
      </c>
      <c r="B34" s="86" t="s">
        <v>34</v>
      </c>
      <c r="C34" s="87">
        <v>133</v>
      </c>
      <c r="D34" s="88">
        <v>0</v>
      </c>
      <c r="E34" s="88">
        <v>0</v>
      </c>
      <c r="F34" s="88">
        <f>ROUNDUP(T_SUP[[#This Row],[(A)
Y1]]*0.1,0)</f>
        <v>14</v>
      </c>
      <c r="G34" s="88">
        <v>0</v>
      </c>
      <c r="H34" s="88">
        <f>T_SUP[[#This Row],[(D)
Y4]]+T_SUP[[#This Row],[(A)
Y1]]</f>
        <v>147</v>
      </c>
      <c r="I34" s="88">
        <v>0</v>
      </c>
      <c r="J34" s="88">
        <f>ROUNDUP(T_SUP[[#This Row],[(F)
Y6]]*0.1,0)</f>
        <v>15</v>
      </c>
      <c r="K34" s="88">
        <v>0</v>
      </c>
      <c r="L34" s="88">
        <v>0</v>
      </c>
      <c r="M34" s="20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19">
        <f t="shared" si="2"/>
        <v>18</v>
      </c>
      <c r="AH34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4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4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4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4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4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4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4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4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4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4" s="79">
        <f>SUM(T_SUP[[#This Row],[(FF)
Total Cost Y1
((K*EE)+L)*A]:[(OO)
Total Cost Y10
((CC*EE)+DD)*J]])</f>
        <v>0</v>
      </c>
      <c r="AS34" s="79">
        <f>T_SUP[[#This Row],[(PP)
Total Cost Excluding VAT
(FF+GG+HH+II+JJ+KK+LL+MM+NN+OO)]]*1.15</f>
        <v>0</v>
      </c>
      <c r="AT34" s="21"/>
    </row>
    <row r="35" spans="1:46" x14ac:dyDescent="0.4">
      <c r="A35" s="85" t="s">
        <v>58</v>
      </c>
      <c r="B35" s="86" t="s">
        <v>34</v>
      </c>
      <c r="C35" s="87">
        <v>133</v>
      </c>
      <c r="D35" s="88">
        <v>0</v>
      </c>
      <c r="E35" s="88">
        <v>0</v>
      </c>
      <c r="F35" s="88">
        <f>ROUNDUP(T_SUP[[#This Row],[(A)
Y1]]*0.1,0)</f>
        <v>14</v>
      </c>
      <c r="G35" s="88">
        <v>0</v>
      </c>
      <c r="H35" s="88">
        <f>T_SUP[[#This Row],[(D)
Y4]]+T_SUP[[#This Row],[(A)
Y1]]</f>
        <v>147</v>
      </c>
      <c r="I35" s="88">
        <v>0</v>
      </c>
      <c r="J35" s="88">
        <f>ROUNDUP(T_SUP[[#This Row],[(F)
Y6]]*0.1,0)</f>
        <v>15</v>
      </c>
      <c r="K35" s="88">
        <v>0</v>
      </c>
      <c r="L35" s="88">
        <v>0</v>
      </c>
      <c r="M35" s="20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19">
        <f t="shared" si="2"/>
        <v>18</v>
      </c>
      <c r="AH35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5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5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5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5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5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5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5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5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5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5" s="79">
        <f>SUM(T_SUP[[#This Row],[(FF)
Total Cost Y1
((K*EE)+L)*A]:[(OO)
Total Cost Y10
((CC*EE)+DD)*J]])</f>
        <v>0</v>
      </c>
      <c r="AS35" s="79">
        <f>T_SUP[[#This Row],[(PP)
Total Cost Excluding VAT
(FF+GG+HH+II+JJ+KK+LL+MM+NN+OO)]]*1.15</f>
        <v>0</v>
      </c>
      <c r="AT35" s="21"/>
    </row>
    <row r="36" spans="1:46" x14ac:dyDescent="0.4">
      <c r="A36" s="85" t="s">
        <v>59</v>
      </c>
      <c r="B36" s="86" t="s">
        <v>34</v>
      </c>
      <c r="C36" s="87">
        <v>102</v>
      </c>
      <c r="D36" s="88">
        <v>0</v>
      </c>
      <c r="E36" s="88">
        <v>0</v>
      </c>
      <c r="F36" s="88">
        <f>ROUNDUP(T_SUP[[#This Row],[(A)
Y1]]*0.1,0)</f>
        <v>11</v>
      </c>
      <c r="G36" s="88">
        <v>0</v>
      </c>
      <c r="H36" s="88">
        <f>T_SUP[[#This Row],[(D)
Y4]]+T_SUP[[#This Row],[(A)
Y1]]</f>
        <v>113</v>
      </c>
      <c r="I36" s="88">
        <v>0</v>
      </c>
      <c r="J36" s="88">
        <f>ROUNDUP(T_SUP[[#This Row],[(F)
Y6]]*0.1,0)</f>
        <v>12</v>
      </c>
      <c r="K36" s="88">
        <v>0</v>
      </c>
      <c r="L36" s="88">
        <v>0</v>
      </c>
      <c r="M36" s="20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19">
        <f t="shared" si="2"/>
        <v>18</v>
      </c>
      <c r="AH36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6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6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6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6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6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6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6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6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6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6" s="79">
        <f>SUM(T_SUP[[#This Row],[(FF)
Total Cost Y1
((K*EE)+L)*A]:[(OO)
Total Cost Y10
((CC*EE)+DD)*J]])</f>
        <v>0</v>
      </c>
      <c r="AS36" s="79">
        <f>T_SUP[[#This Row],[(PP)
Total Cost Excluding VAT
(FF+GG+HH+II+JJ+KK+LL+MM+NN+OO)]]*1.15</f>
        <v>0</v>
      </c>
      <c r="AT36" s="21"/>
    </row>
    <row r="37" spans="1:46" x14ac:dyDescent="0.4">
      <c r="A37" s="85" t="s">
        <v>60</v>
      </c>
      <c r="B37" s="86" t="s">
        <v>34</v>
      </c>
      <c r="C37" s="87">
        <v>133</v>
      </c>
      <c r="D37" s="88">
        <v>0</v>
      </c>
      <c r="E37" s="88">
        <v>0</v>
      </c>
      <c r="F37" s="88">
        <f>ROUNDUP(T_SUP[[#This Row],[(A)
Y1]]*0.1,0)</f>
        <v>14</v>
      </c>
      <c r="G37" s="88">
        <v>0</v>
      </c>
      <c r="H37" s="88">
        <f>T_SUP[[#This Row],[(D)
Y4]]+T_SUP[[#This Row],[(A)
Y1]]</f>
        <v>147</v>
      </c>
      <c r="I37" s="88">
        <v>0</v>
      </c>
      <c r="J37" s="88">
        <f>ROUNDUP(T_SUP[[#This Row],[(F)
Y6]]*0.1,0)</f>
        <v>15</v>
      </c>
      <c r="K37" s="88">
        <v>0</v>
      </c>
      <c r="L37" s="88">
        <v>0</v>
      </c>
      <c r="M37" s="20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19">
        <f t="shared" si="2"/>
        <v>18</v>
      </c>
      <c r="AH37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7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7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7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7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7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7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7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7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7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7" s="79">
        <f>SUM(T_SUP[[#This Row],[(FF)
Total Cost Y1
((K*EE)+L)*A]:[(OO)
Total Cost Y10
((CC*EE)+DD)*J]])</f>
        <v>0</v>
      </c>
      <c r="AS37" s="79">
        <f>T_SUP[[#This Row],[(PP)
Total Cost Excluding VAT
(FF+GG+HH+II+JJ+KK+LL+MM+NN+OO)]]*1.15</f>
        <v>0</v>
      </c>
      <c r="AT37" s="21"/>
    </row>
    <row r="38" spans="1:46" x14ac:dyDescent="0.4">
      <c r="A38" s="85" t="s">
        <v>61</v>
      </c>
      <c r="B38" s="86" t="s">
        <v>34</v>
      </c>
      <c r="C38" s="87">
        <v>102</v>
      </c>
      <c r="D38" s="88">
        <v>0</v>
      </c>
      <c r="E38" s="88">
        <v>0</v>
      </c>
      <c r="F38" s="88">
        <f>ROUNDUP(T_SUP[[#This Row],[(A)
Y1]]*0.1,0)</f>
        <v>11</v>
      </c>
      <c r="G38" s="88">
        <v>0</v>
      </c>
      <c r="H38" s="88">
        <f>T_SUP[[#This Row],[(D)
Y4]]+T_SUP[[#This Row],[(A)
Y1]]</f>
        <v>113</v>
      </c>
      <c r="I38" s="88">
        <v>0</v>
      </c>
      <c r="J38" s="88">
        <f>ROUNDUP(T_SUP[[#This Row],[(F)
Y6]]*0.1,0)</f>
        <v>12</v>
      </c>
      <c r="K38" s="88">
        <v>0</v>
      </c>
      <c r="L38" s="88">
        <v>0</v>
      </c>
      <c r="M38" s="20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19">
        <f t="shared" si="2"/>
        <v>18</v>
      </c>
      <c r="AH38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8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8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8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8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8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8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8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8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8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8" s="79">
        <f>SUM(T_SUP[[#This Row],[(FF)
Total Cost Y1
((K*EE)+L)*A]:[(OO)
Total Cost Y10
((CC*EE)+DD)*J]])</f>
        <v>0</v>
      </c>
      <c r="AS38" s="79">
        <f>T_SUP[[#This Row],[(PP)
Total Cost Excluding VAT
(FF+GG+HH+II+JJ+KK+LL+MM+NN+OO)]]*1.15</f>
        <v>0</v>
      </c>
      <c r="AT38" s="21"/>
    </row>
    <row r="39" spans="1:46" x14ac:dyDescent="0.4">
      <c r="A39" s="85" t="s">
        <v>62</v>
      </c>
      <c r="B39" s="86" t="s">
        <v>34</v>
      </c>
      <c r="C39" s="87">
        <v>48</v>
      </c>
      <c r="D39" s="88">
        <v>0</v>
      </c>
      <c r="E39" s="88">
        <v>0</v>
      </c>
      <c r="F39" s="88">
        <f>ROUNDUP(T_SUP[[#This Row],[(A)
Y1]]*0.1,0)</f>
        <v>5</v>
      </c>
      <c r="G39" s="88">
        <v>0</v>
      </c>
      <c r="H39" s="88">
        <f>T_SUP[[#This Row],[(D)
Y4]]+T_SUP[[#This Row],[(A)
Y1]]</f>
        <v>53</v>
      </c>
      <c r="I39" s="88">
        <v>0</v>
      </c>
      <c r="J39" s="88">
        <f>ROUNDUP(T_SUP[[#This Row],[(F)
Y6]]*0.1,0)</f>
        <v>6</v>
      </c>
      <c r="K39" s="88">
        <v>0</v>
      </c>
      <c r="L39" s="88">
        <v>0</v>
      </c>
      <c r="M39" s="20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19">
        <f t="shared" si="2"/>
        <v>18</v>
      </c>
      <c r="AH39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39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39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39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39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39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39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39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39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39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39" s="79">
        <f>SUM(T_SUP[[#This Row],[(FF)
Total Cost Y1
((K*EE)+L)*A]:[(OO)
Total Cost Y10
((CC*EE)+DD)*J]])</f>
        <v>0</v>
      </c>
      <c r="AS39" s="79">
        <f>T_SUP[[#This Row],[(PP)
Total Cost Excluding VAT
(FF+GG+HH+II+JJ+KK+LL+MM+NN+OO)]]*1.15</f>
        <v>0</v>
      </c>
      <c r="AT39" s="21"/>
    </row>
    <row r="40" spans="1:46" x14ac:dyDescent="0.4">
      <c r="A40" s="85" t="s">
        <v>63</v>
      </c>
      <c r="B40" s="86" t="s">
        <v>34</v>
      </c>
      <c r="C40" s="87">
        <v>72</v>
      </c>
      <c r="D40" s="88">
        <v>0</v>
      </c>
      <c r="E40" s="88">
        <v>0</v>
      </c>
      <c r="F40" s="88">
        <f>ROUNDUP(T_SUP[[#This Row],[(A)
Y1]]*0.1,0)</f>
        <v>8</v>
      </c>
      <c r="G40" s="88">
        <v>0</v>
      </c>
      <c r="H40" s="88">
        <f>T_SUP[[#This Row],[(D)
Y4]]+T_SUP[[#This Row],[(A)
Y1]]</f>
        <v>80</v>
      </c>
      <c r="I40" s="88">
        <v>0</v>
      </c>
      <c r="J40" s="88">
        <f>ROUNDUP(T_SUP[[#This Row],[(F)
Y6]]*0.1,0)</f>
        <v>8</v>
      </c>
      <c r="K40" s="88">
        <v>0</v>
      </c>
      <c r="L40" s="88">
        <v>0</v>
      </c>
      <c r="M40" s="20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2"/>
      <c r="AF40" s="52"/>
      <c r="AG40" s="19">
        <f t="shared" si="2"/>
        <v>18</v>
      </c>
      <c r="AH40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0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0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0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0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0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0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0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0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0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0" s="79">
        <f>SUM(T_SUP[[#This Row],[(FF)
Total Cost Y1
((K*EE)+L)*A]:[(OO)
Total Cost Y10
((CC*EE)+DD)*J]])</f>
        <v>0</v>
      </c>
      <c r="AS40" s="79">
        <f>T_SUP[[#This Row],[(PP)
Total Cost Excluding VAT
(FF+GG+HH+II+JJ+KK+LL+MM+NN+OO)]]*1.15</f>
        <v>0</v>
      </c>
      <c r="AT40" s="21"/>
    </row>
    <row r="41" spans="1:46" x14ac:dyDescent="0.4">
      <c r="A41" s="85" t="s">
        <v>64</v>
      </c>
      <c r="B41" s="86" t="s">
        <v>34</v>
      </c>
      <c r="C41" s="87">
        <v>29</v>
      </c>
      <c r="D41" s="88">
        <v>0</v>
      </c>
      <c r="E41" s="88">
        <v>0</v>
      </c>
      <c r="F41" s="88">
        <f>ROUNDUP(T_SUP[[#This Row],[(A)
Y1]]*0.1,0)</f>
        <v>3</v>
      </c>
      <c r="G41" s="88">
        <v>0</v>
      </c>
      <c r="H41" s="88">
        <f>T_SUP[[#This Row],[(D)
Y4]]+T_SUP[[#This Row],[(A)
Y1]]</f>
        <v>32</v>
      </c>
      <c r="I41" s="88">
        <v>0</v>
      </c>
      <c r="J41" s="88">
        <f>ROUNDUP(T_SUP[[#This Row],[(F)
Y6]]*0.1,0)</f>
        <v>4</v>
      </c>
      <c r="K41" s="88">
        <v>0</v>
      </c>
      <c r="L41" s="88">
        <v>0</v>
      </c>
      <c r="M41" s="20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19">
        <f t="shared" si="2"/>
        <v>18</v>
      </c>
      <c r="AH41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1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1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1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1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1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1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1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1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1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1" s="79">
        <f>SUM(T_SUP[[#This Row],[(FF)
Total Cost Y1
((K*EE)+L)*A]:[(OO)
Total Cost Y10
((CC*EE)+DD)*J]])</f>
        <v>0</v>
      </c>
      <c r="AS41" s="79">
        <f>T_SUP[[#This Row],[(PP)
Total Cost Excluding VAT
(FF+GG+HH+II+JJ+KK+LL+MM+NN+OO)]]*1.15</f>
        <v>0</v>
      </c>
      <c r="AT41" s="21"/>
    </row>
    <row r="42" spans="1:46" x14ac:dyDescent="0.4">
      <c r="A42" s="85" t="s">
        <v>54</v>
      </c>
      <c r="B42" s="86" t="s">
        <v>34</v>
      </c>
      <c r="C42" s="87">
        <v>19</v>
      </c>
      <c r="D42" s="88">
        <v>0</v>
      </c>
      <c r="E42" s="88">
        <v>0</v>
      </c>
      <c r="F42" s="88">
        <f>ROUNDUP(T_SUP[[#This Row],[(A)
Y1]]*0.1,0)</f>
        <v>2</v>
      </c>
      <c r="G42" s="88">
        <v>0</v>
      </c>
      <c r="H42" s="88">
        <f>T_SUP[[#This Row],[(D)
Y4]]+T_SUP[[#This Row],[(A)
Y1]]</f>
        <v>21</v>
      </c>
      <c r="I42" s="88">
        <v>0</v>
      </c>
      <c r="J42" s="88">
        <f>ROUNDUP(T_SUP[[#This Row],[(F)
Y6]]*0.1,0)</f>
        <v>3</v>
      </c>
      <c r="K42" s="88">
        <v>0</v>
      </c>
      <c r="L42" s="88">
        <v>0</v>
      </c>
      <c r="M42" s="20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19">
        <f t="shared" si="2"/>
        <v>18</v>
      </c>
      <c r="AH42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2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2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2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2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2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2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2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2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2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2" s="79">
        <f>SUM(T_SUP[[#This Row],[(FF)
Total Cost Y1
((K*EE)+L)*A]:[(OO)
Total Cost Y10
((CC*EE)+DD)*J]])</f>
        <v>0</v>
      </c>
      <c r="AS42" s="79">
        <f>T_SUP[[#This Row],[(PP)
Total Cost Excluding VAT
(FF+GG+HH+II+JJ+KK+LL+MM+NN+OO)]]*1.15</f>
        <v>0</v>
      </c>
      <c r="AT42" s="21"/>
    </row>
    <row r="43" spans="1:46" x14ac:dyDescent="0.4">
      <c r="A43" s="89" t="s">
        <v>57</v>
      </c>
      <c r="B43" s="90" t="s">
        <v>35</v>
      </c>
      <c r="C43" s="91">
        <v>33</v>
      </c>
      <c r="D43" s="92">
        <v>0</v>
      </c>
      <c r="E43" s="92">
        <v>0</v>
      </c>
      <c r="F43" s="92">
        <f>ROUNDUP(T_SUP[[#This Row],[(A)
Y1]]*0.1,0)</f>
        <v>4</v>
      </c>
      <c r="G43" s="92">
        <v>0</v>
      </c>
      <c r="H43" s="92">
        <f>T_SUP[[#This Row],[(D)
Y4]]+T_SUP[[#This Row],[(A)
Y1]]</f>
        <v>37</v>
      </c>
      <c r="I43" s="92">
        <v>0</v>
      </c>
      <c r="J43" s="92">
        <f>ROUNDUP(T_SUP[[#This Row],[(F)
Y6]]*0.1,0)</f>
        <v>4</v>
      </c>
      <c r="K43" s="92">
        <v>0</v>
      </c>
      <c r="L43" s="92">
        <v>0</v>
      </c>
      <c r="M43" s="20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2"/>
      <c r="AE43" s="52"/>
      <c r="AF43" s="52"/>
      <c r="AG43" s="19">
        <f t="shared" si="2"/>
        <v>18</v>
      </c>
      <c r="AH43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3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3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3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3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3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3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3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3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3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3" s="79">
        <f>SUM(T_SUP[[#This Row],[(FF)
Total Cost Y1
((K*EE)+L)*A]:[(OO)
Total Cost Y10
((CC*EE)+DD)*J]])</f>
        <v>0</v>
      </c>
      <c r="AS43" s="79">
        <f>T_SUP[[#This Row],[(PP)
Total Cost Excluding VAT
(FF+GG+HH+II+JJ+KK+LL+MM+NN+OO)]]*1.15</f>
        <v>0</v>
      </c>
      <c r="AT43" s="21"/>
    </row>
    <row r="44" spans="1:46" x14ac:dyDescent="0.4">
      <c r="A44" s="89" t="s">
        <v>58</v>
      </c>
      <c r="B44" s="90" t="s">
        <v>35</v>
      </c>
      <c r="C44" s="91">
        <v>33</v>
      </c>
      <c r="D44" s="92">
        <v>0</v>
      </c>
      <c r="E44" s="92">
        <v>0</v>
      </c>
      <c r="F44" s="92">
        <f>ROUNDUP(T_SUP[[#This Row],[(A)
Y1]]*0.1,0)</f>
        <v>4</v>
      </c>
      <c r="G44" s="92">
        <v>0</v>
      </c>
      <c r="H44" s="92">
        <f>T_SUP[[#This Row],[(D)
Y4]]+T_SUP[[#This Row],[(A)
Y1]]</f>
        <v>37</v>
      </c>
      <c r="I44" s="92">
        <v>0</v>
      </c>
      <c r="J44" s="92">
        <f>ROUNDUP(T_SUP[[#This Row],[(F)
Y6]]*0.1,0)</f>
        <v>4</v>
      </c>
      <c r="K44" s="92">
        <v>0</v>
      </c>
      <c r="L44" s="92">
        <v>0</v>
      </c>
      <c r="M44" s="20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2"/>
      <c r="AE44" s="52"/>
      <c r="AF44" s="52"/>
      <c r="AG44" s="19">
        <f t="shared" si="2"/>
        <v>18</v>
      </c>
      <c r="AH44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4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4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4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4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4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4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4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4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4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4" s="79">
        <f>SUM(T_SUP[[#This Row],[(FF)
Total Cost Y1
((K*EE)+L)*A]:[(OO)
Total Cost Y10
((CC*EE)+DD)*J]])</f>
        <v>0</v>
      </c>
      <c r="AS44" s="79">
        <f>T_SUP[[#This Row],[(PP)
Total Cost Excluding VAT
(FF+GG+HH+II+JJ+KK+LL+MM+NN+OO)]]*1.15</f>
        <v>0</v>
      </c>
      <c r="AT44" s="21"/>
    </row>
    <row r="45" spans="1:46" x14ac:dyDescent="0.4">
      <c r="A45" s="89" t="s">
        <v>59</v>
      </c>
      <c r="B45" s="90" t="s">
        <v>35</v>
      </c>
      <c r="C45" s="91">
        <v>27</v>
      </c>
      <c r="D45" s="92">
        <v>0</v>
      </c>
      <c r="E45" s="92">
        <v>0</v>
      </c>
      <c r="F45" s="92">
        <f>ROUNDUP(T_SUP[[#This Row],[(A)
Y1]]*0.1,0)</f>
        <v>3</v>
      </c>
      <c r="G45" s="92">
        <v>0</v>
      </c>
      <c r="H45" s="92">
        <f>T_SUP[[#This Row],[(D)
Y4]]+T_SUP[[#This Row],[(A)
Y1]]</f>
        <v>30</v>
      </c>
      <c r="I45" s="92">
        <v>0</v>
      </c>
      <c r="J45" s="92">
        <f>ROUNDUP(T_SUP[[#This Row],[(F)
Y6]]*0.1,0)</f>
        <v>3</v>
      </c>
      <c r="K45" s="92">
        <v>0</v>
      </c>
      <c r="L45" s="92">
        <v>0</v>
      </c>
      <c r="M45" s="20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19">
        <f t="shared" si="2"/>
        <v>18</v>
      </c>
      <c r="AH45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5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5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5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5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5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5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5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5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5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5" s="79">
        <f>SUM(T_SUP[[#This Row],[(FF)
Total Cost Y1
((K*EE)+L)*A]:[(OO)
Total Cost Y10
((CC*EE)+DD)*J]])</f>
        <v>0</v>
      </c>
      <c r="AS45" s="79">
        <f>T_SUP[[#This Row],[(PP)
Total Cost Excluding VAT
(FF+GG+HH+II+JJ+KK+LL+MM+NN+OO)]]*1.15</f>
        <v>0</v>
      </c>
      <c r="AT45" s="21"/>
    </row>
    <row r="46" spans="1:46" x14ac:dyDescent="0.4">
      <c r="A46" s="89" t="s">
        <v>60</v>
      </c>
      <c r="B46" s="90" t="s">
        <v>35</v>
      </c>
      <c r="C46" s="92">
        <v>33</v>
      </c>
      <c r="D46" s="92">
        <v>0</v>
      </c>
      <c r="E46" s="92">
        <v>0</v>
      </c>
      <c r="F46" s="92">
        <f>ROUNDUP(T_SUP[[#This Row],[(A)
Y1]]*0.1,0)</f>
        <v>4</v>
      </c>
      <c r="G46" s="92">
        <v>0</v>
      </c>
      <c r="H46" s="92">
        <f>T_SUP[[#This Row],[(D)
Y4]]+T_SUP[[#This Row],[(A)
Y1]]</f>
        <v>37</v>
      </c>
      <c r="I46" s="92">
        <v>0</v>
      </c>
      <c r="J46" s="92">
        <f>ROUNDUP(T_SUP[[#This Row],[(F)
Y6]]*0.1,0)</f>
        <v>4</v>
      </c>
      <c r="K46" s="92">
        <v>0</v>
      </c>
      <c r="L46" s="92">
        <v>0</v>
      </c>
      <c r="M46" s="20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2"/>
      <c r="AE46" s="52"/>
      <c r="AF46" s="52"/>
      <c r="AG46" s="19">
        <f t="shared" si="2"/>
        <v>18</v>
      </c>
      <c r="AH46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6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6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6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6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6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6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6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6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6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6" s="79">
        <f>SUM(T_SUP[[#This Row],[(FF)
Total Cost Y1
((K*EE)+L)*A]:[(OO)
Total Cost Y10
((CC*EE)+DD)*J]])</f>
        <v>0</v>
      </c>
      <c r="AS46" s="79">
        <f>T_SUP[[#This Row],[(PP)
Total Cost Excluding VAT
(FF+GG+HH+II+JJ+KK+LL+MM+NN+OO)]]*1.15</f>
        <v>0</v>
      </c>
      <c r="AT46" s="21"/>
    </row>
    <row r="47" spans="1:46" x14ac:dyDescent="0.4">
      <c r="A47" s="89" t="s">
        <v>61</v>
      </c>
      <c r="B47" s="90" t="s">
        <v>35</v>
      </c>
      <c r="C47" s="92">
        <v>27</v>
      </c>
      <c r="D47" s="92">
        <v>0</v>
      </c>
      <c r="E47" s="92">
        <v>0</v>
      </c>
      <c r="F47" s="92">
        <f>ROUNDUP(T_SUP[[#This Row],[(A)
Y1]]*0.1,0)</f>
        <v>3</v>
      </c>
      <c r="G47" s="92">
        <v>0</v>
      </c>
      <c r="H47" s="92">
        <f>T_SUP[[#This Row],[(D)
Y4]]+T_SUP[[#This Row],[(A)
Y1]]</f>
        <v>30</v>
      </c>
      <c r="I47" s="92">
        <v>0</v>
      </c>
      <c r="J47" s="92">
        <f>ROUNDUP(T_SUP[[#This Row],[(F)
Y6]]*0.1,0)</f>
        <v>3</v>
      </c>
      <c r="K47" s="92">
        <v>0</v>
      </c>
      <c r="L47" s="92">
        <v>0</v>
      </c>
      <c r="M47" s="20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2"/>
      <c r="AD47" s="52"/>
      <c r="AE47" s="52"/>
      <c r="AF47" s="52"/>
      <c r="AG47" s="19">
        <f t="shared" si="2"/>
        <v>18</v>
      </c>
      <c r="AH47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7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7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7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7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7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7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7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7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7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7" s="79">
        <f>SUM(T_SUP[[#This Row],[(FF)
Total Cost Y1
((K*EE)+L)*A]:[(OO)
Total Cost Y10
((CC*EE)+DD)*J]])</f>
        <v>0</v>
      </c>
      <c r="AS47" s="79">
        <f>T_SUP[[#This Row],[(PP)
Total Cost Excluding VAT
(FF+GG+HH+II+JJ+KK+LL+MM+NN+OO)]]*1.15</f>
        <v>0</v>
      </c>
      <c r="AT47" s="21"/>
    </row>
    <row r="48" spans="1:46" x14ac:dyDescent="0.4">
      <c r="A48" s="89" t="s">
        <v>62</v>
      </c>
      <c r="B48" s="90" t="s">
        <v>35</v>
      </c>
      <c r="C48" s="92">
        <v>12</v>
      </c>
      <c r="D48" s="92">
        <v>0</v>
      </c>
      <c r="E48" s="92">
        <v>0</v>
      </c>
      <c r="F48" s="92">
        <f>ROUNDUP(T_SUP[[#This Row],[(A)
Y1]]*0.1,0)</f>
        <v>2</v>
      </c>
      <c r="G48" s="92">
        <v>0</v>
      </c>
      <c r="H48" s="92">
        <f>T_SUP[[#This Row],[(D)
Y4]]+T_SUP[[#This Row],[(A)
Y1]]</f>
        <v>14</v>
      </c>
      <c r="I48" s="92">
        <v>0</v>
      </c>
      <c r="J48" s="92">
        <f>ROUNDUP(T_SUP[[#This Row],[(F)
Y6]]*0.1,0)</f>
        <v>2</v>
      </c>
      <c r="K48" s="92">
        <v>0</v>
      </c>
      <c r="L48" s="92">
        <v>0</v>
      </c>
      <c r="M48" s="20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52"/>
      <c r="AF48" s="52"/>
      <c r="AG48" s="19">
        <f t="shared" si="2"/>
        <v>18</v>
      </c>
      <c r="AH48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8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8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8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8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8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8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8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8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8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8" s="79">
        <f>SUM(T_SUP[[#This Row],[(FF)
Total Cost Y1
((K*EE)+L)*A]:[(OO)
Total Cost Y10
((CC*EE)+DD)*J]])</f>
        <v>0</v>
      </c>
      <c r="AS48" s="79">
        <f>T_SUP[[#This Row],[(PP)
Total Cost Excluding VAT
(FF+GG+HH+II+JJ+KK+LL+MM+NN+OO)]]*1.15</f>
        <v>0</v>
      </c>
      <c r="AT48" s="21"/>
    </row>
    <row r="49" spans="1:46" x14ac:dyDescent="0.4">
      <c r="A49" s="89" t="s">
        <v>63</v>
      </c>
      <c r="B49" s="90" t="s">
        <v>35</v>
      </c>
      <c r="C49" s="91">
        <v>21</v>
      </c>
      <c r="D49" s="92">
        <v>0</v>
      </c>
      <c r="E49" s="92">
        <v>0</v>
      </c>
      <c r="F49" s="92">
        <f>ROUNDUP(T_SUP[[#This Row],[(A)
Y1]]*0.1,0)</f>
        <v>3</v>
      </c>
      <c r="G49" s="92">
        <v>0</v>
      </c>
      <c r="H49" s="92">
        <f>T_SUP[[#This Row],[(D)
Y4]]+T_SUP[[#This Row],[(A)
Y1]]</f>
        <v>24</v>
      </c>
      <c r="I49" s="92">
        <v>0</v>
      </c>
      <c r="J49" s="92">
        <f>ROUNDUP(T_SUP[[#This Row],[(F)
Y6]]*0.1,0)</f>
        <v>3</v>
      </c>
      <c r="K49" s="92">
        <v>0</v>
      </c>
      <c r="L49" s="92">
        <v>0</v>
      </c>
      <c r="M49" s="20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19">
        <f t="shared" si="0"/>
        <v>18</v>
      </c>
      <c r="AH49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49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49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49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49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49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49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49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49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49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49" s="79">
        <f>SUM(T_SUP[[#This Row],[(FF)
Total Cost Y1
((K*EE)+L)*A]:[(OO)
Total Cost Y10
((CC*EE)+DD)*J]])</f>
        <v>0</v>
      </c>
      <c r="AS49" s="79">
        <f>T_SUP[[#This Row],[(PP)
Total Cost Excluding VAT
(FF+GG+HH+II+JJ+KK+LL+MM+NN+OO)]]*1.15</f>
        <v>0</v>
      </c>
      <c r="AT49" s="21"/>
    </row>
    <row r="50" spans="1:46" x14ac:dyDescent="0.4">
      <c r="A50" s="89" t="s">
        <v>64</v>
      </c>
      <c r="B50" s="90" t="s">
        <v>35</v>
      </c>
      <c r="C50" s="91">
        <v>6</v>
      </c>
      <c r="D50" s="92">
        <v>0</v>
      </c>
      <c r="E50" s="92">
        <v>0</v>
      </c>
      <c r="F50" s="92">
        <f>ROUNDUP(T_SUP[[#This Row],[(A)
Y1]]*0.1,0)</f>
        <v>1</v>
      </c>
      <c r="G50" s="92">
        <v>0</v>
      </c>
      <c r="H50" s="92">
        <f>T_SUP[[#This Row],[(D)
Y4]]+T_SUP[[#This Row],[(A)
Y1]]</f>
        <v>7</v>
      </c>
      <c r="I50" s="92">
        <v>0</v>
      </c>
      <c r="J50" s="92">
        <f>ROUNDUP(T_SUP[[#This Row],[(F)
Y6]]*0.1,0)</f>
        <v>1</v>
      </c>
      <c r="K50" s="92">
        <v>0</v>
      </c>
      <c r="L50" s="92">
        <v>0</v>
      </c>
      <c r="M50" s="20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19">
        <f t="shared" si="0"/>
        <v>18</v>
      </c>
      <c r="AH50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0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0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0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0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0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0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0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0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0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0" s="79">
        <f>SUM(T_SUP[[#This Row],[(FF)
Total Cost Y1
((K*EE)+L)*A]:[(OO)
Total Cost Y10
((CC*EE)+DD)*J]])</f>
        <v>0</v>
      </c>
      <c r="AS50" s="79">
        <f>T_SUP[[#This Row],[(PP)
Total Cost Excluding VAT
(FF+GG+HH+II+JJ+KK+LL+MM+NN+OO)]]*1.15</f>
        <v>0</v>
      </c>
      <c r="AT50" s="21"/>
    </row>
    <row r="51" spans="1:46" x14ac:dyDescent="0.4">
      <c r="A51" s="89" t="s">
        <v>54</v>
      </c>
      <c r="B51" s="90" t="s">
        <v>35</v>
      </c>
      <c r="C51" s="91">
        <v>6</v>
      </c>
      <c r="D51" s="92">
        <v>0</v>
      </c>
      <c r="E51" s="92">
        <v>0</v>
      </c>
      <c r="F51" s="92">
        <f>ROUNDUP(T_SUP[[#This Row],[(A)
Y1]]*0.1,0)</f>
        <v>1</v>
      </c>
      <c r="G51" s="92">
        <v>0</v>
      </c>
      <c r="H51" s="92">
        <f>T_SUP[[#This Row],[(D)
Y4]]+T_SUP[[#This Row],[(A)
Y1]]</f>
        <v>7</v>
      </c>
      <c r="I51" s="92">
        <v>0</v>
      </c>
      <c r="J51" s="92">
        <f>ROUNDUP(T_SUP[[#This Row],[(F)
Y6]]*0.1,0)</f>
        <v>1</v>
      </c>
      <c r="K51" s="92">
        <v>0</v>
      </c>
      <c r="L51" s="92">
        <v>0</v>
      </c>
      <c r="M51" s="20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19">
        <f t="shared" si="0"/>
        <v>18</v>
      </c>
      <c r="AH51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1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1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1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1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1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1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1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1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1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1" s="79">
        <f>SUM(T_SUP[[#This Row],[(FF)
Total Cost Y1
((K*EE)+L)*A]:[(OO)
Total Cost Y10
((CC*EE)+DD)*J]])</f>
        <v>0</v>
      </c>
      <c r="AS51" s="79">
        <f>T_SUP[[#This Row],[(PP)
Total Cost Excluding VAT
(FF+GG+HH+II+JJ+KK+LL+MM+NN+OO)]]*1.15</f>
        <v>0</v>
      </c>
      <c r="AT51" s="21"/>
    </row>
    <row r="52" spans="1:46" x14ac:dyDescent="0.4">
      <c r="A52" s="93" t="s">
        <v>57</v>
      </c>
      <c r="B52" s="94" t="s">
        <v>37</v>
      </c>
      <c r="C52" s="95">
        <v>19</v>
      </c>
      <c r="D52" s="96">
        <v>0</v>
      </c>
      <c r="E52" s="96">
        <v>0</v>
      </c>
      <c r="F52" s="96">
        <f>ROUNDUP(T_SUP[[#This Row],[(A)
Y1]]*0.1,0)</f>
        <v>2</v>
      </c>
      <c r="G52" s="96">
        <v>0</v>
      </c>
      <c r="H52" s="96">
        <f>T_SUP[[#This Row],[(D)
Y4]]+T_SUP[[#This Row],[(A)
Y1]]</f>
        <v>21</v>
      </c>
      <c r="I52" s="96">
        <v>0</v>
      </c>
      <c r="J52" s="96">
        <f>ROUNDUP(T_SUP[[#This Row],[(F)
Y6]]*0.1,0)</f>
        <v>3</v>
      </c>
      <c r="K52" s="96">
        <v>0</v>
      </c>
      <c r="L52" s="96">
        <v>0</v>
      </c>
      <c r="M52" s="20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19">
        <f t="shared" si="0"/>
        <v>18</v>
      </c>
      <c r="AH52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2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2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2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2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2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2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2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2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2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2" s="79">
        <f>SUM(T_SUP[[#This Row],[(FF)
Total Cost Y1
((K*EE)+L)*A]:[(OO)
Total Cost Y10
((CC*EE)+DD)*J]])</f>
        <v>0</v>
      </c>
      <c r="AS52" s="79">
        <f>T_SUP[[#This Row],[(PP)
Total Cost Excluding VAT
(FF+GG+HH+II+JJ+KK+LL+MM+NN+OO)]]*1.15</f>
        <v>0</v>
      </c>
      <c r="AT52" s="21"/>
    </row>
    <row r="53" spans="1:46" x14ac:dyDescent="0.4">
      <c r="A53" s="93" t="s">
        <v>58</v>
      </c>
      <c r="B53" s="94" t="s">
        <v>37</v>
      </c>
      <c r="C53" s="95">
        <v>19</v>
      </c>
      <c r="D53" s="96">
        <v>0</v>
      </c>
      <c r="E53" s="96">
        <v>0</v>
      </c>
      <c r="F53" s="96">
        <f>ROUNDUP(T_SUP[[#This Row],[(A)
Y1]]*0.1,0)</f>
        <v>2</v>
      </c>
      <c r="G53" s="96">
        <v>0</v>
      </c>
      <c r="H53" s="96">
        <f>T_SUP[[#This Row],[(D)
Y4]]+T_SUP[[#This Row],[(A)
Y1]]</f>
        <v>21</v>
      </c>
      <c r="I53" s="96">
        <v>0</v>
      </c>
      <c r="J53" s="96">
        <f>ROUNDUP(T_SUP[[#This Row],[(F)
Y6]]*0.1,0)</f>
        <v>3</v>
      </c>
      <c r="K53" s="96">
        <v>0</v>
      </c>
      <c r="L53" s="96">
        <v>0</v>
      </c>
      <c r="M53" s="20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19">
        <f t="shared" si="0"/>
        <v>18</v>
      </c>
      <c r="AH53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3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3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3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3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3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3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3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3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3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3" s="79">
        <f>SUM(T_SUP[[#This Row],[(FF)
Total Cost Y1
((K*EE)+L)*A]:[(OO)
Total Cost Y10
((CC*EE)+DD)*J]])</f>
        <v>0</v>
      </c>
      <c r="AS53" s="79">
        <f>T_SUP[[#This Row],[(PP)
Total Cost Excluding VAT
(FF+GG+HH+II+JJ+KK+LL+MM+NN+OO)]]*1.15</f>
        <v>0</v>
      </c>
      <c r="AT53" s="21"/>
    </row>
    <row r="54" spans="1:46" x14ac:dyDescent="0.4">
      <c r="A54" s="93" t="s">
        <v>59</v>
      </c>
      <c r="B54" s="94" t="s">
        <v>37</v>
      </c>
      <c r="C54" s="95">
        <v>19</v>
      </c>
      <c r="D54" s="96">
        <v>0</v>
      </c>
      <c r="E54" s="96">
        <v>0</v>
      </c>
      <c r="F54" s="96">
        <f>ROUNDUP(T_SUP[[#This Row],[(A)
Y1]]*0.1,0)</f>
        <v>2</v>
      </c>
      <c r="G54" s="96">
        <v>0</v>
      </c>
      <c r="H54" s="96">
        <f>T_SUP[[#This Row],[(D)
Y4]]+T_SUP[[#This Row],[(A)
Y1]]</f>
        <v>21</v>
      </c>
      <c r="I54" s="96">
        <v>0</v>
      </c>
      <c r="J54" s="96">
        <f>ROUNDUP(T_SUP[[#This Row],[(F)
Y6]]*0.1,0)</f>
        <v>3</v>
      </c>
      <c r="K54" s="96">
        <v>0</v>
      </c>
      <c r="L54" s="96">
        <v>0</v>
      </c>
      <c r="M54" s="20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19">
        <f t="shared" si="0"/>
        <v>18</v>
      </c>
      <c r="AH54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4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4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4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4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4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4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4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4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4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4" s="79">
        <f>SUM(T_SUP[[#This Row],[(FF)
Total Cost Y1
((K*EE)+L)*A]:[(OO)
Total Cost Y10
((CC*EE)+DD)*J]])</f>
        <v>0</v>
      </c>
      <c r="AS54" s="79">
        <f>T_SUP[[#This Row],[(PP)
Total Cost Excluding VAT
(FF+GG+HH+II+JJ+KK+LL+MM+NN+OO)]]*1.15</f>
        <v>0</v>
      </c>
      <c r="AT54" s="21"/>
    </row>
    <row r="55" spans="1:46" x14ac:dyDescent="0.4">
      <c r="A55" s="93" t="s">
        <v>60</v>
      </c>
      <c r="B55" s="94" t="s">
        <v>37</v>
      </c>
      <c r="C55" s="95">
        <v>19</v>
      </c>
      <c r="D55" s="96">
        <v>0</v>
      </c>
      <c r="E55" s="96">
        <v>0</v>
      </c>
      <c r="F55" s="96">
        <f>ROUNDUP(T_SUP[[#This Row],[(A)
Y1]]*0.1,0)</f>
        <v>2</v>
      </c>
      <c r="G55" s="96">
        <v>0</v>
      </c>
      <c r="H55" s="96">
        <f>T_SUP[[#This Row],[(D)
Y4]]+T_SUP[[#This Row],[(A)
Y1]]</f>
        <v>21</v>
      </c>
      <c r="I55" s="96">
        <v>0</v>
      </c>
      <c r="J55" s="96">
        <f>ROUNDUP(T_SUP[[#This Row],[(F)
Y6]]*0.1,0)</f>
        <v>3</v>
      </c>
      <c r="K55" s="96">
        <v>0</v>
      </c>
      <c r="L55" s="96">
        <v>0</v>
      </c>
      <c r="M55" s="20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19">
        <f t="shared" si="0"/>
        <v>18</v>
      </c>
      <c r="AH55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5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5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5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5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5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5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5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5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5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5" s="79">
        <f>SUM(T_SUP[[#This Row],[(FF)
Total Cost Y1
((K*EE)+L)*A]:[(OO)
Total Cost Y10
((CC*EE)+DD)*J]])</f>
        <v>0</v>
      </c>
      <c r="AS55" s="79">
        <f>T_SUP[[#This Row],[(PP)
Total Cost Excluding VAT
(FF+GG+HH+II+JJ+KK+LL+MM+NN+OO)]]*1.15</f>
        <v>0</v>
      </c>
      <c r="AT55" s="21"/>
    </row>
    <row r="56" spans="1:46" x14ac:dyDescent="0.4">
      <c r="A56" s="93" t="s">
        <v>61</v>
      </c>
      <c r="B56" s="94" t="s">
        <v>37</v>
      </c>
      <c r="C56" s="95">
        <v>19</v>
      </c>
      <c r="D56" s="96">
        <v>0</v>
      </c>
      <c r="E56" s="96">
        <v>0</v>
      </c>
      <c r="F56" s="96">
        <f>ROUNDUP(T_SUP[[#This Row],[(A)
Y1]]*0.1,0)</f>
        <v>2</v>
      </c>
      <c r="G56" s="96">
        <v>0</v>
      </c>
      <c r="H56" s="96">
        <f>T_SUP[[#This Row],[(D)
Y4]]+T_SUP[[#This Row],[(A)
Y1]]</f>
        <v>21</v>
      </c>
      <c r="I56" s="96">
        <v>0</v>
      </c>
      <c r="J56" s="96">
        <f>ROUNDUP(T_SUP[[#This Row],[(F)
Y6]]*0.1,0)</f>
        <v>3</v>
      </c>
      <c r="K56" s="96">
        <v>0</v>
      </c>
      <c r="L56" s="96">
        <v>0</v>
      </c>
      <c r="M56" s="20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  <c r="AA56" s="52"/>
      <c r="AB56" s="52"/>
      <c r="AC56" s="52"/>
      <c r="AD56" s="52"/>
      <c r="AE56" s="52"/>
      <c r="AF56" s="52"/>
      <c r="AG56" s="19">
        <f t="shared" ref="AG56:AG65" si="3">Exchange_Rate</f>
        <v>18</v>
      </c>
      <c r="AH56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6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6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6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6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6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6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6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6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6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6" s="79">
        <f>SUM(T_SUP[[#This Row],[(FF)
Total Cost Y1
((K*EE)+L)*A]:[(OO)
Total Cost Y10
((CC*EE)+DD)*J]])</f>
        <v>0</v>
      </c>
      <c r="AS56" s="79">
        <f>T_SUP[[#This Row],[(PP)
Total Cost Excluding VAT
(FF+GG+HH+II+JJ+KK+LL+MM+NN+OO)]]*1.15</f>
        <v>0</v>
      </c>
      <c r="AT56" s="21"/>
    </row>
    <row r="57" spans="1:46" x14ac:dyDescent="0.4">
      <c r="A57" s="93" t="s">
        <v>62</v>
      </c>
      <c r="B57" s="94" t="s">
        <v>37</v>
      </c>
      <c r="C57" s="95">
        <v>6</v>
      </c>
      <c r="D57" s="96">
        <v>0</v>
      </c>
      <c r="E57" s="96">
        <v>0</v>
      </c>
      <c r="F57" s="96">
        <f>ROUNDUP(T_SUP[[#This Row],[(A)
Y1]]*0.1,0)</f>
        <v>1</v>
      </c>
      <c r="G57" s="96">
        <v>0</v>
      </c>
      <c r="H57" s="96">
        <f>T_SUP[[#This Row],[(D)
Y4]]+T_SUP[[#This Row],[(A)
Y1]]</f>
        <v>7</v>
      </c>
      <c r="I57" s="96">
        <v>0</v>
      </c>
      <c r="J57" s="96">
        <f>ROUNDUP(T_SUP[[#This Row],[(F)
Y6]]*0.1,0)</f>
        <v>1</v>
      </c>
      <c r="K57" s="96">
        <v>0</v>
      </c>
      <c r="L57" s="96">
        <v>0</v>
      </c>
      <c r="M57" s="20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19">
        <f t="shared" si="3"/>
        <v>18</v>
      </c>
      <c r="AH57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7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7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7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7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7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7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7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7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7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7" s="79">
        <f>SUM(T_SUP[[#This Row],[(FF)
Total Cost Y1
((K*EE)+L)*A]:[(OO)
Total Cost Y10
((CC*EE)+DD)*J]])</f>
        <v>0</v>
      </c>
      <c r="AS57" s="79">
        <f>T_SUP[[#This Row],[(PP)
Total Cost Excluding VAT
(FF+GG+HH+II+JJ+KK+LL+MM+NN+OO)]]*1.15</f>
        <v>0</v>
      </c>
      <c r="AT57" s="21"/>
    </row>
    <row r="58" spans="1:46" x14ac:dyDescent="0.4">
      <c r="A58" s="93" t="s">
        <v>63</v>
      </c>
      <c r="B58" s="94" t="s">
        <v>37</v>
      </c>
      <c r="C58" s="95">
        <v>13</v>
      </c>
      <c r="D58" s="96">
        <v>0</v>
      </c>
      <c r="E58" s="96">
        <v>0</v>
      </c>
      <c r="F58" s="96">
        <f>ROUNDUP(T_SUP[[#This Row],[(A)
Y1]]*0.1,0)</f>
        <v>2</v>
      </c>
      <c r="G58" s="96">
        <v>0</v>
      </c>
      <c r="H58" s="96">
        <f>T_SUP[[#This Row],[(D)
Y4]]+T_SUP[[#This Row],[(A)
Y1]]</f>
        <v>15</v>
      </c>
      <c r="I58" s="96">
        <v>0</v>
      </c>
      <c r="J58" s="96">
        <f>ROUNDUP(T_SUP[[#This Row],[(F)
Y6]]*0.1,0)</f>
        <v>2</v>
      </c>
      <c r="K58" s="96">
        <v>0</v>
      </c>
      <c r="L58" s="96">
        <v>0</v>
      </c>
      <c r="M58" s="20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  <c r="AA58" s="52"/>
      <c r="AB58" s="52"/>
      <c r="AC58" s="52"/>
      <c r="AD58" s="52"/>
      <c r="AE58" s="52"/>
      <c r="AF58" s="52"/>
      <c r="AG58" s="19">
        <f t="shared" si="3"/>
        <v>18</v>
      </c>
      <c r="AH58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8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8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8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8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8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8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8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8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8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8" s="79">
        <f>SUM(T_SUP[[#This Row],[(FF)
Total Cost Y1
((K*EE)+L)*A]:[(OO)
Total Cost Y10
((CC*EE)+DD)*J]])</f>
        <v>0</v>
      </c>
      <c r="AS58" s="79">
        <f>T_SUP[[#This Row],[(PP)
Total Cost Excluding VAT
(FF+GG+HH+II+JJ+KK+LL+MM+NN+OO)]]*1.15</f>
        <v>0</v>
      </c>
      <c r="AT58" s="21"/>
    </row>
    <row r="59" spans="1:46" x14ac:dyDescent="0.4">
      <c r="A59" s="93" t="s">
        <v>64</v>
      </c>
      <c r="B59" s="94" t="s">
        <v>37</v>
      </c>
      <c r="C59" s="96">
        <v>6</v>
      </c>
      <c r="D59" s="96">
        <v>0</v>
      </c>
      <c r="E59" s="96">
        <v>0</v>
      </c>
      <c r="F59" s="96">
        <f>ROUNDUP(T_SUP[[#This Row],[(A)
Y1]]*0.1,0)</f>
        <v>1</v>
      </c>
      <c r="G59" s="96">
        <v>0</v>
      </c>
      <c r="H59" s="96">
        <f>T_SUP[[#This Row],[(D)
Y4]]+T_SUP[[#This Row],[(A)
Y1]]</f>
        <v>7</v>
      </c>
      <c r="I59" s="96">
        <v>0</v>
      </c>
      <c r="J59" s="96">
        <f>ROUNDUP(T_SUP[[#This Row],[(F)
Y6]]*0.1,0)</f>
        <v>1</v>
      </c>
      <c r="K59" s="96">
        <v>0</v>
      </c>
      <c r="L59" s="96">
        <v>0</v>
      </c>
      <c r="M59" s="20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  <c r="AA59" s="52"/>
      <c r="AB59" s="52"/>
      <c r="AC59" s="52"/>
      <c r="AD59" s="52"/>
      <c r="AE59" s="52"/>
      <c r="AF59" s="52"/>
      <c r="AG59" s="19">
        <f t="shared" si="3"/>
        <v>18</v>
      </c>
      <c r="AH59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59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59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59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59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59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59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59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59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59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59" s="79">
        <f>SUM(T_SUP[[#This Row],[(FF)
Total Cost Y1
((K*EE)+L)*A]:[(OO)
Total Cost Y10
((CC*EE)+DD)*J]])</f>
        <v>0</v>
      </c>
      <c r="AS59" s="79">
        <f>T_SUP[[#This Row],[(PP)
Total Cost Excluding VAT
(FF+GG+HH+II+JJ+KK+LL+MM+NN+OO)]]*1.15</f>
        <v>0</v>
      </c>
      <c r="AT59" s="21"/>
    </row>
    <row r="60" spans="1:46" x14ac:dyDescent="0.4">
      <c r="A60" s="93" t="s">
        <v>54</v>
      </c>
      <c r="B60" s="94" t="s">
        <v>37</v>
      </c>
      <c r="C60" s="96">
        <v>4</v>
      </c>
      <c r="D60" s="96">
        <v>0</v>
      </c>
      <c r="E60" s="96">
        <v>0</v>
      </c>
      <c r="F60" s="96">
        <f>ROUNDUP(T_SUP[[#This Row],[(A)
Y1]]*0.1,0)</f>
        <v>1</v>
      </c>
      <c r="G60" s="96">
        <v>0</v>
      </c>
      <c r="H60" s="96">
        <f>T_SUP[[#This Row],[(D)
Y4]]+T_SUP[[#This Row],[(A)
Y1]]</f>
        <v>5</v>
      </c>
      <c r="I60" s="96">
        <v>0</v>
      </c>
      <c r="J60" s="96">
        <f>ROUNDUP(T_SUP[[#This Row],[(F)
Y6]]*0.1,0)</f>
        <v>1</v>
      </c>
      <c r="K60" s="96">
        <v>0</v>
      </c>
      <c r="L60" s="96">
        <v>0</v>
      </c>
      <c r="M60" s="20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2"/>
      <c r="AC60" s="52"/>
      <c r="AD60" s="52"/>
      <c r="AE60" s="52"/>
      <c r="AF60" s="52"/>
      <c r="AG60" s="19">
        <f t="shared" si="3"/>
        <v>18</v>
      </c>
      <c r="AH60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0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0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0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0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0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0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0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0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0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0" s="79">
        <f>SUM(T_SUP[[#This Row],[(FF)
Total Cost Y1
((K*EE)+L)*A]:[(OO)
Total Cost Y10
((CC*EE)+DD)*J]])</f>
        <v>0</v>
      </c>
      <c r="AS60" s="79">
        <f>T_SUP[[#This Row],[(PP)
Total Cost Excluding VAT
(FF+GG+HH+II+JJ+KK+LL+MM+NN+OO)]]*1.15</f>
        <v>0</v>
      </c>
      <c r="AT60" s="21"/>
    </row>
    <row r="61" spans="1:46" x14ac:dyDescent="0.4">
      <c r="A61" s="97" t="s">
        <v>57</v>
      </c>
      <c r="B61" s="98" t="s">
        <v>36</v>
      </c>
      <c r="C61" s="99">
        <v>23</v>
      </c>
      <c r="D61" s="99">
        <v>0</v>
      </c>
      <c r="E61" s="99">
        <v>0</v>
      </c>
      <c r="F61" s="99">
        <f>ROUNDUP(T_SUP[[#This Row],[(A)
Y1]]*0.1,0)</f>
        <v>3</v>
      </c>
      <c r="G61" s="99">
        <v>0</v>
      </c>
      <c r="H61" s="99">
        <f>T_SUP[[#This Row],[(D)
Y4]]+T_SUP[[#This Row],[(A)
Y1]]</f>
        <v>26</v>
      </c>
      <c r="I61" s="99">
        <v>0</v>
      </c>
      <c r="J61" s="99">
        <f>ROUNDUP(T_SUP[[#This Row],[(F)
Y6]]*0.1,0)</f>
        <v>3</v>
      </c>
      <c r="K61" s="99">
        <v>0</v>
      </c>
      <c r="L61" s="99">
        <v>0</v>
      </c>
      <c r="M61" s="20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19">
        <f t="shared" si="3"/>
        <v>18</v>
      </c>
      <c r="AH61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1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1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1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1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1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1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1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1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1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1" s="79">
        <f>SUM(T_SUP[[#This Row],[(FF)
Total Cost Y1
((K*EE)+L)*A]:[(OO)
Total Cost Y10
((CC*EE)+DD)*J]])</f>
        <v>0</v>
      </c>
      <c r="AS61" s="79">
        <f>T_SUP[[#This Row],[(PP)
Total Cost Excluding VAT
(FF+GG+HH+II+JJ+KK+LL+MM+NN+OO)]]*1.15</f>
        <v>0</v>
      </c>
      <c r="AT61" s="21"/>
    </row>
    <row r="62" spans="1:46" x14ac:dyDescent="0.4">
      <c r="A62" s="97" t="s">
        <v>58</v>
      </c>
      <c r="B62" s="98" t="s">
        <v>36</v>
      </c>
      <c r="C62" s="99">
        <v>23</v>
      </c>
      <c r="D62" s="99">
        <v>0</v>
      </c>
      <c r="E62" s="99">
        <v>0</v>
      </c>
      <c r="F62" s="99">
        <f>ROUNDUP(T_SUP[[#This Row],[(A)
Y1]]*0.1,0)</f>
        <v>3</v>
      </c>
      <c r="G62" s="99">
        <v>0</v>
      </c>
      <c r="H62" s="99">
        <f>T_SUP[[#This Row],[(D)
Y4]]+T_SUP[[#This Row],[(A)
Y1]]</f>
        <v>26</v>
      </c>
      <c r="I62" s="99">
        <v>0</v>
      </c>
      <c r="J62" s="99">
        <f>ROUNDUP(T_SUP[[#This Row],[(F)
Y6]]*0.1,0)</f>
        <v>3</v>
      </c>
      <c r="K62" s="99">
        <v>0</v>
      </c>
      <c r="L62" s="99">
        <v>0</v>
      </c>
      <c r="M62" s="20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  <c r="AA62" s="52"/>
      <c r="AB62" s="52"/>
      <c r="AC62" s="52"/>
      <c r="AD62" s="52"/>
      <c r="AE62" s="52"/>
      <c r="AF62" s="52"/>
      <c r="AG62" s="19">
        <f t="shared" si="3"/>
        <v>18</v>
      </c>
      <c r="AH62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2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2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2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2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2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2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2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2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2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2" s="79">
        <f>SUM(T_SUP[[#This Row],[(FF)
Total Cost Y1
((K*EE)+L)*A]:[(OO)
Total Cost Y10
((CC*EE)+DD)*J]])</f>
        <v>0</v>
      </c>
      <c r="AS62" s="79">
        <f>T_SUP[[#This Row],[(PP)
Total Cost Excluding VAT
(FF+GG+HH+II+JJ+KK+LL+MM+NN+OO)]]*1.15</f>
        <v>0</v>
      </c>
      <c r="AT62" s="21"/>
    </row>
    <row r="63" spans="1:46" x14ac:dyDescent="0.4">
      <c r="A63" s="97" t="s">
        <v>59</v>
      </c>
      <c r="B63" s="98" t="s">
        <v>36</v>
      </c>
      <c r="C63" s="99">
        <v>19</v>
      </c>
      <c r="D63" s="99">
        <v>0</v>
      </c>
      <c r="E63" s="99">
        <v>0</v>
      </c>
      <c r="F63" s="99">
        <f>ROUNDUP(T_SUP[[#This Row],[(A)
Y1]]*0.1,0)</f>
        <v>2</v>
      </c>
      <c r="G63" s="99">
        <v>0</v>
      </c>
      <c r="H63" s="99">
        <f>T_SUP[[#This Row],[(D)
Y4]]+T_SUP[[#This Row],[(A)
Y1]]</f>
        <v>21</v>
      </c>
      <c r="I63" s="99">
        <v>0</v>
      </c>
      <c r="J63" s="99">
        <f>ROUNDUP(T_SUP[[#This Row],[(F)
Y6]]*0.1,0)</f>
        <v>3</v>
      </c>
      <c r="K63" s="99">
        <v>0</v>
      </c>
      <c r="L63" s="99">
        <v>0</v>
      </c>
      <c r="M63" s="20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19">
        <f t="shared" si="3"/>
        <v>18</v>
      </c>
      <c r="AH63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3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3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3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3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3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3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3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3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3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3" s="79">
        <f>SUM(T_SUP[[#This Row],[(FF)
Total Cost Y1
((K*EE)+L)*A]:[(OO)
Total Cost Y10
((CC*EE)+DD)*J]])</f>
        <v>0</v>
      </c>
      <c r="AS63" s="79">
        <f>T_SUP[[#This Row],[(PP)
Total Cost Excluding VAT
(FF+GG+HH+II+JJ+KK+LL+MM+NN+OO)]]*1.15</f>
        <v>0</v>
      </c>
      <c r="AT63" s="21"/>
    </row>
    <row r="64" spans="1:46" x14ac:dyDescent="0.4">
      <c r="A64" s="97" t="s">
        <v>60</v>
      </c>
      <c r="B64" s="98" t="s">
        <v>36</v>
      </c>
      <c r="C64" s="99">
        <v>23</v>
      </c>
      <c r="D64" s="99">
        <v>0</v>
      </c>
      <c r="E64" s="99">
        <v>0</v>
      </c>
      <c r="F64" s="99">
        <f>ROUNDUP(T_SUP[[#This Row],[(A)
Y1]]*0.1,0)</f>
        <v>3</v>
      </c>
      <c r="G64" s="99">
        <v>0</v>
      </c>
      <c r="H64" s="99">
        <f>T_SUP[[#This Row],[(D)
Y4]]+T_SUP[[#This Row],[(A)
Y1]]</f>
        <v>26</v>
      </c>
      <c r="I64" s="99">
        <v>0</v>
      </c>
      <c r="J64" s="99">
        <f>ROUNDUP(T_SUP[[#This Row],[(F)
Y6]]*0.1,0)</f>
        <v>3</v>
      </c>
      <c r="K64" s="99">
        <v>0</v>
      </c>
      <c r="L64" s="99">
        <v>0</v>
      </c>
      <c r="M64" s="20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19">
        <f t="shared" si="3"/>
        <v>18</v>
      </c>
      <c r="AH64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4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4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4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4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4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4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4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4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4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4" s="79">
        <f>SUM(T_SUP[[#This Row],[(FF)
Total Cost Y1
((K*EE)+L)*A]:[(OO)
Total Cost Y10
((CC*EE)+DD)*J]])</f>
        <v>0</v>
      </c>
      <c r="AS64" s="79">
        <f>T_SUP[[#This Row],[(PP)
Total Cost Excluding VAT
(FF+GG+HH+II+JJ+KK+LL+MM+NN+OO)]]*1.15</f>
        <v>0</v>
      </c>
      <c r="AT64" s="21"/>
    </row>
    <row r="65" spans="1:46" x14ac:dyDescent="0.4">
      <c r="A65" s="97" t="s">
        <v>61</v>
      </c>
      <c r="B65" s="98" t="s">
        <v>36</v>
      </c>
      <c r="C65" s="99">
        <v>19</v>
      </c>
      <c r="D65" s="99">
        <v>0</v>
      </c>
      <c r="E65" s="99">
        <v>0</v>
      </c>
      <c r="F65" s="99">
        <f>ROUNDUP(T_SUP[[#This Row],[(A)
Y1]]*0.1,0)</f>
        <v>2</v>
      </c>
      <c r="G65" s="99">
        <v>0</v>
      </c>
      <c r="H65" s="99">
        <f>T_SUP[[#This Row],[(D)
Y4]]+T_SUP[[#This Row],[(A)
Y1]]</f>
        <v>21</v>
      </c>
      <c r="I65" s="99">
        <v>0</v>
      </c>
      <c r="J65" s="99">
        <f>ROUNDUP(T_SUP[[#This Row],[(F)
Y6]]*0.1,0)</f>
        <v>3</v>
      </c>
      <c r="K65" s="99">
        <v>0</v>
      </c>
      <c r="L65" s="99">
        <v>0</v>
      </c>
      <c r="M65" s="20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19">
        <f t="shared" si="3"/>
        <v>18</v>
      </c>
      <c r="AH65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5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5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5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5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5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5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5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5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5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5" s="79">
        <f>SUM(T_SUP[[#This Row],[(FF)
Total Cost Y1
((K*EE)+L)*A]:[(OO)
Total Cost Y10
((CC*EE)+DD)*J]])</f>
        <v>0</v>
      </c>
      <c r="AS65" s="79">
        <f>T_SUP[[#This Row],[(PP)
Total Cost Excluding VAT
(FF+GG+HH+II+JJ+KK+LL+MM+NN+OO)]]*1.15</f>
        <v>0</v>
      </c>
      <c r="AT65" s="21"/>
    </row>
    <row r="66" spans="1:46" x14ac:dyDescent="0.4">
      <c r="A66" s="97" t="s">
        <v>62</v>
      </c>
      <c r="B66" s="98" t="s">
        <v>36</v>
      </c>
      <c r="C66" s="100">
        <v>8</v>
      </c>
      <c r="D66" s="99">
        <v>0</v>
      </c>
      <c r="E66" s="99">
        <v>0</v>
      </c>
      <c r="F66" s="99">
        <f>ROUNDUP(T_SUP[[#This Row],[(A)
Y1]]*0.1,0)</f>
        <v>1</v>
      </c>
      <c r="G66" s="99">
        <v>0</v>
      </c>
      <c r="H66" s="99">
        <f>T_SUP[[#This Row],[(D)
Y4]]+T_SUP[[#This Row],[(A)
Y1]]</f>
        <v>9</v>
      </c>
      <c r="I66" s="99">
        <v>0</v>
      </c>
      <c r="J66" s="99">
        <f>ROUNDUP(T_SUP[[#This Row],[(F)
Y6]]*0.1,0)</f>
        <v>1</v>
      </c>
      <c r="K66" s="99">
        <v>0</v>
      </c>
      <c r="L66" s="99">
        <v>0</v>
      </c>
      <c r="M66" s="20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19">
        <f t="shared" si="0"/>
        <v>18</v>
      </c>
      <c r="AH66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6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6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6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6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6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6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6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6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6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6" s="79">
        <f>SUM(T_SUP[[#This Row],[(FF)
Total Cost Y1
((K*EE)+L)*A]:[(OO)
Total Cost Y10
((CC*EE)+DD)*J]])</f>
        <v>0</v>
      </c>
      <c r="AS66" s="79">
        <f>T_SUP[[#This Row],[(PP)
Total Cost Excluding VAT
(FF+GG+HH+II+JJ+KK+LL+MM+NN+OO)]]*1.15</f>
        <v>0</v>
      </c>
      <c r="AT66" s="21"/>
    </row>
    <row r="67" spans="1:46" x14ac:dyDescent="0.4">
      <c r="A67" s="97" t="s">
        <v>63</v>
      </c>
      <c r="B67" s="98" t="s">
        <v>36</v>
      </c>
      <c r="C67" s="100">
        <v>15</v>
      </c>
      <c r="D67" s="99">
        <v>0</v>
      </c>
      <c r="E67" s="99">
        <v>0</v>
      </c>
      <c r="F67" s="99">
        <f>ROUNDUP(T_SUP[[#This Row],[(A)
Y1]]*0.1,0)</f>
        <v>2</v>
      </c>
      <c r="G67" s="99">
        <v>0</v>
      </c>
      <c r="H67" s="99">
        <f>T_SUP[[#This Row],[(D)
Y4]]+T_SUP[[#This Row],[(A)
Y1]]</f>
        <v>17</v>
      </c>
      <c r="I67" s="99">
        <v>0</v>
      </c>
      <c r="J67" s="99">
        <f>ROUNDUP(T_SUP[[#This Row],[(F)
Y6]]*0.1,0)</f>
        <v>2</v>
      </c>
      <c r="K67" s="99">
        <v>0</v>
      </c>
      <c r="L67" s="99">
        <v>0</v>
      </c>
      <c r="M67" s="20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52"/>
      <c r="AC67" s="52"/>
      <c r="AD67" s="52"/>
      <c r="AE67" s="52"/>
      <c r="AF67" s="52"/>
      <c r="AG67" s="19">
        <f t="shared" si="0"/>
        <v>18</v>
      </c>
      <c r="AH67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7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7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7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7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7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7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7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7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7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7" s="79">
        <f>SUM(T_SUP[[#This Row],[(FF)
Total Cost Y1
((K*EE)+L)*A]:[(OO)
Total Cost Y10
((CC*EE)+DD)*J]])</f>
        <v>0</v>
      </c>
      <c r="AS67" s="79">
        <f>T_SUP[[#This Row],[(PP)
Total Cost Excluding VAT
(FF+GG+HH+II+JJ+KK+LL+MM+NN+OO)]]*1.15</f>
        <v>0</v>
      </c>
      <c r="AT67" s="21"/>
    </row>
    <row r="68" spans="1:46" x14ac:dyDescent="0.4">
      <c r="A68" s="97" t="s">
        <v>64</v>
      </c>
      <c r="B68" s="98" t="s">
        <v>36</v>
      </c>
      <c r="C68" s="100">
        <v>4</v>
      </c>
      <c r="D68" s="99">
        <v>0</v>
      </c>
      <c r="E68" s="99">
        <v>0</v>
      </c>
      <c r="F68" s="99">
        <f>ROUNDUP(T_SUP[[#This Row],[(A)
Y1]]*0.1,0)</f>
        <v>1</v>
      </c>
      <c r="G68" s="99">
        <v>0</v>
      </c>
      <c r="H68" s="99">
        <f>T_SUP[[#This Row],[(D)
Y4]]+T_SUP[[#This Row],[(A)
Y1]]</f>
        <v>5</v>
      </c>
      <c r="I68" s="99">
        <v>0</v>
      </c>
      <c r="J68" s="99">
        <f>ROUNDUP(T_SUP[[#This Row],[(F)
Y6]]*0.1,0)</f>
        <v>1</v>
      </c>
      <c r="K68" s="99">
        <v>0</v>
      </c>
      <c r="L68" s="99">
        <v>0</v>
      </c>
      <c r="M68" s="20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19">
        <f t="shared" si="0"/>
        <v>18</v>
      </c>
      <c r="AH68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8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8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8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8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8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8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8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8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8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8" s="79">
        <f>SUM(T_SUP[[#This Row],[(FF)
Total Cost Y1
((K*EE)+L)*A]:[(OO)
Total Cost Y10
((CC*EE)+DD)*J]])</f>
        <v>0</v>
      </c>
      <c r="AS68" s="79">
        <f>T_SUP[[#This Row],[(PP)
Total Cost Excluding VAT
(FF+GG+HH+II+JJ+KK+LL+MM+NN+OO)]]*1.15</f>
        <v>0</v>
      </c>
      <c r="AT68" s="21"/>
    </row>
    <row r="69" spans="1:46" x14ac:dyDescent="0.4">
      <c r="A69" s="97" t="s">
        <v>54</v>
      </c>
      <c r="B69" s="98" t="s">
        <v>36</v>
      </c>
      <c r="C69" s="100">
        <v>4</v>
      </c>
      <c r="D69" s="99">
        <v>0</v>
      </c>
      <c r="E69" s="99">
        <v>0</v>
      </c>
      <c r="F69" s="99">
        <f>ROUNDUP(T_SUP[[#This Row],[(A)
Y1]]*0.1,0)</f>
        <v>1</v>
      </c>
      <c r="G69" s="99">
        <v>0</v>
      </c>
      <c r="H69" s="99">
        <f>T_SUP[[#This Row],[(D)
Y4]]+T_SUP[[#This Row],[(A)
Y1]]</f>
        <v>5</v>
      </c>
      <c r="I69" s="99">
        <v>0</v>
      </c>
      <c r="J69" s="99">
        <f>ROUNDUP(T_SUP[[#This Row],[(F)
Y6]]*0.1,0)</f>
        <v>1</v>
      </c>
      <c r="K69" s="99">
        <v>0</v>
      </c>
      <c r="L69" s="99">
        <v>0</v>
      </c>
      <c r="M69" s="20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52"/>
      <c r="AC69" s="52"/>
      <c r="AD69" s="52"/>
      <c r="AE69" s="52"/>
      <c r="AF69" s="52"/>
      <c r="AG69" s="19">
        <f t="shared" si="0"/>
        <v>18</v>
      </c>
      <c r="AH69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69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69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69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69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69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69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69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69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69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69" s="79">
        <f>SUM(T_SUP[[#This Row],[(FF)
Total Cost Y1
((K*EE)+L)*A]:[(OO)
Total Cost Y10
((CC*EE)+DD)*J]])</f>
        <v>0</v>
      </c>
      <c r="AS69" s="79">
        <f>T_SUP[[#This Row],[(PP)
Total Cost Excluding VAT
(FF+GG+HH+II+JJ+KK+LL+MM+NN+OO)]]*1.15</f>
        <v>0</v>
      </c>
      <c r="AT69" s="21"/>
    </row>
    <row r="70" spans="1:46" x14ac:dyDescent="0.4">
      <c r="A70" s="101" t="s">
        <v>57</v>
      </c>
      <c r="B70" s="102" t="s">
        <v>39</v>
      </c>
      <c r="C70" s="103">
        <v>15</v>
      </c>
      <c r="D70" s="104">
        <v>0</v>
      </c>
      <c r="E70" s="104">
        <v>0</v>
      </c>
      <c r="F70" s="104">
        <f>ROUNDUP(T_SUP[[#This Row],[(A)
Y1]]*0.1,0)</f>
        <v>2</v>
      </c>
      <c r="G70" s="104">
        <v>0</v>
      </c>
      <c r="H70" s="104">
        <f>T_SUP[[#This Row],[(D)
Y4]]+T_SUP[[#This Row],[(A)
Y1]]</f>
        <v>17</v>
      </c>
      <c r="I70" s="104">
        <v>0</v>
      </c>
      <c r="J70" s="104">
        <f>ROUNDUP(T_SUP[[#This Row],[(F)
Y6]]*0.1,0)</f>
        <v>2</v>
      </c>
      <c r="K70" s="104">
        <v>0</v>
      </c>
      <c r="L70" s="104">
        <v>0</v>
      </c>
      <c r="M70" s="20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19">
        <f t="shared" si="0"/>
        <v>18</v>
      </c>
      <c r="AH70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0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0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0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0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0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0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0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0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0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0" s="79">
        <f>SUM(T_SUP[[#This Row],[(FF)
Total Cost Y1
((K*EE)+L)*A]:[(OO)
Total Cost Y10
((CC*EE)+DD)*J]])</f>
        <v>0</v>
      </c>
      <c r="AS70" s="79">
        <f>T_SUP[[#This Row],[(PP)
Total Cost Excluding VAT
(FF+GG+HH+II+JJ+KK+LL+MM+NN+OO)]]*1.15</f>
        <v>0</v>
      </c>
      <c r="AT70" s="21"/>
    </row>
    <row r="71" spans="1:46" x14ac:dyDescent="0.4">
      <c r="A71" s="101" t="s">
        <v>58</v>
      </c>
      <c r="B71" s="102" t="s">
        <v>39</v>
      </c>
      <c r="C71" s="103">
        <v>15</v>
      </c>
      <c r="D71" s="104">
        <v>0</v>
      </c>
      <c r="E71" s="104">
        <v>0</v>
      </c>
      <c r="F71" s="104">
        <f>ROUNDUP(T_SUP[[#This Row],[(A)
Y1]]*0.1,0)</f>
        <v>2</v>
      </c>
      <c r="G71" s="104">
        <v>0</v>
      </c>
      <c r="H71" s="104">
        <f>T_SUP[[#This Row],[(D)
Y4]]+T_SUP[[#This Row],[(A)
Y1]]</f>
        <v>17</v>
      </c>
      <c r="I71" s="104">
        <v>0</v>
      </c>
      <c r="J71" s="104">
        <f>ROUNDUP(T_SUP[[#This Row],[(F)
Y6]]*0.1,0)</f>
        <v>2</v>
      </c>
      <c r="K71" s="104">
        <v>0</v>
      </c>
      <c r="L71" s="104">
        <v>0</v>
      </c>
      <c r="M71" s="20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19">
        <f t="shared" si="0"/>
        <v>18</v>
      </c>
      <c r="AH71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1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1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1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1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1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1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1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1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1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1" s="79">
        <f>SUM(T_SUP[[#This Row],[(FF)
Total Cost Y1
((K*EE)+L)*A]:[(OO)
Total Cost Y10
((CC*EE)+DD)*J]])</f>
        <v>0</v>
      </c>
      <c r="AS71" s="79">
        <f>T_SUP[[#This Row],[(PP)
Total Cost Excluding VAT
(FF+GG+HH+II+JJ+KK+LL+MM+NN+OO)]]*1.15</f>
        <v>0</v>
      </c>
      <c r="AT71" s="21"/>
    </row>
    <row r="72" spans="1:46" x14ac:dyDescent="0.4">
      <c r="A72" s="101" t="s">
        <v>59</v>
      </c>
      <c r="B72" s="102" t="s">
        <v>39</v>
      </c>
      <c r="C72" s="103">
        <v>12</v>
      </c>
      <c r="D72" s="104">
        <v>0</v>
      </c>
      <c r="E72" s="104">
        <v>0</v>
      </c>
      <c r="F72" s="104">
        <f>ROUNDUP(T_SUP[[#This Row],[(A)
Y1]]*0.1,0)</f>
        <v>2</v>
      </c>
      <c r="G72" s="104">
        <v>0</v>
      </c>
      <c r="H72" s="104">
        <f>T_SUP[[#This Row],[(D)
Y4]]+T_SUP[[#This Row],[(A)
Y1]]</f>
        <v>14</v>
      </c>
      <c r="I72" s="104">
        <v>0</v>
      </c>
      <c r="J72" s="104">
        <f>ROUNDUP(T_SUP[[#This Row],[(F)
Y6]]*0.1,0)</f>
        <v>2</v>
      </c>
      <c r="K72" s="104">
        <v>0</v>
      </c>
      <c r="L72" s="104">
        <v>0</v>
      </c>
      <c r="M72" s="20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19">
        <f t="shared" si="0"/>
        <v>18</v>
      </c>
      <c r="AH72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2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2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2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2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2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2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2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2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2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2" s="79">
        <f>SUM(T_SUP[[#This Row],[(FF)
Total Cost Y1
((K*EE)+L)*A]:[(OO)
Total Cost Y10
((CC*EE)+DD)*J]])</f>
        <v>0</v>
      </c>
      <c r="AS72" s="79">
        <f>T_SUP[[#This Row],[(PP)
Total Cost Excluding VAT
(FF+GG+HH+II+JJ+KK+LL+MM+NN+OO)]]*1.15</f>
        <v>0</v>
      </c>
      <c r="AT72" s="21"/>
    </row>
    <row r="73" spans="1:46" x14ac:dyDescent="0.4">
      <c r="A73" s="101" t="s">
        <v>60</v>
      </c>
      <c r="B73" s="102" t="s">
        <v>39</v>
      </c>
      <c r="C73" s="103">
        <v>15</v>
      </c>
      <c r="D73" s="104">
        <v>0</v>
      </c>
      <c r="E73" s="104">
        <v>0</v>
      </c>
      <c r="F73" s="104">
        <f>ROUNDUP(T_SUP[[#This Row],[(A)
Y1]]*0.1,0)</f>
        <v>2</v>
      </c>
      <c r="G73" s="104">
        <v>0</v>
      </c>
      <c r="H73" s="104">
        <f>T_SUP[[#This Row],[(D)
Y4]]+T_SUP[[#This Row],[(A)
Y1]]</f>
        <v>17</v>
      </c>
      <c r="I73" s="104">
        <v>0</v>
      </c>
      <c r="J73" s="104">
        <f>ROUNDUP(T_SUP[[#This Row],[(F)
Y6]]*0.1,0)</f>
        <v>2</v>
      </c>
      <c r="K73" s="104">
        <v>0</v>
      </c>
      <c r="L73" s="104">
        <v>0</v>
      </c>
      <c r="M73" s="20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19">
        <f t="shared" si="0"/>
        <v>18</v>
      </c>
      <c r="AH73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3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3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3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3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3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3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3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3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3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3" s="79">
        <f>SUM(T_SUP[[#This Row],[(FF)
Total Cost Y1
((K*EE)+L)*A]:[(OO)
Total Cost Y10
((CC*EE)+DD)*J]])</f>
        <v>0</v>
      </c>
      <c r="AS73" s="79">
        <f>T_SUP[[#This Row],[(PP)
Total Cost Excluding VAT
(FF+GG+HH+II+JJ+KK+LL+MM+NN+OO)]]*1.15</f>
        <v>0</v>
      </c>
      <c r="AT73" s="21"/>
    </row>
    <row r="74" spans="1:46" x14ac:dyDescent="0.4">
      <c r="A74" s="101" t="s">
        <v>61</v>
      </c>
      <c r="B74" s="102" t="s">
        <v>39</v>
      </c>
      <c r="C74" s="103">
        <v>12</v>
      </c>
      <c r="D74" s="104">
        <v>0</v>
      </c>
      <c r="E74" s="104">
        <v>0</v>
      </c>
      <c r="F74" s="104">
        <f>ROUNDUP(T_SUP[[#This Row],[(A)
Y1]]*0.1,0)</f>
        <v>2</v>
      </c>
      <c r="G74" s="104">
        <v>0</v>
      </c>
      <c r="H74" s="104">
        <f>T_SUP[[#This Row],[(D)
Y4]]+T_SUP[[#This Row],[(A)
Y1]]</f>
        <v>14</v>
      </c>
      <c r="I74" s="104">
        <v>0</v>
      </c>
      <c r="J74" s="104">
        <f>ROUNDUP(T_SUP[[#This Row],[(F)
Y6]]*0.1,0)</f>
        <v>2</v>
      </c>
      <c r="K74" s="104">
        <v>0</v>
      </c>
      <c r="L74" s="104">
        <v>0</v>
      </c>
      <c r="M74" s="20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19">
        <f t="shared" si="0"/>
        <v>18</v>
      </c>
      <c r="AH74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4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4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4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4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4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4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4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4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4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4" s="79">
        <f>SUM(T_SUP[[#This Row],[(FF)
Total Cost Y1
((K*EE)+L)*A]:[(OO)
Total Cost Y10
((CC*EE)+DD)*J]])</f>
        <v>0</v>
      </c>
      <c r="AS74" s="79">
        <f>T_SUP[[#This Row],[(PP)
Total Cost Excluding VAT
(FF+GG+HH+II+JJ+KK+LL+MM+NN+OO)]]*1.15</f>
        <v>0</v>
      </c>
      <c r="AT74" s="21"/>
    </row>
    <row r="75" spans="1:46" x14ac:dyDescent="0.4">
      <c r="A75" s="101" t="s">
        <v>62</v>
      </c>
      <c r="B75" s="102" t="s">
        <v>39</v>
      </c>
      <c r="C75" s="103">
        <v>6</v>
      </c>
      <c r="D75" s="104">
        <v>0</v>
      </c>
      <c r="E75" s="104">
        <v>0</v>
      </c>
      <c r="F75" s="104">
        <f>ROUNDUP(T_SUP[[#This Row],[(A)
Y1]]*0.1,0)</f>
        <v>1</v>
      </c>
      <c r="G75" s="104">
        <v>0</v>
      </c>
      <c r="H75" s="104">
        <f>T_SUP[[#This Row],[(D)
Y4]]+T_SUP[[#This Row],[(A)
Y1]]</f>
        <v>7</v>
      </c>
      <c r="I75" s="104">
        <v>0</v>
      </c>
      <c r="J75" s="104">
        <f>ROUNDUP(T_SUP[[#This Row],[(F)
Y6]]*0.1,0)</f>
        <v>1</v>
      </c>
      <c r="K75" s="104">
        <v>0</v>
      </c>
      <c r="L75" s="104">
        <v>0</v>
      </c>
      <c r="M75" s="20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2"/>
      <c r="AC75" s="52"/>
      <c r="AD75" s="52"/>
      <c r="AE75" s="52"/>
      <c r="AF75" s="52"/>
      <c r="AG75" s="19">
        <f>Exchange_Rate</f>
        <v>18</v>
      </c>
      <c r="AH75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5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5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5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5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5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5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5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5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5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5" s="79">
        <f>SUM(T_SUP[[#This Row],[(FF)
Total Cost Y1
((K*EE)+L)*A]:[(OO)
Total Cost Y10
((CC*EE)+DD)*J]])</f>
        <v>0</v>
      </c>
      <c r="AS75" s="79">
        <f>T_SUP[[#This Row],[(PP)
Total Cost Excluding VAT
(FF+GG+HH+II+JJ+KK+LL+MM+NN+OO)]]*1.15</f>
        <v>0</v>
      </c>
      <c r="AT75" s="21"/>
    </row>
    <row r="76" spans="1:46" x14ac:dyDescent="0.4">
      <c r="A76" s="101" t="s">
        <v>63</v>
      </c>
      <c r="B76" s="102" t="s">
        <v>39</v>
      </c>
      <c r="C76" s="103">
        <v>9</v>
      </c>
      <c r="D76" s="104">
        <v>0</v>
      </c>
      <c r="E76" s="104">
        <v>0</v>
      </c>
      <c r="F76" s="104">
        <f>ROUNDUP(T_SUP[[#This Row],[(A)
Y1]]*0.1,0)</f>
        <v>1</v>
      </c>
      <c r="G76" s="104">
        <v>0</v>
      </c>
      <c r="H76" s="104">
        <f>T_SUP[[#This Row],[(D)
Y4]]+T_SUP[[#This Row],[(A)
Y1]]</f>
        <v>10</v>
      </c>
      <c r="I76" s="104">
        <v>0</v>
      </c>
      <c r="J76" s="104">
        <f>ROUNDUP(T_SUP[[#This Row],[(F)
Y6]]*0.1,0)</f>
        <v>1</v>
      </c>
      <c r="K76" s="104">
        <v>0</v>
      </c>
      <c r="L76" s="104">
        <v>0</v>
      </c>
      <c r="M76" s="20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19">
        <f t="shared" si="0"/>
        <v>18</v>
      </c>
      <c r="AH76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6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6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6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6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6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6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6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6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6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6" s="79">
        <f>SUM(T_SUP[[#This Row],[(FF)
Total Cost Y1
((K*EE)+L)*A]:[(OO)
Total Cost Y10
((CC*EE)+DD)*J]])</f>
        <v>0</v>
      </c>
      <c r="AS76" s="79">
        <f>T_SUP[[#This Row],[(PP)
Total Cost Excluding VAT
(FF+GG+HH+II+JJ+KK+LL+MM+NN+OO)]]*1.15</f>
        <v>0</v>
      </c>
      <c r="AT76" s="21"/>
    </row>
    <row r="77" spans="1:46" x14ac:dyDescent="0.4">
      <c r="A77" s="101" t="s">
        <v>64</v>
      </c>
      <c r="B77" s="102" t="s">
        <v>39</v>
      </c>
      <c r="C77" s="103">
        <v>3</v>
      </c>
      <c r="D77" s="104">
        <v>0</v>
      </c>
      <c r="E77" s="104">
        <v>0</v>
      </c>
      <c r="F77" s="104">
        <f>ROUNDUP(T_SUP[[#This Row],[(A)
Y1]]*0.1,0)</f>
        <v>1</v>
      </c>
      <c r="G77" s="104">
        <v>0</v>
      </c>
      <c r="H77" s="104">
        <f>T_SUP[[#This Row],[(D)
Y4]]+T_SUP[[#This Row],[(A)
Y1]]</f>
        <v>4</v>
      </c>
      <c r="I77" s="104">
        <v>0</v>
      </c>
      <c r="J77" s="104">
        <f>ROUNDUP(T_SUP[[#This Row],[(F)
Y6]]*0.1,0)</f>
        <v>1</v>
      </c>
      <c r="K77" s="104">
        <v>0</v>
      </c>
      <c r="L77" s="104">
        <v>0</v>
      </c>
      <c r="M77" s="20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2"/>
      <c r="AC77" s="52"/>
      <c r="AD77" s="52"/>
      <c r="AE77" s="52"/>
      <c r="AF77" s="52"/>
      <c r="AG77" s="19">
        <f t="shared" si="0"/>
        <v>18</v>
      </c>
      <c r="AH77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7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7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7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7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7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7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7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7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7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7" s="79">
        <f>SUM(T_SUP[[#This Row],[(FF)
Total Cost Y1
((K*EE)+L)*A]:[(OO)
Total Cost Y10
((CC*EE)+DD)*J]])</f>
        <v>0</v>
      </c>
      <c r="AS77" s="79">
        <f>T_SUP[[#This Row],[(PP)
Total Cost Excluding VAT
(FF+GG+HH+II+JJ+KK+LL+MM+NN+OO)]]*1.15</f>
        <v>0</v>
      </c>
      <c r="AT77" s="21"/>
    </row>
    <row r="78" spans="1:46" x14ac:dyDescent="0.4">
      <c r="A78" s="101" t="s">
        <v>54</v>
      </c>
      <c r="B78" s="102" t="s">
        <v>39</v>
      </c>
      <c r="C78" s="103">
        <v>3</v>
      </c>
      <c r="D78" s="104">
        <v>0</v>
      </c>
      <c r="E78" s="104">
        <v>0</v>
      </c>
      <c r="F78" s="104">
        <f>ROUNDUP(T_SUP[[#This Row],[(A)
Y1]]*0.1,0)</f>
        <v>1</v>
      </c>
      <c r="G78" s="104">
        <v>0</v>
      </c>
      <c r="H78" s="104">
        <f>T_SUP[[#This Row],[(D)
Y4]]+T_SUP[[#This Row],[(A)
Y1]]</f>
        <v>4</v>
      </c>
      <c r="I78" s="104">
        <v>0</v>
      </c>
      <c r="J78" s="104">
        <f>ROUNDUP(T_SUP[[#This Row],[(F)
Y6]]*0.1,0)</f>
        <v>1</v>
      </c>
      <c r="K78" s="104">
        <v>0</v>
      </c>
      <c r="L78" s="104">
        <v>0</v>
      </c>
      <c r="M78" s="20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19">
        <f t="shared" si="0"/>
        <v>18</v>
      </c>
      <c r="AH78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8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8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8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8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8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8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8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8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8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8" s="79">
        <f>SUM(T_SUP[[#This Row],[(FF)
Total Cost Y1
((K*EE)+L)*A]:[(OO)
Total Cost Y10
((CC*EE)+DD)*J]])</f>
        <v>0</v>
      </c>
      <c r="AS78" s="79">
        <f>T_SUP[[#This Row],[(PP)
Total Cost Excluding VAT
(FF+GG+HH+II+JJ+KK+LL+MM+NN+OO)]]*1.15</f>
        <v>0</v>
      </c>
      <c r="AT78" s="21"/>
    </row>
    <row r="79" spans="1:46" x14ac:dyDescent="0.4">
      <c r="A79" s="105" t="s">
        <v>57</v>
      </c>
      <c r="B79" s="106" t="s">
        <v>38</v>
      </c>
      <c r="C79" s="107">
        <v>9</v>
      </c>
      <c r="D79" s="108">
        <v>0</v>
      </c>
      <c r="E79" s="108">
        <v>0</v>
      </c>
      <c r="F79" s="108">
        <f>ROUNDUP(T_SUP[[#This Row],[(A)
Y1]]*0.1,0)</f>
        <v>1</v>
      </c>
      <c r="G79" s="108">
        <v>0</v>
      </c>
      <c r="H79" s="108">
        <f>T_SUP[[#This Row],[(D)
Y4]]+T_SUP[[#This Row],[(A)
Y1]]</f>
        <v>10</v>
      </c>
      <c r="I79" s="108">
        <v>0</v>
      </c>
      <c r="J79" s="108">
        <f>ROUNDUP(T_SUP[[#This Row],[(F)
Y6]]*0.1,0)</f>
        <v>1</v>
      </c>
      <c r="K79" s="108">
        <v>0</v>
      </c>
      <c r="L79" s="108">
        <v>0</v>
      </c>
      <c r="M79" s="20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52"/>
      <c r="AE79" s="52"/>
      <c r="AF79" s="52"/>
      <c r="AG79" s="19">
        <f>Exchange_Rate</f>
        <v>18</v>
      </c>
      <c r="AH79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79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79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79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79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79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79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79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79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79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79" s="79">
        <f>SUM(T_SUP[[#This Row],[(FF)
Total Cost Y1
((K*EE)+L)*A]:[(OO)
Total Cost Y10
((CC*EE)+DD)*J]])</f>
        <v>0</v>
      </c>
      <c r="AS79" s="79">
        <f>T_SUP[[#This Row],[(PP)
Total Cost Excluding VAT
(FF+GG+HH+II+JJ+KK+LL+MM+NN+OO)]]*1.15</f>
        <v>0</v>
      </c>
      <c r="AT79" s="21"/>
    </row>
    <row r="80" spans="1:46" x14ac:dyDescent="0.4">
      <c r="A80" s="105" t="s">
        <v>58</v>
      </c>
      <c r="B80" s="106" t="s">
        <v>38</v>
      </c>
      <c r="C80" s="107">
        <v>9</v>
      </c>
      <c r="D80" s="108">
        <v>0</v>
      </c>
      <c r="E80" s="108">
        <v>0</v>
      </c>
      <c r="F80" s="108">
        <f>ROUNDUP(T_SUP[[#This Row],[(A)
Y1]]*0.1,0)</f>
        <v>1</v>
      </c>
      <c r="G80" s="108">
        <v>0</v>
      </c>
      <c r="H80" s="108">
        <f>T_SUP[[#This Row],[(D)
Y4]]+T_SUP[[#This Row],[(A)
Y1]]</f>
        <v>10</v>
      </c>
      <c r="I80" s="108">
        <v>0</v>
      </c>
      <c r="J80" s="108">
        <f>ROUNDUP(T_SUP[[#This Row],[(F)
Y6]]*0.1,0)</f>
        <v>1</v>
      </c>
      <c r="K80" s="108">
        <v>0</v>
      </c>
      <c r="L80" s="108">
        <v>0</v>
      </c>
      <c r="M80" s="20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2"/>
      <c r="AC80" s="52"/>
      <c r="AD80" s="52"/>
      <c r="AE80" s="52"/>
      <c r="AF80" s="52"/>
      <c r="AG80" s="19">
        <f t="shared" ref="AG80" si="4">Exchange_Rate</f>
        <v>18</v>
      </c>
      <c r="AH80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0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0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0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0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0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0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0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0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0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0" s="79">
        <f>SUM(T_SUP[[#This Row],[(FF)
Total Cost Y1
((K*EE)+L)*A]:[(OO)
Total Cost Y10
((CC*EE)+DD)*J]])</f>
        <v>0</v>
      </c>
      <c r="AS80" s="79">
        <f>T_SUP[[#This Row],[(PP)
Total Cost Excluding VAT
(FF+GG+HH+II+JJ+KK+LL+MM+NN+OO)]]*1.15</f>
        <v>0</v>
      </c>
      <c r="AT80" s="21"/>
    </row>
    <row r="81" spans="1:46" x14ac:dyDescent="0.4">
      <c r="A81" s="105" t="s">
        <v>59</v>
      </c>
      <c r="B81" s="106" t="s">
        <v>38</v>
      </c>
      <c r="C81" s="107">
        <v>9</v>
      </c>
      <c r="D81" s="108">
        <v>0</v>
      </c>
      <c r="E81" s="108">
        <v>0</v>
      </c>
      <c r="F81" s="108">
        <f>ROUNDUP(T_SUP[[#This Row],[(A)
Y1]]*0.1,0)</f>
        <v>1</v>
      </c>
      <c r="G81" s="108">
        <v>0</v>
      </c>
      <c r="H81" s="108">
        <f>T_SUP[[#This Row],[(D)
Y4]]+T_SUP[[#This Row],[(A)
Y1]]</f>
        <v>10</v>
      </c>
      <c r="I81" s="108">
        <v>0</v>
      </c>
      <c r="J81" s="108">
        <f>ROUNDUP(T_SUP[[#This Row],[(F)
Y6]]*0.1,0)</f>
        <v>1</v>
      </c>
      <c r="K81" s="108">
        <v>0</v>
      </c>
      <c r="L81" s="108">
        <v>0</v>
      </c>
      <c r="M81" s="20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2"/>
      <c r="AC81" s="52"/>
      <c r="AD81" s="52"/>
      <c r="AE81" s="52"/>
      <c r="AF81" s="52"/>
      <c r="AG81" s="19">
        <f t="shared" ref="AG81:AG96" si="5">Exchange_Rate</f>
        <v>18</v>
      </c>
      <c r="AH81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1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1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1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1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1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1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1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1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1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1" s="79">
        <f>SUM(T_SUP[[#This Row],[(FF)
Total Cost Y1
((K*EE)+L)*A]:[(OO)
Total Cost Y10
((CC*EE)+DD)*J]])</f>
        <v>0</v>
      </c>
      <c r="AS81" s="79">
        <f>T_SUP[[#This Row],[(PP)
Total Cost Excluding VAT
(FF+GG+HH+II+JJ+KK+LL+MM+NN+OO)]]*1.15</f>
        <v>0</v>
      </c>
      <c r="AT81" s="21"/>
    </row>
    <row r="82" spans="1:46" x14ac:dyDescent="0.4">
      <c r="A82" s="105" t="s">
        <v>60</v>
      </c>
      <c r="B82" s="106" t="s">
        <v>38</v>
      </c>
      <c r="C82" s="107">
        <v>9</v>
      </c>
      <c r="D82" s="108">
        <v>0</v>
      </c>
      <c r="E82" s="108">
        <v>0</v>
      </c>
      <c r="F82" s="108">
        <f>ROUNDUP(T_SUP[[#This Row],[(A)
Y1]]*0.1,0)</f>
        <v>1</v>
      </c>
      <c r="G82" s="108">
        <v>0</v>
      </c>
      <c r="H82" s="108">
        <f>T_SUP[[#This Row],[(D)
Y4]]+T_SUP[[#This Row],[(A)
Y1]]</f>
        <v>10</v>
      </c>
      <c r="I82" s="108">
        <v>0</v>
      </c>
      <c r="J82" s="108">
        <f>ROUNDUP(T_SUP[[#This Row],[(F)
Y6]]*0.1,0)</f>
        <v>1</v>
      </c>
      <c r="K82" s="108">
        <v>0</v>
      </c>
      <c r="L82" s="108">
        <v>0</v>
      </c>
      <c r="M82" s="20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2"/>
      <c r="AC82" s="52"/>
      <c r="AD82" s="52"/>
      <c r="AE82" s="52"/>
      <c r="AF82" s="52"/>
      <c r="AG82" s="19">
        <f>Exchange_Rate</f>
        <v>18</v>
      </c>
      <c r="AH82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2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2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2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2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2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2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2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2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2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2" s="79">
        <f>SUM(T_SUP[[#This Row],[(FF)
Total Cost Y1
((K*EE)+L)*A]:[(OO)
Total Cost Y10
((CC*EE)+DD)*J]])</f>
        <v>0</v>
      </c>
      <c r="AS82" s="79">
        <f>T_SUP[[#This Row],[(PP)
Total Cost Excluding VAT
(FF+GG+HH+II+JJ+KK+LL+MM+NN+OO)]]*1.15</f>
        <v>0</v>
      </c>
      <c r="AT82" s="21"/>
    </row>
    <row r="83" spans="1:46" x14ac:dyDescent="0.4">
      <c r="A83" s="105" t="s">
        <v>61</v>
      </c>
      <c r="B83" s="106" t="s">
        <v>38</v>
      </c>
      <c r="C83" s="107">
        <v>9</v>
      </c>
      <c r="D83" s="108">
        <v>0</v>
      </c>
      <c r="E83" s="108">
        <v>0</v>
      </c>
      <c r="F83" s="108">
        <f>ROUNDUP(T_SUP[[#This Row],[(A)
Y1]]*0.1,0)</f>
        <v>1</v>
      </c>
      <c r="G83" s="108">
        <v>0</v>
      </c>
      <c r="H83" s="108">
        <f>T_SUP[[#This Row],[(D)
Y4]]+T_SUP[[#This Row],[(A)
Y1]]</f>
        <v>10</v>
      </c>
      <c r="I83" s="108">
        <v>0</v>
      </c>
      <c r="J83" s="108">
        <f>ROUNDUP(T_SUP[[#This Row],[(F)
Y6]]*0.1,0)</f>
        <v>1</v>
      </c>
      <c r="K83" s="108">
        <v>0</v>
      </c>
      <c r="L83" s="108">
        <v>0</v>
      </c>
      <c r="M83" s="20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2"/>
      <c r="AC83" s="52"/>
      <c r="AD83" s="52"/>
      <c r="AE83" s="52"/>
      <c r="AF83" s="52"/>
      <c r="AG83" s="19">
        <f>Exchange_Rate</f>
        <v>18</v>
      </c>
      <c r="AH83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3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3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3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3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3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3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3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3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3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3" s="79">
        <f>SUM(T_SUP[[#This Row],[(FF)
Total Cost Y1
((K*EE)+L)*A]:[(OO)
Total Cost Y10
((CC*EE)+DD)*J]])</f>
        <v>0</v>
      </c>
      <c r="AS83" s="79">
        <f>T_SUP[[#This Row],[(PP)
Total Cost Excluding VAT
(FF+GG+HH+II+JJ+KK+LL+MM+NN+OO)]]*1.15</f>
        <v>0</v>
      </c>
      <c r="AT83" s="21"/>
    </row>
    <row r="84" spans="1:46" x14ac:dyDescent="0.4">
      <c r="A84" s="105" t="s">
        <v>62</v>
      </c>
      <c r="B84" s="106" t="s">
        <v>38</v>
      </c>
      <c r="C84" s="107">
        <v>4</v>
      </c>
      <c r="D84" s="108">
        <v>0</v>
      </c>
      <c r="E84" s="108">
        <v>0</v>
      </c>
      <c r="F84" s="108">
        <f>ROUNDUP(T_SUP[[#This Row],[(A)
Y1]]*0.1,0)</f>
        <v>1</v>
      </c>
      <c r="G84" s="108">
        <v>0</v>
      </c>
      <c r="H84" s="108">
        <f>T_SUP[[#This Row],[(D)
Y4]]+T_SUP[[#This Row],[(A)
Y1]]</f>
        <v>5</v>
      </c>
      <c r="I84" s="108">
        <v>0</v>
      </c>
      <c r="J84" s="108">
        <f>ROUNDUP(T_SUP[[#This Row],[(F)
Y6]]*0.1,0)</f>
        <v>1</v>
      </c>
      <c r="K84" s="108">
        <v>0</v>
      </c>
      <c r="L84" s="108">
        <v>0</v>
      </c>
      <c r="M84" s="20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2"/>
      <c r="AC84" s="52"/>
      <c r="AD84" s="52"/>
      <c r="AE84" s="52"/>
      <c r="AF84" s="52"/>
      <c r="AG84" s="19">
        <f>Exchange_Rate</f>
        <v>18</v>
      </c>
      <c r="AH84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4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4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4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4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4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4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4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4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4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4" s="79">
        <f>SUM(T_SUP[[#This Row],[(FF)
Total Cost Y1
((K*EE)+L)*A]:[(OO)
Total Cost Y10
((CC*EE)+DD)*J]])</f>
        <v>0</v>
      </c>
      <c r="AS84" s="79">
        <f>T_SUP[[#This Row],[(PP)
Total Cost Excluding VAT
(FF+GG+HH+II+JJ+KK+LL+MM+NN+OO)]]*1.15</f>
        <v>0</v>
      </c>
      <c r="AT84" s="21"/>
    </row>
    <row r="85" spans="1:46" x14ac:dyDescent="0.4">
      <c r="A85" s="105" t="s">
        <v>63</v>
      </c>
      <c r="B85" s="106" t="s">
        <v>38</v>
      </c>
      <c r="C85" s="107">
        <v>5</v>
      </c>
      <c r="D85" s="108">
        <v>0</v>
      </c>
      <c r="E85" s="108">
        <v>0</v>
      </c>
      <c r="F85" s="108">
        <f>ROUNDUP(T_SUP[[#This Row],[(A)
Y1]]*0.1,0)</f>
        <v>1</v>
      </c>
      <c r="G85" s="108">
        <v>0</v>
      </c>
      <c r="H85" s="108">
        <f>T_SUP[[#This Row],[(D)
Y4]]+T_SUP[[#This Row],[(A)
Y1]]</f>
        <v>6</v>
      </c>
      <c r="I85" s="108">
        <v>0</v>
      </c>
      <c r="J85" s="108">
        <f>ROUNDUP(T_SUP[[#This Row],[(F)
Y6]]*0.1,0)</f>
        <v>1</v>
      </c>
      <c r="K85" s="108">
        <v>0</v>
      </c>
      <c r="L85" s="108">
        <v>0</v>
      </c>
      <c r="M85" s="20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19">
        <f>Exchange_Rate</f>
        <v>18</v>
      </c>
      <c r="AH85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5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5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5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5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5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5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5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5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5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5" s="79">
        <f>SUM(T_SUP[[#This Row],[(FF)
Total Cost Y1
((K*EE)+L)*A]:[(OO)
Total Cost Y10
((CC*EE)+DD)*J]])</f>
        <v>0</v>
      </c>
      <c r="AS85" s="79">
        <f>T_SUP[[#This Row],[(PP)
Total Cost Excluding VAT
(FF+GG+HH+II+JJ+KK+LL+MM+NN+OO)]]*1.15</f>
        <v>0</v>
      </c>
      <c r="AT85" s="21"/>
    </row>
    <row r="86" spans="1:46" x14ac:dyDescent="0.4">
      <c r="A86" s="105" t="s">
        <v>64</v>
      </c>
      <c r="B86" s="106" t="s">
        <v>38</v>
      </c>
      <c r="C86" s="107">
        <v>2</v>
      </c>
      <c r="D86" s="108">
        <v>0</v>
      </c>
      <c r="E86" s="108">
        <v>0</v>
      </c>
      <c r="F86" s="108">
        <f>ROUNDUP(T_SUP[[#This Row],[(A)
Y1]]*0.1,0)</f>
        <v>1</v>
      </c>
      <c r="G86" s="108">
        <v>0</v>
      </c>
      <c r="H86" s="108">
        <f>T_SUP[[#This Row],[(D)
Y4]]+T_SUP[[#This Row],[(A)
Y1]]</f>
        <v>3</v>
      </c>
      <c r="I86" s="108">
        <v>0</v>
      </c>
      <c r="J86" s="108">
        <f>ROUNDUP(T_SUP[[#This Row],[(F)
Y6]]*0.1,0)</f>
        <v>1</v>
      </c>
      <c r="K86" s="108">
        <v>0</v>
      </c>
      <c r="L86" s="108">
        <v>0</v>
      </c>
      <c r="M86" s="20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19">
        <f t="shared" si="5"/>
        <v>18</v>
      </c>
      <c r="AH86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6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6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6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6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6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6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6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6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6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6" s="79">
        <f>SUM(T_SUP[[#This Row],[(FF)
Total Cost Y1
((K*EE)+L)*A]:[(OO)
Total Cost Y10
((CC*EE)+DD)*J]])</f>
        <v>0</v>
      </c>
      <c r="AS86" s="79">
        <f>T_SUP[[#This Row],[(PP)
Total Cost Excluding VAT
(FF+GG+HH+II+JJ+KK+LL+MM+NN+OO)]]*1.15</f>
        <v>0</v>
      </c>
      <c r="AT86" s="21"/>
    </row>
    <row r="87" spans="1:46" x14ac:dyDescent="0.4">
      <c r="A87" s="105" t="s">
        <v>54</v>
      </c>
      <c r="B87" s="106" t="s">
        <v>38</v>
      </c>
      <c r="C87" s="107">
        <v>2</v>
      </c>
      <c r="D87" s="108">
        <v>0</v>
      </c>
      <c r="E87" s="108">
        <v>0</v>
      </c>
      <c r="F87" s="108">
        <f>ROUNDUP(T_SUP[[#This Row],[(A)
Y1]]*0.1,0)</f>
        <v>1</v>
      </c>
      <c r="G87" s="108">
        <v>0</v>
      </c>
      <c r="H87" s="108">
        <f>T_SUP[[#This Row],[(D)
Y4]]+T_SUP[[#This Row],[(A)
Y1]]</f>
        <v>3</v>
      </c>
      <c r="I87" s="108">
        <v>0</v>
      </c>
      <c r="J87" s="108">
        <f>ROUNDUP(T_SUP[[#This Row],[(F)
Y6]]*0.1,0)</f>
        <v>1</v>
      </c>
      <c r="K87" s="108">
        <v>0</v>
      </c>
      <c r="L87" s="108">
        <v>0</v>
      </c>
      <c r="M87" s="20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2"/>
      <c r="AF87" s="52"/>
      <c r="AG87" s="19">
        <f>Exchange_Rate</f>
        <v>18</v>
      </c>
      <c r="AH87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7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7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7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7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7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7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7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7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7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7" s="79">
        <f>SUM(T_SUP[[#This Row],[(FF)
Total Cost Y1
((K*EE)+L)*A]:[(OO)
Total Cost Y10
((CC*EE)+DD)*J]])</f>
        <v>0</v>
      </c>
      <c r="AS87" s="79">
        <f>T_SUP[[#This Row],[(PP)
Total Cost Excluding VAT
(FF+GG+HH+II+JJ+KK+LL+MM+NN+OO)]]*1.15</f>
        <v>0</v>
      </c>
      <c r="AT87" s="21"/>
    </row>
    <row r="88" spans="1:46" x14ac:dyDescent="0.4">
      <c r="A88" s="109" t="s">
        <v>57</v>
      </c>
      <c r="B88" s="110" t="s">
        <v>40</v>
      </c>
      <c r="C88" s="111">
        <v>14</v>
      </c>
      <c r="D88" s="112">
        <v>0</v>
      </c>
      <c r="E88" s="112">
        <v>0</v>
      </c>
      <c r="F88" s="112">
        <f>ROUNDUP(T_SUP[[#This Row],[(A)
Y1]]*0.1,0)</f>
        <v>2</v>
      </c>
      <c r="G88" s="112">
        <v>0</v>
      </c>
      <c r="H88" s="112">
        <f>T_SUP[[#This Row],[(D)
Y4]]+T_SUP[[#This Row],[(A)
Y1]]</f>
        <v>16</v>
      </c>
      <c r="I88" s="112">
        <v>0</v>
      </c>
      <c r="J88" s="112">
        <f>ROUNDUP(T_SUP[[#This Row],[(F)
Y6]]*0.1,0)</f>
        <v>2</v>
      </c>
      <c r="K88" s="112">
        <v>0</v>
      </c>
      <c r="L88" s="112">
        <v>0</v>
      </c>
      <c r="M88" s="20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2"/>
      <c r="AF88" s="52"/>
      <c r="AG88" s="19">
        <f>Exchange_Rate</f>
        <v>18</v>
      </c>
      <c r="AH88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8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8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8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8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8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8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8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8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8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8" s="79">
        <f>SUM(T_SUP[[#This Row],[(FF)
Total Cost Y1
((K*EE)+L)*A]:[(OO)
Total Cost Y10
((CC*EE)+DD)*J]])</f>
        <v>0</v>
      </c>
      <c r="AS88" s="79">
        <f>T_SUP[[#This Row],[(PP)
Total Cost Excluding VAT
(FF+GG+HH+II+JJ+KK+LL+MM+NN+OO)]]*1.15</f>
        <v>0</v>
      </c>
      <c r="AT88" s="21"/>
    </row>
    <row r="89" spans="1:46" x14ac:dyDescent="0.4">
      <c r="A89" s="109" t="s">
        <v>58</v>
      </c>
      <c r="B89" s="110" t="s">
        <v>40</v>
      </c>
      <c r="C89" s="111">
        <v>9</v>
      </c>
      <c r="D89" s="112">
        <v>0</v>
      </c>
      <c r="E89" s="112">
        <v>0</v>
      </c>
      <c r="F89" s="112">
        <f>ROUNDUP(T_SUP[[#This Row],[(A)
Y1]]*0.1,0)</f>
        <v>1</v>
      </c>
      <c r="G89" s="112">
        <v>0</v>
      </c>
      <c r="H89" s="112">
        <f>T_SUP[[#This Row],[(D)
Y4]]+T_SUP[[#This Row],[(A)
Y1]]</f>
        <v>10</v>
      </c>
      <c r="I89" s="112">
        <v>0</v>
      </c>
      <c r="J89" s="112">
        <f>ROUNDUP(T_SUP[[#This Row],[(F)
Y6]]*0.1,0)</f>
        <v>1</v>
      </c>
      <c r="K89" s="112">
        <v>0</v>
      </c>
      <c r="L89" s="112">
        <v>0</v>
      </c>
      <c r="M89" s="20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2"/>
      <c r="AF89" s="52"/>
      <c r="AG89" s="19">
        <f>Exchange_Rate</f>
        <v>18</v>
      </c>
      <c r="AH89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89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89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89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89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89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89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89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89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89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89" s="79">
        <f>SUM(T_SUP[[#This Row],[(FF)
Total Cost Y1
((K*EE)+L)*A]:[(OO)
Total Cost Y10
((CC*EE)+DD)*J]])</f>
        <v>0</v>
      </c>
      <c r="AS89" s="79">
        <f>T_SUP[[#This Row],[(PP)
Total Cost Excluding VAT
(FF+GG+HH+II+JJ+KK+LL+MM+NN+OO)]]*1.15</f>
        <v>0</v>
      </c>
      <c r="AT89" s="21"/>
    </row>
    <row r="90" spans="1:46" x14ac:dyDescent="0.4">
      <c r="A90" s="109" t="s">
        <v>59</v>
      </c>
      <c r="B90" s="110" t="s">
        <v>40</v>
      </c>
      <c r="C90" s="113">
        <v>11</v>
      </c>
      <c r="D90" s="112">
        <v>0</v>
      </c>
      <c r="E90" s="112">
        <v>0</v>
      </c>
      <c r="F90" s="112">
        <f>ROUNDUP(T_SUP[[#This Row],[(A)
Y1]]*0.1,0)</f>
        <v>2</v>
      </c>
      <c r="G90" s="112">
        <v>0</v>
      </c>
      <c r="H90" s="112">
        <f>T_SUP[[#This Row],[(D)
Y4]]+T_SUP[[#This Row],[(A)
Y1]]</f>
        <v>13</v>
      </c>
      <c r="I90" s="112">
        <v>0</v>
      </c>
      <c r="J90" s="112">
        <f>ROUNDUP(T_SUP[[#This Row],[(F)
Y6]]*0.1,0)</f>
        <v>2</v>
      </c>
      <c r="K90" s="112">
        <v>0</v>
      </c>
      <c r="L90" s="112">
        <v>0</v>
      </c>
      <c r="M90" s="20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19">
        <f t="shared" si="5"/>
        <v>18</v>
      </c>
      <c r="AH90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90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90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90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90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90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90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90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90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90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90" s="79">
        <f>SUM(T_SUP[[#This Row],[(FF)
Total Cost Y1
((K*EE)+L)*A]:[(OO)
Total Cost Y10
((CC*EE)+DD)*J]])</f>
        <v>0</v>
      </c>
      <c r="AS90" s="79">
        <f>T_SUP[[#This Row],[(PP)
Total Cost Excluding VAT
(FF+GG+HH+II+JJ+KK+LL+MM+NN+OO)]]*1.15</f>
        <v>0</v>
      </c>
      <c r="AT90" s="21"/>
    </row>
    <row r="91" spans="1:46" x14ac:dyDescent="0.4">
      <c r="A91" s="109" t="s">
        <v>60</v>
      </c>
      <c r="B91" s="110" t="s">
        <v>40</v>
      </c>
      <c r="C91" s="113">
        <v>14</v>
      </c>
      <c r="D91" s="112">
        <v>0</v>
      </c>
      <c r="E91" s="112">
        <v>0</v>
      </c>
      <c r="F91" s="112">
        <f>ROUNDUP(T_SUP[[#This Row],[(A)
Y1]]*0.1,0)</f>
        <v>2</v>
      </c>
      <c r="G91" s="112">
        <v>0</v>
      </c>
      <c r="H91" s="112">
        <f>T_SUP[[#This Row],[(D)
Y4]]+T_SUP[[#This Row],[(A)
Y1]]</f>
        <v>16</v>
      </c>
      <c r="I91" s="112">
        <v>0</v>
      </c>
      <c r="J91" s="112">
        <f>ROUNDUP(T_SUP[[#This Row],[(F)
Y6]]*0.1,0)</f>
        <v>2</v>
      </c>
      <c r="K91" s="112">
        <v>0</v>
      </c>
      <c r="L91" s="112">
        <v>0</v>
      </c>
      <c r="M91" s="20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2"/>
      <c r="AF91" s="52"/>
      <c r="AG91" s="19">
        <f t="shared" si="5"/>
        <v>18</v>
      </c>
      <c r="AH91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91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91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91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91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91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91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91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91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91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91" s="79">
        <f>SUM(T_SUP[[#This Row],[(FF)
Total Cost Y1
((K*EE)+L)*A]:[(OO)
Total Cost Y10
((CC*EE)+DD)*J]])</f>
        <v>0</v>
      </c>
      <c r="AS91" s="79">
        <f>T_SUP[[#This Row],[(PP)
Total Cost Excluding VAT
(FF+GG+HH+II+JJ+KK+LL+MM+NN+OO)]]*1.15</f>
        <v>0</v>
      </c>
      <c r="AT91" s="21"/>
    </row>
    <row r="92" spans="1:46" x14ac:dyDescent="0.4">
      <c r="A92" s="109" t="s">
        <v>61</v>
      </c>
      <c r="B92" s="110" t="s">
        <v>40</v>
      </c>
      <c r="C92" s="113">
        <v>6</v>
      </c>
      <c r="D92" s="112">
        <v>0</v>
      </c>
      <c r="E92" s="112">
        <v>0</v>
      </c>
      <c r="F92" s="112">
        <f>ROUNDUP(T_SUP[[#This Row],[(A)
Y1]]*0.1,0)</f>
        <v>1</v>
      </c>
      <c r="G92" s="112">
        <v>0</v>
      </c>
      <c r="H92" s="112">
        <f>T_SUP[[#This Row],[(D)
Y4]]+T_SUP[[#This Row],[(A)
Y1]]</f>
        <v>7</v>
      </c>
      <c r="I92" s="112">
        <v>0</v>
      </c>
      <c r="J92" s="112">
        <f>ROUNDUP(T_SUP[[#This Row],[(F)
Y6]]*0.1,0)</f>
        <v>1</v>
      </c>
      <c r="K92" s="112">
        <v>0</v>
      </c>
      <c r="L92" s="112">
        <v>0</v>
      </c>
      <c r="M92" s="20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19">
        <f t="shared" si="5"/>
        <v>18</v>
      </c>
      <c r="AH92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92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92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92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92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92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92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92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92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92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92" s="79">
        <f>SUM(T_SUP[[#This Row],[(FF)
Total Cost Y1
((K*EE)+L)*A]:[(OO)
Total Cost Y10
((CC*EE)+DD)*J]])</f>
        <v>0</v>
      </c>
      <c r="AS92" s="79">
        <f>T_SUP[[#This Row],[(PP)
Total Cost Excluding VAT
(FF+GG+HH+II+JJ+KK+LL+MM+NN+OO)]]*1.15</f>
        <v>0</v>
      </c>
      <c r="AT92" s="21"/>
    </row>
    <row r="93" spans="1:46" x14ac:dyDescent="0.4">
      <c r="A93" s="109" t="s">
        <v>62</v>
      </c>
      <c r="B93" s="110" t="s">
        <v>40</v>
      </c>
      <c r="C93" s="113">
        <v>8</v>
      </c>
      <c r="D93" s="112">
        <v>0</v>
      </c>
      <c r="E93" s="112">
        <v>0</v>
      </c>
      <c r="F93" s="112">
        <f>ROUNDUP(T_SUP[[#This Row],[(A)
Y1]]*0.1,0)</f>
        <v>1</v>
      </c>
      <c r="G93" s="112">
        <v>0</v>
      </c>
      <c r="H93" s="112">
        <f>T_SUP[[#This Row],[(D)
Y4]]+T_SUP[[#This Row],[(A)
Y1]]</f>
        <v>9</v>
      </c>
      <c r="I93" s="112">
        <v>0</v>
      </c>
      <c r="J93" s="112">
        <f>ROUNDUP(T_SUP[[#This Row],[(F)
Y6]]*0.1,0)</f>
        <v>1</v>
      </c>
      <c r="K93" s="112">
        <v>0</v>
      </c>
      <c r="L93" s="112">
        <v>0</v>
      </c>
      <c r="M93" s="20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2"/>
      <c r="AF93" s="52"/>
      <c r="AG93" s="19">
        <f t="shared" si="5"/>
        <v>18</v>
      </c>
      <c r="AH93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93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93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93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93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93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93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93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93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93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93" s="79">
        <f>SUM(T_SUP[[#This Row],[(FF)
Total Cost Y1
((K*EE)+L)*A]:[(OO)
Total Cost Y10
((CC*EE)+DD)*J]])</f>
        <v>0</v>
      </c>
      <c r="AS93" s="79">
        <f>T_SUP[[#This Row],[(PP)
Total Cost Excluding VAT
(FF+GG+HH+II+JJ+KK+LL+MM+NN+OO)]]*1.15</f>
        <v>0</v>
      </c>
      <c r="AT93" s="21"/>
    </row>
    <row r="94" spans="1:46" x14ac:dyDescent="0.4">
      <c r="A94" s="109" t="s">
        <v>63</v>
      </c>
      <c r="B94" s="110" t="s">
        <v>40</v>
      </c>
      <c r="C94" s="113">
        <v>5</v>
      </c>
      <c r="D94" s="112">
        <v>0</v>
      </c>
      <c r="E94" s="112">
        <v>0</v>
      </c>
      <c r="F94" s="112">
        <f>ROUNDUP(T_SUP[[#This Row],[(A)
Y1]]*0.1,0)</f>
        <v>1</v>
      </c>
      <c r="G94" s="112">
        <v>0</v>
      </c>
      <c r="H94" s="112">
        <f>T_SUP[[#This Row],[(D)
Y4]]+T_SUP[[#This Row],[(A)
Y1]]</f>
        <v>6</v>
      </c>
      <c r="I94" s="112">
        <v>0</v>
      </c>
      <c r="J94" s="112">
        <f>ROUNDUP(T_SUP[[#This Row],[(F)
Y6]]*0.1,0)</f>
        <v>1</v>
      </c>
      <c r="K94" s="112">
        <v>0</v>
      </c>
      <c r="L94" s="112">
        <v>0</v>
      </c>
      <c r="M94" s="20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2"/>
      <c r="AF94" s="52"/>
      <c r="AG94" s="19">
        <f t="shared" si="5"/>
        <v>18</v>
      </c>
      <c r="AH94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94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94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94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94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94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94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94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94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94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94" s="79">
        <f>SUM(T_SUP[[#This Row],[(FF)
Total Cost Y1
((K*EE)+L)*A]:[(OO)
Total Cost Y10
((CC*EE)+DD)*J]])</f>
        <v>0</v>
      </c>
      <c r="AS94" s="79">
        <f>T_SUP[[#This Row],[(PP)
Total Cost Excluding VAT
(FF+GG+HH+II+JJ+KK+LL+MM+NN+OO)]]*1.15</f>
        <v>0</v>
      </c>
      <c r="AT94" s="21"/>
    </row>
    <row r="95" spans="1:46" x14ac:dyDescent="0.4">
      <c r="A95" s="109" t="s">
        <v>64</v>
      </c>
      <c r="B95" s="110" t="s">
        <v>40</v>
      </c>
      <c r="C95" s="113">
        <v>2</v>
      </c>
      <c r="D95" s="112">
        <v>0</v>
      </c>
      <c r="E95" s="112">
        <v>0</v>
      </c>
      <c r="F95" s="112">
        <f>ROUNDUP(T_SUP[[#This Row],[(A)
Y1]]*0.1,0)</f>
        <v>1</v>
      </c>
      <c r="G95" s="112">
        <v>0</v>
      </c>
      <c r="H95" s="112">
        <f>T_SUP[[#This Row],[(D)
Y4]]+T_SUP[[#This Row],[(A)
Y1]]</f>
        <v>3</v>
      </c>
      <c r="I95" s="112">
        <v>0</v>
      </c>
      <c r="J95" s="112">
        <f>ROUNDUP(T_SUP[[#This Row],[(F)
Y6]]*0.1,0)</f>
        <v>1</v>
      </c>
      <c r="K95" s="112">
        <v>0</v>
      </c>
      <c r="L95" s="112">
        <v>0</v>
      </c>
      <c r="M95" s="20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2"/>
      <c r="AF95" s="52"/>
      <c r="AG95" s="19">
        <f t="shared" si="5"/>
        <v>18</v>
      </c>
      <c r="AH95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95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95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95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95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95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95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95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95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95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95" s="79">
        <f>SUM(T_SUP[[#This Row],[(FF)
Total Cost Y1
((K*EE)+L)*A]:[(OO)
Total Cost Y10
((CC*EE)+DD)*J]])</f>
        <v>0</v>
      </c>
      <c r="AS95" s="79">
        <f>T_SUP[[#This Row],[(PP)
Total Cost Excluding VAT
(FF+GG+HH+II+JJ+KK+LL+MM+NN+OO)]]*1.15</f>
        <v>0</v>
      </c>
      <c r="AT95" s="21"/>
    </row>
    <row r="96" spans="1:46" x14ac:dyDescent="0.4">
      <c r="A96" s="109" t="s">
        <v>54</v>
      </c>
      <c r="B96" s="110" t="s">
        <v>40</v>
      </c>
      <c r="C96" s="113">
        <v>2</v>
      </c>
      <c r="D96" s="112">
        <v>0</v>
      </c>
      <c r="E96" s="112">
        <v>0</v>
      </c>
      <c r="F96" s="112">
        <f>ROUNDUP(T_SUP[[#This Row],[(A)
Y1]]*0.1,0)</f>
        <v>1</v>
      </c>
      <c r="G96" s="112">
        <v>0</v>
      </c>
      <c r="H96" s="112">
        <f>T_SUP[[#This Row],[(D)
Y4]]+T_SUP[[#This Row],[(A)
Y1]]</f>
        <v>3</v>
      </c>
      <c r="I96" s="112">
        <v>0</v>
      </c>
      <c r="J96" s="112">
        <f>ROUNDUP(T_SUP[[#This Row],[(F)
Y6]]*0.1,0)</f>
        <v>1</v>
      </c>
      <c r="K96" s="112">
        <v>0</v>
      </c>
      <c r="L96" s="112">
        <v>0</v>
      </c>
      <c r="M96" s="20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2"/>
      <c r="AF96" s="52"/>
      <c r="AG96" s="19">
        <f t="shared" si="5"/>
        <v>18</v>
      </c>
      <c r="AH96" s="79">
        <f>((T_SUP[[#This Row],[(EE)
Exchange rate]]*T_SUP[[#This Row],[(K)
Price in USD
For US sourced items - Y1]])+T_SUP[[#This Row],[(L)
ZAR Price (for local sourced items) Excluding VAT - Y1]])*T_SUP[[#This Row],[(A)
Y1]]</f>
        <v>0</v>
      </c>
      <c r="AI96" s="79">
        <f>((T_SUP[[#This Row],[(EE)
Exchange rate]]*T_SUP[[#This Row],[(K)
Price in USD
For US sourced items - Y1]])+T_SUP[[#This Row],[(L)
ZAR Price (for local sourced items) Excluding VAT - Y1]])*T_SUP[[#This Row],[(B)
Y2]]</f>
        <v>0</v>
      </c>
      <c r="AJ96" s="79">
        <f>((T_SUP[[#This Row],[(EE)
Exchange rate]]*T_SUP[[#This Row],[(K)
Price in USD
For US sourced items - Y1]])+T_SUP[[#This Row],[(L)
ZAR Price (for local sourced items) Excluding VAT - Y1]])*T_SUP[[#This Row],[(C)
Y3]]</f>
        <v>0</v>
      </c>
      <c r="AK96" s="79">
        <f>((T_SUP[[#This Row],[(EE)
Exchange rate]]*T_SUP[[#This Row],[(K)
Price in USD
For US sourced items - Y1]])+T_SUP[[#This Row],[(L)
ZAR Price (for local sourced items) Excluding VAT - Y1]])*T_SUP[[#This Row],[(D)
Y4]]</f>
        <v>0</v>
      </c>
      <c r="AL96" s="79">
        <f>((T_SUP[[#This Row],[(EE)
Exchange rate]]*T_SUP[[#This Row],[(K)
Price in USD
For US sourced items - Y1]])+T_SUP[[#This Row],[(L)
ZAR Price (for local sourced items) Excluding VAT - Y1]])*T_SUP[[#This Row],[(E)
Y5]]</f>
        <v>0</v>
      </c>
      <c r="AM96" s="79">
        <f>((T_SUP[[#This Row],[(EE)
Exchange rate]]*T_SUP[[#This Row],[(K)
Price in USD
For US sourced items - Y1]])+T_SUP[[#This Row],[(L)
ZAR Price (for local sourced items) Excluding VAT - Y1]])*T_SUP[[#This Row],[(F)
Y6]]</f>
        <v>0</v>
      </c>
      <c r="AN96" s="79">
        <f>((T_SUP[[#This Row],[(EE)
Exchange rate]]*T_SUP[[#This Row],[(K)
Price in USD
For US sourced items - Y1]])+T_SUP[[#This Row],[(L)
ZAR Price (for local sourced items) Excluding VAT - Y1]])*T_SUP[[#This Row],[(G)
Y7]]</f>
        <v>0</v>
      </c>
      <c r="AO96" s="79">
        <f>((T_SUP[[#This Row],[(EE)
Exchange rate]]*T_SUP[[#This Row],[(K)
Price in USD
For US sourced items - Y1]])+T_SUP[[#This Row],[(L)
ZAR Price (for local sourced items) Excluding VAT - Y1]])*T_SUP[[#This Row],[(H)
Y8]]</f>
        <v>0</v>
      </c>
      <c r="AP96" s="79">
        <f>((T_SUP[[#This Row],[(EE)
Exchange rate]]*T_SUP[[#This Row],[(K)
Price in USD
For US sourced items - Y1]])+T_SUP[[#This Row],[(L)
ZAR Price (for local sourced items) Excluding VAT - Y1]])*T_SUP[[#This Row],[(I)
Y9]]</f>
        <v>0</v>
      </c>
      <c r="AQ96" s="79">
        <f>((T_SUP[[#This Row],[(EE)
Exchange rate]]*T_SUP[[#This Row],[(K)
Price in USD
For US sourced items - Y1]])+T_SUP[[#This Row],[(L)
ZAR Price (for local sourced items) Excluding VAT - Y1]])*T_SUP[[#This Row],[(J)
Y10]]</f>
        <v>0</v>
      </c>
      <c r="AR96" s="79">
        <f>SUM(T_SUP[[#This Row],[(FF)
Total Cost Y1
((K*EE)+L)*A]:[(OO)
Total Cost Y10
((CC*EE)+DD)*J]])</f>
        <v>0</v>
      </c>
      <c r="AS96" s="79">
        <f>T_SUP[[#This Row],[(PP)
Total Cost Excluding VAT
(FF+GG+HH+II+JJ+KK+LL+MM+NN+OO)]]*1.15</f>
        <v>0</v>
      </c>
      <c r="AT96" s="21"/>
    </row>
    <row r="97" spans="1:46" x14ac:dyDescent="0.4">
      <c r="A97" s="15" t="s">
        <v>20</v>
      </c>
      <c r="B97" s="30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19"/>
      <c r="AH97" s="57">
        <f>SUBTOTAL(109,T_SUP[(FF)
Total Cost Y1
((K*EE)+L)*A])</f>
        <v>0</v>
      </c>
      <c r="AI97" s="57">
        <f>SUBTOTAL(109,T_SUP[(GG)
Total Cost Y2
((M*EE)+N)*B])</f>
        <v>0</v>
      </c>
      <c r="AJ97" s="57">
        <f>SUBTOTAL(109,T_SUP[(HH)
Total Cost Y3
((N*EE)+O)*C])</f>
        <v>0</v>
      </c>
      <c r="AK97" s="57">
        <f>SUBTOTAL(109,T_SUP[(II)
Total Cost Y4
((Q*EE)+R)*D])</f>
        <v>0</v>
      </c>
      <c r="AL97" s="57">
        <f>SUBTOTAL(109,T_SUP[(JJ)
Total Cost Y5
((S*EE)+T)*E])</f>
        <v>0</v>
      </c>
      <c r="AM97" s="57">
        <f>SUBTOTAL(109,T_SUP[(KK)
Total Cost Y6
((U*EE)+V)*F])</f>
        <v>0</v>
      </c>
      <c r="AN97" s="57">
        <f>SUBTOTAL(109,T_SUP[(LL)
Total Cost Y7
((W*EE)+X)*G])</f>
        <v>0</v>
      </c>
      <c r="AO97" s="57">
        <f>SUBTOTAL(109,T_SUP[(MM)
Total Cost Y8
((Y*EE)+Z)*H])</f>
        <v>0</v>
      </c>
      <c r="AP97" s="57">
        <f>SUBTOTAL(109,T_SUP[(NN)
Total Cost Y9
((AA*EE)+BB)*I])</f>
        <v>0</v>
      </c>
      <c r="AQ97" s="57">
        <f>SUBTOTAL(109,T_SUP[(OO)
Total Cost Y10
((CC*EE)+DD)*J])</f>
        <v>0</v>
      </c>
      <c r="AR97" s="57">
        <f>SUBTOTAL(109,T_SUP[(PP)
Total Cost Excluding VAT
(FF+GG+HH+II+JJ+KK+LL+MM+NN+OO)])</f>
        <v>0</v>
      </c>
      <c r="AS97" s="57">
        <f>SUBTOTAL(109,T_SUP[(QQ)
Total Cost Including VAT
(PP*1,15)])</f>
        <v>0</v>
      </c>
      <c r="AT97" s="57"/>
    </row>
  </sheetData>
  <sheetProtection algorithmName="SHA-512" hashValue="sXsqbdsbKB2EwJs/Ycy/UEfGKeTmvtZAkPKXhDC59OFmstfulfNf0dVsDfbcrVg1Ofy6IOb5K8M6IcZL2gD01g==" saltValue="2LQVzigPOHYf550ifU7IAA==" spinCount="100000" sheet="1" formatColumns="0"/>
  <mergeCells count="10">
    <mergeCell ref="A1:W4"/>
    <mergeCell ref="A5:C5"/>
    <mergeCell ref="A7:R7"/>
    <mergeCell ref="A6:R6"/>
    <mergeCell ref="A13:R13"/>
    <mergeCell ref="A8:R8"/>
    <mergeCell ref="A9:R9"/>
    <mergeCell ref="A10:R10"/>
    <mergeCell ref="A11:R11"/>
    <mergeCell ref="A12:R12"/>
  </mergeCells>
  <phoneticPr fontId="36" type="noConversion"/>
  <dataValidations count="1">
    <dataValidation type="list" allowBlank="1" showInputMessage="1" showErrorMessage="1" sqref="A117:A202" xr:uid="{E835EE21-5490-4C97-AFBA-23EF8A48E834}">
      <formula1>N_WorkP_Name</formula1>
    </dataValidation>
  </dataValidations>
  <pageMargins left="0.70866141732283472" right="0.70866141732283472" top="0.74803149606299213" bottom="0.74803149606299213" header="0.31496062992125984" footer="0.31496062992125984"/>
  <pageSetup paperSize="8" scale="13" fitToHeight="0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AH36"/>
  <sheetViews>
    <sheetView zoomScaleNormal="100" workbookViewId="0">
      <selection activeCell="D14" sqref="D14:M22"/>
    </sheetView>
  </sheetViews>
  <sheetFormatPr defaultColWidth="9.07421875" defaultRowHeight="15" customHeight="1" x14ac:dyDescent="0.4"/>
  <cols>
    <col min="1" max="1" width="37.23046875" bestFit="1" customWidth="1"/>
    <col min="2" max="2" width="8.69140625" bestFit="1" customWidth="1"/>
    <col min="3" max="3" width="9.4609375" bestFit="1" customWidth="1"/>
    <col min="4" max="10" width="18.3828125" bestFit="1" customWidth="1"/>
    <col min="11" max="12" width="18.15234375" bestFit="1" customWidth="1"/>
    <col min="13" max="13" width="18.3828125" bestFit="1" customWidth="1"/>
    <col min="14" max="22" width="11.84375" bestFit="1" customWidth="1"/>
    <col min="23" max="23" width="12.84375" bestFit="1" customWidth="1"/>
    <col min="24" max="24" width="23.3828125" bestFit="1" customWidth="1"/>
    <col min="25" max="25" width="21.07421875" bestFit="1" customWidth="1"/>
    <col min="26" max="27" width="18.3828125" bestFit="1" customWidth="1"/>
    <col min="28" max="28" width="21.07421875" bestFit="1" customWidth="1"/>
    <col min="29" max="30" width="18.3828125" bestFit="1" customWidth="1"/>
    <col min="31" max="31" width="17.15234375" bestFit="1" customWidth="1"/>
    <col min="32" max="32" width="18.3828125" bestFit="1" customWidth="1"/>
    <col min="33" max="33" width="17.84375" bestFit="1" customWidth="1"/>
    <col min="34" max="34" width="14.15234375" bestFit="1" customWidth="1"/>
  </cols>
  <sheetData>
    <row r="1" spans="1:34" s="2" customFormat="1" ht="10.3" x14ac:dyDescent="0.25">
      <c r="A1" s="145" t="s">
        <v>131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7"/>
    </row>
    <row r="2" spans="1:34" s="2" customFormat="1" ht="10.3" x14ac:dyDescent="0.25">
      <c r="A2" s="148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50"/>
    </row>
    <row r="3" spans="1:34" s="2" customFormat="1" ht="48.75" customHeight="1" x14ac:dyDescent="0.25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3"/>
    </row>
    <row r="4" spans="1:34" s="2" customFormat="1" ht="12.45" x14ac:dyDescent="0.25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4" s="2" customFormat="1" ht="15.45" x14ac:dyDescent="0.25">
      <c r="A5" s="155" t="s">
        <v>23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</row>
    <row r="6" spans="1:34" s="2" customFormat="1" ht="15.45" x14ac:dyDescent="0.25">
      <c r="A6" s="155" t="s">
        <v>2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</row>
    <row r="7" spans="1:34" s="2" customFormat="1" ht="15.45" x14ac:dyDescent="0.25">
      <c r="A7" s="155" t="s">
        <v>3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</row>
    <row r="8" spans="1:34" s="2" customFormat="1" ht="15.45" x14ac:dyDescent="0.25">
      <c r="A8" s="155" t="s">
        <v>41</v>
      </c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</row>
    <row r="9" spans="1:34" s="2" customFormat="1" ht="15.45" x14ac:dyDescent="0.25">
      <c r="A9" s="155" t="s">
        <v>5</v>
      </c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</row>
    <row r="10" spans="1:34" s="2" customFormat="1" ht="15.45" x14ac:dyDescent="0.4">
      <c r="A10" s="165" t="s">
        <v>1</v>
      </c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65"/>
      <c r="V10" s="165"/>
      <c r="W10" s="165"/>
      <c r="X10" s="165"/>
      <c r="Y10" s="165"/>
    </row>
    <row r="11" spans="1:34" s="2" customFormat="1" ht="12.45" x14ac:dyDescent="0.25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34" s="2" customFormat="1" ht="10.3" x14ac:dyDescent="0.25">
      <c r="A12" s="162"/>
      <c r="B12" s="163"/>
      <c r="C12" s="163"/>
      <c r="D12" s="163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3"/>
      <c r="Q12" s="163"/>
      <c r="R12" s="164"/>
      <c r="S12" s="23"/>
      <c r="T12" s="23"/>
      <c r="U12" s="23"/>
      <c r="V12" s="23"/>
      <c r="W12" s="23"/>
      <c r="X12" s="23"/>
    </row>
    <row r="13" spans="1:34" s="5" customFormat="1" ht="66.650000000000006" customHeight="1" x14ac:dyDescent="0.4">
      <c r="A13" s="10" t="s">
        <v>52</v>
      </c>
      <c r="B13" s="10" t="s">
        <v>30</v>
      </c>
      <c r="C13" s="10" t="s">
        <v>42</v>
      </c>
      <c r="D13" s="10" t="s">
        <v>43</v>
      </c>
      <c r="E13" s="10" t="s">
        <v>44</v>
      </c>
      <c r="F13" s="10" t="s">
        <v>45</v>
      </c>
      <c r="G13" s="10" t="s">
        <v>46</v>
      </c>
      <c r="H13" s="10" t="s">
        <v>47</v>
      </c>
      <c r="I13" s="10" t="s">
        <v>48</v>
      </c>
      <c r="J13" s="10" t="s">
        <v>49</v>
      </c>
      <c r="K13" s="10" t="s">
        <v>75</v>
      </c>
      <c r="L13" s="10" t="s">
        <v>76</v>
      </c>
      <c r="M13" s="10" t="s">
        <v>77</v>
      </c>
      <c r="N13" s="10" t="s">
        <v>78</v>
      </c>
      <c r="O13" s="10" t="s">
        <v>79</v>
      </c>
      <c r="P13" s="10" t="s">
        <v>80</v>
      </c>
      <c r="Q13" s="10" t="s">
        <v>81</v>
      </c>
      <c r="R13" s="10" t="s">
        <v>82</v>
      </c>
      <c r="S13" s="10" t="s">
        <v>83</v>
      </c>
      <c r="T13" s="10" t="s">
        <v>84</v>
      </c>
      <c r="U13" s="10" t="s">
        <v>85</v>
      </c>
      <c r="V13" s="10" t="s">
        <v>86</v>
      </c>
      <c r="W13" s="10" t="s">
        <v>87</v>
      </c>
      <c r="X13" s="10" t="s">
        <v>89</v>
      </c>
      <c r="Y13" s="25" t="s">
        <v>90</v>
      </c>
      <c r="Z13" s="10" t="s">
        <v>91</v>
      </c>
      <c r="AA13" s="10" t="s">
        <v>92</v>
      </c>
      <c r="AB13" s="26" t="s">
        <v>93</v>
      </c>
      <c r="AC13" s="26" t="s">
        <v>94</v>
      </c>
      <c r="AD13" s="26" t="s">
        <v>95</v>
      </c>
      <c r="AE13" s="26" t="s">
        <v>96</v>
      </c>
      <c r="AF13" s="26" t="s">
        <v>97</v>
      </c>
      <c r="AG13" s="26" t="s">
        <v>98</v>
      </c>
      <c r="AH13" s="27" t="s">
        <v>88</v>
      </c>
    </row>
    <row r="14" spans="1:34" s="5" customFormat="1" ht="37.299999999999997" x14ac:dyDescent="0.4">
      <c r="A14" s="6" t="s">
        <v>50</v>
      </c>
      <c r="B14" s="7" t="s">
        <v>32</v>
      </c>
      <c r="C14" s="7" t="s">
        <v>51</v>
      </c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9">
        <v>12</v>
      </c>
      <c r="O14" s="9">
        <v>12</v>
      </c>
      <c r="P14" s="9">
        <v>12</v>
      </c>
      <c r="Q14" s="9">
        <v>12</v>
      </c>
      <c r="R14" s="9">
        <v>12</v>
      </c>
      <c r="S14" s="9">
        <v>12</v>
      </c>
      <c r="T14" s="9">
        <v>12</v>
      </c>
      <c r="U14" s="9">
        <v>12</v>
      </c>
      <c r="V14" s="9">
        <v>12</v>
      </c>
      <c r="W14" s="9">
        <v>12</v>
      </c>
      <c r="X14" s="8">
        <f>T_SLA[[#This Row],[(K)
Qty - Y1]]*T_SLA[[#This Row],[(A)
Monthly Cost excluding Vat - Y1]]</f>
        <v>0</v>
      </c>
      <c r="Y14" s="24">
        <f>T_SLA[[#This Row],[(B)
Monthly Cost excluding Vat - Y2]]*T_SLA[[#This Row],[(L)
Qty - Y2]]</f>
        <v>0</v>
      </c>
      <c r="Z14" s="24">
        <f>T_SLA[[#This Row],[(C)
Monthly Cost excluding Vat - Y3]]*T_SLA[[#This Row],[(M)
Qty - Y3]]</f>
        <v>0</v>
      </c>
      <c r="AA14" s="24">
        <f>T_SLA[[#This Row],[(D)
Monthly Cost excluding Vat - Y4]]*T_SLA[[#This Row],[(N)
Qty - Y4]]</f>
        <v>0</v>
      </c>
      <c r="AB14" s="24">
        <f>T_SLA[[#This Row],[(E)
Monthly Cost excluding Vat - Y5]]*T_SLA[[#This Row],[(O)
Qty - Y5]]</f>
        <v>0</v>
      </c>
      <c r="AC14" s="24">
        <f>T_SLA[[#This Row],[(F)
Monthly Cost excluding Vat - Y6]]*T_SLA[[#This Row],[(P)
Qty - Y6]]</f>
        <v>0</v>
      </c>
      <c r="AD14" s="24">
        <f>T_SLA[[#This Row],[(G)
Monthly Cost excluding Vat - Y7]]*T_SLA[[#This Row],[(Q)
Qty - Y7]]</f>
        <v>0</v>
      </c>
      <c r="AE14" s="24">
        <f>T_SLA[[#This Row],[(H)
Monthly Cost excluding Vat - Y8]]*T_SLA[[#This Row],[(R)
Qty - Y8]]</f>
        <v>0</v>
      </c>
      <c r="AF14" s="24">
        <f>T_SLA[[#This Row],[(I)
Monthly Cost excluding Vat - Y9]]*T_SLA[[#This Row],[(S)
Qty - Y9]]</f>
        <v>0</v>
      </c>
      <c r="AG14" s="24">
        <f>T_SLA[[#This Row],[(J)
Monthly Cost excluding Vat - Y10]]*T_SLA[[#This Row],[(T)
Qty - Y10]]</f>
        <v>0</v>
      </c>
      <c r="AH14" s="28">
        <f>SUM(T_SLA[[#This Row],[(U)
Total Cost Excluding Vat - Y1
(A*K)]:[(DD)
Total Cost Excluding Vat - Y10
(J*T)]])</f>
        <v>0</v>
      </c>
    </row>
    <row r="15" spans="1:34" s="5" customFormat="1" ht="37.299999999999997" x14ac:dyDescent="0.4">
      <c r="A15" s="6" t="s">
        <v>50</v>
      </c>
      <c r="B15" s="7" t="s">
        <v>33</v>
      </c>
      <c r="C15" s="7" t="s">
        <v>51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9">
        <v>12</v>
      </c>
      <c r="O15" s="9">
        <v>12</v>
      </c>
      <c r="P15" s="9">
        <v>12</v>
      </c>
      <c r="Q15" s="9">
        <v>12</v>
      </c>
      <c r="R15" s="9">
        <v>12</v>
      </c>
      <c r="S15" s="9">
        <v>12</v>
      </c>
      <c r="T15" s="9">
        <v>12</v>
      </c>
      <c r="U15" s="9">
        <v>12</v>
      </c>
      <c r="V15" s="9">
        <v>12</v>
      </c>
      <c r="W15" s="9">
        <v>12</v>
      </c>
      <c r="X15" s="8">
        <f>T_SLA[[#This Row],[(K)
Qty - Y1]]*T_SLA[[#This Row],[(A)
Monthly Cost excluding Vat - Y1]]</f>
        <v>0</v>
      </c>
      <c r="Y15" s="24">
        <f>T_SLA[[#This Row],[(B)
Monthly Cost excluding Vat - Y2]]*T_SLA[[#This Row],[(L)
Qty - Y2]]</f>
        <v>0</v>
      </c>
      <c r="Z15" s="24">
        <f>T_SLA[[#This Row],[(C)
Monthly Cost excluding Vat - Y3]]*T_SLA[[#This Row],[(M)
Qty - Y3]]</f>
        <v>0</v>
      </c>
      <c r="AA15" s="24">
        <f>T_SLA[[#This Row],[(D)
Monthly Cost excluding Vat - Y4]]*T_SLA[[#This Row],[(N)
Qty - Y4]]</f>
        <v>0</v>
      </c>
      <c r="AB15" s="24">
        <f>T_SLA[[#This Row],[(E)
Monthly Cost excluding Vat - Y5]]*T_SLA[[#This Row],[(O)
Qty - Y5]]</f>
        <v>0</v>
      </c>
      <c r="AC15" s="24">
        <f>T_SLA[[#This Row],[(F)
Monthly Cost excluding Vat - Y6]]*T_SLA[[#This Row],[(P)
Qty - Y6]]</f>
        <v>0</v>
      </c>
      <c r="AD15" s="24">
        <f>T_SLA[[#This Row],[(G)
Monthly Cost excluding Vat - Y7]]*T_SLA[[#This Row],[(Q)
Qty - Y7]]</f>
        <v>0</v>
      </c>
      <c r="AE15" s="24">
        <f>T_SLA[[#This Row],[(H)
Monthly Cost excluding Vat - Y8]]*T_SLA[[#This Row],[(R)
Qty - Y8]]</f>
        <v>0</v>
      </c>
      <c r="AF15" s="24">
        <f>T_SLA[[#This Row],[(I)
Monthly Cost excluding Vat - Y9]]*T_SLA[[#This Row],[(S)
Qty - Y9]]</f>
        <v>0</v>
      </c>
      <c r="AG15" s="24">
        <f>T_SLA[[#This Row],[(J)
Monthly Cost excluding Vat - Y10]]*T_SLA[[#This Row],[(T)
Qty - Y10]]</f>
        <v>0</v>
      </c>
      <c r="AH15" s="28">
        <f>SUM(T_SLA[[#This Row],[(U)
Total Cost Excluding Vat - Y1
(A*K)]:[(DD)
Total Cost Excluding Vat - Y10
(J*T)]])</f>
        <v>0</v>
      </c>
    </row>
    <row r="16" spans="1:34" s="5" customFormat="1" ht="37.299999999999997" x14ac:dyDescent="0.4">
      <c r="A16" s="6" t="s">
        <v>50</v>
      </c>
      <c r="B16" s="7" t="s">
        <v>34</v>
      </c>
      <c r="C16" s="7" t="s">
        <v>51</v>
      </c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9">
        <v>12</v>
      </c>
      <c r="O16" s="9">
        <v>12</v>
      </c>
      <c r="P16" s="9">
        <v>12</v>
      </c>
      <c r="Q16" s="9">
        <v>12</v>
      </c>
      <c r="R16" s="9">
        <v>12</v>
      </c>
      <c r="S16" s="9">
        <v>12</v>
      </c>
      <c r="T16" s="9">
        <v>12</v>
      </c>
      <c r="U16" s="9">
        <v>12</v>
      </c>
      <c r="V16" s="9">
        <v>12</v>
      </c>
      <c r="W16" s="9">
        <v>12</v>
      </c>
      <c r="X16" s="8">
        <f>T_SLA[[#This Row],[(K)
Qty - Y1]]*T_SLA[[#This Row],[(A)
Monthly Cost excluding Vat - Y1]]</f>
        <v>0</v>
      </c>
      <c r="Y16" s="24">
        <f>T_SLA[[#This Row],[(B)
Monthly Cost excluding Vat - Y2]]*T_SLA[[#This Row],[(L)
Qty - Y2]]</f>
        <v>0</v>
      </c>
      <c r="Z16" s="24">
        <f>T_SLA[[#This Row],[(C)
Monthly Cost excluding Vat - Y3]]*T_SLA[[#This Row],[(M)
Qty - Y3]]</f>
        <v>0</v>
      </c>
      <c r="AA16" s="24">
        <f>T_SLA[[#This Row],[(D)
Monthly Cost excluding Vat - Y4]]*T_SLA[[#This Row],[(N)
Qty - Y4]]</f>
        <v>0</v>
      </c>
      <c r="AB16" s="24">
        <f>T_SLA[[#This Row],[(E)
Monthly Cost excluding Vat - Y5]]*T_SLA[[#This Row],[(O)
Qty - Y5]]</f>
        <v>0</v>
      </c>
      <c r="AC16" s="24">
        <f>T_SLA[[#This Row],[(F)
Monthly Cost excluding Vat - Y6]]*T_SLA[[#This Row],[(P)
Qty - Y6]]</f>
        <v>0</v>
      </c>
      <c r="AD16" s="24">
        <f>T_SLA[[#This Row],[(G)
Monthly Cost excluding Vat - Y7]]*T_SLA[[#This Row],[(Q)
Qty - Y7]]</f>
        <v>0</v>
      </c>
      <c r="AE16" s="24">
        <f>T_SLA[[#This Row],[(H)
Monthly Cost excluding Vat - Y8]]*T_SLA[[#This Row],[(R)
Qty - Y8]]</f>
        <v>0</v>
      </c>
      <c r="AF16" s="24">
        <f>T_SLA[[#This Row],[(I)
Monthly Cost excluding Vat - Y9]]*T_SLA[[#This Row],[(S)
Qty - Y9]]</f>
        <v>0</v>
      </c>
      <c r="AG16" s="24">
        <f>T_SLA[[#This Row],[(J)
Monthly Cost excluding Vat - Y10]]*T_SLA[[#This Row],[(T)
Qty - Y10]]</f>
        <v>0</v>
      </c>
      <c r="AH16" s="28">
        <f>SUM(T_SLA[[#This Row],[(U)
Total Cost Excluding Vat - Y1
(A*K)]:[(DD)
Total Cost Excluding Vat - Y10
(J*T)]])</f>
        <v>0</v>
      </c>
    </row>
    <row r="17" spans="1:34" s="5" customFormat="1" ht="37.299999999999997" x14ac:dyDescent="0.4">
      <c r="A17" s="6" t="s">
        <v>50</v>
      </c>
      <c r="B17" s="7" t="s">
        <v>35</v>
      </c>
      <c r="C17" s="7" t="s">
        <v>51</v>
      </c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9">
        <v>12</v>
      </c>
      <c r="O17" s="9">
        <v>12</v>
      </c>
      <c r="P17" s="9">
        <v>12</v>
      </c>
      <c r="Q17" s="9">
        <v>12</v>
      </c>
      <c r="R17" s="9">
        <v>12</v>
      </c>
      <c r="S17" s="9">
        <v>12</v>
      </c>
      <c r="T17" s="9">
        <v>12</v>
      </c>
      <c r="U17" s="9">
        <v>12</v>
      </c>
      <c r="V17" s="9">
        <v>12</v>
      </c>
      <c r="W17" s="9">
        <v>12</v>
      </c>
      <c r="X17" s="8">
        <f>T_SLA[[#This Row],[(K)
Qty - Y1]]*T_SLA[[#This Row],[(A)
Monthly Cost excluding Vat - Y1]]</f>
        <v>0</v>
      </c>
      <c r="Y17" s="24">
        <f>T_SLA[[#This Row],[(B)
Monthly Cost excluding Vat - Y2]]*T_SLA[[#This Row],[(L)
Qty - Y2]]</f>
        <v>0</v>
      </c>
      <c r="Z17" s="24">
        <f>T_SLA[[#This Row],[(C)
Monthly Cost excluding Vat - Y3]]*T_SLA[[#This Row],[(M)
Qty - Y3]]</f>
        <v>0</v>
      </c>
      <c r="AA17" s="24">
        <f>T_SLA[[#This Row],[(D)
Monthly Cost excluding Vat - Y4]]*T_SLA[[#This Row],[(N)
Qty - Y4]]</f>
        <v>0</v>
      </c>
      <c r="AB17" s="24">
        <f>T_SLA[[#This Row],[(E)
Monthly Cost excluding Vat - Y5]]*T_SLA[[#This Row],[(O)
Qty - Y5]]</f>
        <v>0</v>
      </c>
      <c r="AC17" s="24">
        <f>T_SLA[[#This Row],[(F)
Monthly Cost excluding Vat - Y6]]*T_SLA[[#This Row],[(P)
Qty - Y6]]</f>
        <v>0</v>
      </c>
      <c r="AD17" s="24">
        <f>T_SLA[[#This Row],[(G)
Monthly Cost excluding Vat - Y7]]*T_SLA[[#This Row],[(Q)
Qty - Y7]]</f>
        <v>0</v>
      </c>
      <c r="AE17" s="24">
        <f>T_SLA[[#This Row],[(H)
Monthly Cost excluding Vat - Y8]]*T_SLA[[#This Row],[(R)
Qty - Y8]]</f>
        <v>0</v>
      </c>
      <c r="AF17" s="24">
        <f>T_SLA[[#This Row],[(I)
Monthly Cost excluding Vat - Y9]]*T_SLA[[#This Row],[(S)
Qty - Y9]]</f>
        <v>0</v>
      </c>
      <c r="AG17" s="24">
        <f>T_SLA[[#This Row],[(J)
Monthly Cost excluding Vat - Y10]]*T_SLA[[#This Row],[(T)
Qty - Y10]]</f>
        <v>0</v>
      </c>
      <c r="AH17" s="28">
        <f>SUM(T_SLA[[#This Row],[(U)
Total Cost Excluding Vat - Y1
(A*K)]:[(DD)
Total Cost Excluding Vat - Y10
(J*T)]])</f>
        <v>0</v>
      </c>
    </row>
    <row r="18" spans="1:34" s="5" customFormat="1" ht="37.299999999999997" x14ac:dyDescent="0.4">
      <c r="A18" s="6" t="s">
        <v>50</v>
      </c>
      <c r="B18" s="7" t="s">
        <v>36</v>
      </c>
      <c r="C18" s="7" t="s">
        <v>51</v>
      </c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9">
        <v>12</v>
      </c>
      <c r="O18" s="9">
        <v>12</v>
      </c>
      <c r="P18" s="9">
        <v>12</v>
      </c>
      <c r="Q18" s="9">
        <v>12</v>
      </c>
      <c r="R18" s="9">
        <v>12</v>
      </c>
      <c r="S18" s="9">
        <v>12</v>
      </c>
      <c r="T18" s="9">
        <v>12</v>
      </c>
      <c r="U18" s="9">
        <v>12</v>
      </c>
      <c r="V18" s="9">
        <v>12</v>
      </c>
      <c r="W18" s="9">
        <v>12</v>
      </c>
      <c r="X18" s="8">
        <f>T_SLA[[#This Row],[(K)
Qty - Y1]]*T_SLA[[#This Row],[(A)
Monthly Cost excluding Vat - Y1]]</f>
        <v>0</v>
      </c>
      <c r="Y18" s="24">
        <f>T_SLA[[#This Row],[(B)
Monthly Cost excluding Vat - Y2]]*T_SLA[[#This Row],[(L)
Qty - Y2]]</f>
        <v>0</v>
      </c>
      <c r="Z18" s="24">
        <f>T_SLA[[#This Row],[(C)
Monthly Cost excluding Vat - Y3]]*T_SLA[[#This Row],[(M)
Qty - Y3]]</f>
        <v>0</v>
      </c>
      <c r="AA18" s="24">
        <f>T_SLA[[#This Row],[(D)
Monthly Cost excluding Vat - Y4]]*T_SLA[[#This Row],[(N)
Qty - Y4]]</f>
        <v>0</v>
      </c>
      <c r="AB18" s="24">
        <f>T_SLA[[#This Row],[(E)
Monthly Cost excluding Vat - Y5]]*T_SLA[[#This Row],[(O)
Qty - Y5]]</f>
        <v>0</v>
      </c>
      <c r="AC18" s="24">
        <f>T_SLA[[#This Row],[(F)
Monthly Cost excluding Vat - Y6]]*T_SLA[[#This Row],[(P)
Qty - Y6]]</f>
        <v>0</v>
      </c>
      <c r="AD18" s="24">
        <f>T_SLA[[#This Row],[(G)
Monthly Cost excluding Vat - Y7]]*T_SLA[[#This Row],[(Q)
Qty - Y7]]</f>
        <v>0</v>
      </c>
      <c r="AE18" s="24">
        <f>T_SLA[[#This Row],[(H)
Monthly Cost excluding Vat - Y8]]*T_SLA[[#This Row],[(R)
Qty - Y8]]</f>
        <v>0</v>
      </c>
      <c r="AF18" s="24">
        <f>T_SLA[[#This Row],[(I)
Monthly Cost excluding Vat - Y9]]*T_SLA[[#This Row],[(S)
Qty - Y9]]</f>
        <v>0</v>
      </c>
      <c r="AG18" s="24">
        <f>T_SLA[[#This Row],[(J)
Monthly Cost excluding Vat - Y10]]*T_SLA[[#This Row],[(T)
Qty - Y10]]</f>
        <v>0</v>
      </c>
      <c r="AH18" s="28">
        <f>SUM(T_SLA[[#This Row],[(U)
Total Cost Excluding Vat - Y1
(A*K)]:[(DD)
Total Cost Excluding Vat - Y10
(J*T)]])</f>
        <v>0</v>
      </c>
    </row>
    <row r="19" spans="1:34" s="5" customFormat="1" ht="37.299999999999997" x14ac:dyDescent="0.4">
      <c r="A19" s="6" t="s">
        <v>50</v>
      </c>
      <c r="B19" s="7" t="s">
        <v>37</v>
      </c>
      <c r="C19" s="7" t="s">
        <v>51</v>
      </c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9">
        <v>12</v>
      </c>
      <c r="O19" s="9">
        <v>12</v>
      </c>
      <c r="P19" s="9">
        <v>12</v>
      </c>
      <c r="Q19" s="9">
        <v>12</v>
      </c>
      <c r="R19" s="9">
        <v>12</v>
      </c>
      <c r="S19" s="9">
        <v>12</v>
      </c>
      <c r="T19" s="9">
        <v>12</v>
      </c>
      <c r="U19" s="9">
        <v>12</v>
      </c>
      <c r="V19" s="9">
        <v>12</v>
      </c>
      <c r="W19" s="9">
        <v>12</v>
      </c>
      <c r="X19" s="8">
        <f>T_SLA[[#This Row],[(K)
Qty - Y1]]*T_SLA[[#This Row],[(A)
Monthly Cost excluding Vat - Y1]]</f>
        <v>0</v>
      </c>
      <c r="Y19" s="24">
        <f>T_SLA[[#This Row],[(B)
Monthly Cost excluding Vat - Y2]]*T_SLA[[#This Row],[(L)
Qty - Y2]]</f>
        <v>0</v>
      </c>
      <c r="Z19" s="24">
        <f>T_SLA[[#This Row],[(C)
Monthly Cost excluding Vat - Y3]]*T_SLA[[#This Row],[(M)
Qty - Y3]]</f>
        <v>0</v>
      </c>
      <c r="AA19" s="24">
        <f>T_SLA[[#This Row],[(D)
Monthly Cost excluding Vat - Y4]]*T_SLA[[#This Row],[(N)
Qty - Y4]]</f>
        <v>0</v>
      </c>
      <c r="AB19" s="24">
        <f>T_SLA[[#This Row],[(E)
Monthly Cost excluding Vat - Y5]]*T_SLA[[#This Row],[(O)
Qty - Y5]]</f>
        <v>0</v>
      </c>
      <c r="AC19" s="24">
        <f>T_SLA[[#This Row],[(F)
Monthly Cost excluding Vat - Y6]]*T_SLA[[#This Row],[(P)
Qty - Y6]]</f>
        <v>0</v>
      </c>
      <c r="AD19" s="24">
        <f>T_SLA[[#This Row],[(G)
Monthly Cost excluding Vat - Y7]]*T_SLA[[#This Row],[(Q)
Qty - Y7]]</f>
        <v>0</v>
      </c>
      <c r="AE19" s="24">
        <f>T_SLA[[#This Row],[(H)
Monthly Cost excluding Vat - Y8]]*T_SLA[[#This Row],[(R)
Qty - Y8]]</f>
        <v>0</v>
      </c>
      <c r="AF19" s="24">
        <f>T_SLA[[#This Row],[(I)
Monthly Cost excluding Vat - Y9]]*T_SLA[[#This Row],[(S)
Qty - Y9]]</f>
        <v>0</v>
      </c>
      <c r="AG19" s="24">
        <f>T_SLA[[#This Row],[(J)
Monthly Cost excluding Vat - Y10]]*T_SLA[[#This Row],[(T)
Qty - Y10]]</f>
        <v>0</v>
      </c>
      <c r="AH19" s="28">
        <f>SUM(T_SLA[[#This Row],[(U)
Total Cost Excluding Vat - Y1
(A*K)]:[(DD)
Total Cost Excluding Vat - Y10
(J*T)]])</f>
        <v>0</v>
      </c>
    </row>
    <row r="20" spans="1:34" s="5" customFormat="1" ht="37.299999999999997" x14ac:dyDescent="0.4">
      <c r="A20" s="6" t="s">
        <v>50</v>
      </c>
      <c r="B20" s="7" t="s">
        <v>39</v>
      </c>
      <c r="C20" s="7" t="s">
        <v>51</v>
      </c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9">
        <v>12</v>
      </c>
      <c r="O20" s="9">
        <v>12</v>
      </c>
      <c r="P20" s="9">
        <v>12</v>
      </c>
      <c r="Q20" s="9">
        <v>12</v>
      </c>
      <c r="R20" s="9">
        <v>12</v>
      </c>
      <c r="S20" s="9">
        <v>12</v>
      </c>
      <c r="T20" s="9">
        <v>12</v>
      </c>
      <c r="U20" s="9">
        <v>12</v>
      </c>
      <c r="V20" s="9">
        <v>12</v>
      </c>
      <c r="W20" s="9">
        <v>12</v>
      </c>
      <c r="X20" s="8">
        <f>T_SLA[[#This Row],[(K)
Qty - Y1]]*T_SLA[[#This Row],[(A)
Monthly Cost excluding Vat - Y1]]</f>
        <v>0</v>
      </c>
      <c r="Y20" s="24">
        <f>T_SLA[[#This Row],[(B)
Monthly Cost excluding Vat - Y2]]*T_SLA[[#This Row],[(L)
Qty - Y2]]</f>
        <v>0</v>
      </c>
      <c r="Z20" s="24">
        <f>T_SLA[[#This Row],[(C)
Monthly Cost excluding Vat - Y3]]*T_SLA[[#This Row],[(M)
Qty - Y3]]</f>
        <v>0</v>
      </c>
      <c r="AA20" s="24">
        <f>T_SLA[[#This Row],[(D)
Monthly Cost excluding Vat - Y4]]*T_SLA[[#This Row],[(N)
Qty - Y4]]</f>
        <v>0</v>
      </c>
      <c r="AB20" s="24">
        <f>T_SLA[[#This Row],[(E)
Monthly Cost excluding Vat - Y5]]*T_SLA[[#This Row],[(O)
Qty - Y5]]</f>
        <v>0</v>
      </c>
      <c r="AC20" s="24">
        <f>T_SLA[[#This Row],[(F)
Monthly Cost excluding Vat - Y6]]*T_SLA[[#This Row],[(P)
Qty - Y6]]</f>
        <v>0</v>
      </c>
      <c r="AD20" s="24">
        <f>T_SLA[[#This Row],[(G)
Monthly Cost excluding Vat - Y7]]*T_SLA[[#This Row],[(Q)
Qty - Y7]]</f>
        <v>0</v>
      </c>
      <c r="AE20" s="24">
        <f>T_SLA[[#This Row],[(H)
Monthly Cost excluding Vat - Y8]]*T_SLA[[#This Row],[(R)
Qty - Y8]]</f>
        <v>0</v>
      </c>
      <c r="AF20" s="24">
        <f>T_SLA[[#This Row],[(I)
Monthly Cost excluding Vat - Y9]]*T_SLA[[#This Row],[(S)
Qty - Y9]]</f>
        <v>0</v>
      </c>
      <c r="AG20" s="24">
        <f>T_SLA[[#This Row],[(J)
Monthly Cost excluding Vat - Y10]]*T_SLA[[#This Row],[(T)
Qty - Y10]]</f>
        <v>0</v>
      </c>
      <c r="AH20" s="28">
        <f>SUM(T_SLA[[#This Row],[(U)
Total Cost Excluding Vat - Y1
(A*K)]:[(DD)
Total Cost Excluding Vat - Y10
(J*T)]])</f>
        <v>0</v>
      </c>
    </row>
    <row r="21" spans="1:34" s="5" customFormat="1" ht="37.299999999999997" x14ac:dyDescent="0.4">
      <c r="A21" s="6" t="s">
        <v>50</v>
      </c>
      <c r="B21" s="7" t="s">
        <v>38</v>
      </c>
      <c r="C21" s="7" t="s">
        <v>51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9">
        <v>12</v>
      </c>
      <c r="O21" s="9">
        <v>12</v>
      </c>
      <c r="P21" s="9">
        <v>12</v>
      </c>
      <c r="Q21" s="9">
        <v>12</v>
      </c>
      <c r="R21" s="9">
        <v>12</v>
      </c>
      <c r="S21" s="9">
        <v>12</v>
      </c>
      <c r="T21" s="9">
        <v>12</v>
      </c>
      <c r="U21" s="9">
        <v>12</v>
      </c>
      <c r="V21" s="9">
        <v>12</v>
      </c>
      <c r="W21" s="9">
        <v>12</v>
      </c>
      <c r="X21" s="8">
        <f>T_SLA[[#This Row],[(K)
Qty - Y1]]*T_SLA[[#This Row],[(A)
Monthly Cost excluding Vat - Y1]]</f>
        <v>0</v>
      </c>
      <c r="Y21" s="24">
        <f>T_SLA[[#This Row],[(B)
Monthly Cost excluding Vat - Y2]]*T_SLA[[#This Row],[(L)
Qty - Y2]]</f>
        <v>0</v>
      </c>
      <c r="Z21" s="24">
        <f>T_SLA[[#This Row],[(C)
Monthly Cost excluding Vat - Y3]]*T_SLA[[#This Row],[(M)
Qty - Y3]]</f>
        <v>0</v>
      </c>
      <c r="AA21" s="24">
        <f>T_SLA[[#This Row],[(D)
Monthly Cost excluding Vat - Y4]]*T_SLA[[#This Row],[(N)
Qty - Y4]]</f>
        <v>0</v>
      </c>
      <c r="AB21" s="24">
        <f>T_SLA[[#This Row],[(E)
Monthly Cost excluding Vat - Y5]]*T_SLA[[#This Row],[(O)
Qty - Y5]]</f>
        <v>0</v>
      </c>
      <c r="AC21" s="24">
        <f>T_SLA[[#This Row],[(F)
Monthly Cost excluding Vat - Y6]]*T_SLA[[#This Row],[(P)
Qty - Y6]]</f>
        <v>0</v>
      </c>
      <c r="AD21" s="24">
        <f>T_SLA[[#This Row],[(G)
Monthly Cost excluding Vat - Y7]]*T_SLA[[#This Row],[(Q)
Qty - Y7]]</f>
        <v>0</v>
      </c>
      <c r="AE21" s="24">
        <f>T_SLA[[#This Row],[(H)
Monthly Cost excluding Vat - Y8]]*T_SLA[[#This Row],[(R)
Qty - Y8]]</f>
        <v>0</v>
      </c>
      <c r="AF21" s="24">
        <f>T_SLA[[#This Row],[(I)
Monthly Cost excluding Vat - Y9]]*T_SLA[[#This Row],[(S)
Qty - Y9]]</f>
        <v>0</v>
      </c>
      <c r="AG21" s="24">
        <f>T_SLA[[#This Row],[(J)
Monthly Cost excluding Vat - Y10]]*T_SLA[[#This Row],[(T)
Qty - Y10]]</f>
        <v>0</v>
      </c>
      <c r="AH21" s="28">
        <f>SUM(T_SLA[[#This Row],[(U)
Total Cost Excluding Vat - Y1
(A*K)]:[(DD)
Total Cost Excluding Vat - Y10
(J*T)]])</f>
        <v>0</v>
      </c>
    </row>
    <row r="22" spans="1:34" s="5" customFormat="1" ht="37.299999999999997" x14ac:dyDescent="0.4">
      <c r="A22" s="6" t="s">
        <v>50</v>
      </c>
      <c r="B22" s="7" t="s">
        <v>40</v>
      </c>
      <c r="C22" s="7" t="s">
        <v>51</v>
      </c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9">
        <v>12</v>
      </c>
      <c r="O22" s="9">
        <v>12</v>
      </c>
      <c r="P22" s="9">
        <v>12</v>
      </c>
      <c r="Q22" s="9">
        <v>12</v>
      </c>
      <c r="R22" s="9">
        <v>12</v>
      </c>
      <c r="S22" s="9">
        <v>12</v>
      </c>
      <c r="T22" s="9">
        <v>12</v>
      </c>
      <c r="U22" s="9">
        <v>12</v>
      </c>
      <c r="V22" s="9">
        <v>12</v>
      </c>
      <c r="W22" s="9">
        <v>12</v>
      </c>
      <c r="X22" s="8">
        <f>T_SLA[[#This Row],[(K)
Qty - Y1]]*T_SLA[[#This Row],[(A)
Monthly Cost excluding Vat - Y1]]</f>
        <v>0</v>
      </c>
      <c r="Y22" s="24">
        <f>T_SLA[[#This Row],[(B)
Monthly Cost excluding Vat - Y2]]*T_SLA[[#This Row],[(L)
Qty - Y2]]</f>
        <v>0</v>
      </c>
      <c r="Z22" s="24">
        <f>T_SLA[[#This Row],[(C)
Monthly Cost excluding Vat - Y3]]*T_SLA[[#This Row],[(M)
Qty - Y3]]</f>
        <v>0</v>
      </c>
      <c r="AA22" s="24">
        <f>T_SLA[[#This Row],[(D)
Monthly Cost excluding Vat - Y4]]*T_SLA[[#This Row],[(N)
Qty - Y4]]</f>
        <v>0</v>
      </c>
      <c r="AB22" s="24">
        <f>T_SLA[[#This Row],[(E)
Monthly Cost excluding Vat - Y5]]*T_SLA[[#This Row],[(O)
Qty - Y5]]</f>
        <v>0</v>
      </c>
      <c r="AC22" s="24">
        <f>T_SLA[[#This Row],[(F)
Monthly Cost excluding Vat - Y6]]*T_SLA[[#This Row],[(P)
Qty - Y6]]</f>
        <v>0</v>
      </c>
      <c r="AD22" s="24">
        <f>T_SLA[[#This Row],[(G)
Monthly Cost excluding Vat - Y7]]*T_SLA[[#This Row],[(Q)
Qty - Y7]]</f>
        <v>0</v>
      </c>
      <c r="AE22" s="24">
        <f>T_SLA[[#This Row],[(H)
Monthly Cost excluding Vat - Y8]]*T_SLA[[#This Row],[(R)
Qty - Y8]]</f>
        <v>0</v>
      </c>
      <c r="AF22" s="24">
        <f>T_SLA[[#This Row],[(I)
Monthly Cost excluding Vat - Y9]]*T_SLA[[#This Row],[(S)
Qty - Y9]]</f>
        <v>0</v>
      </c>
      <c r="AG22" s="24">
        <f>T_SLA[[#This Row],[(J)
Monthly Cost excluding Vat - Y10]]*T_SLA[[#This Row],[(T)
Qty - Y10]]</f>
        <v>0</v>
      </c>
      <c r="AH22" s="28">
        <f>SUM(T_SLA[[#This Row],[(U)
Total Cost Excluding Vat - Y1
(A*K)]:[(DD)
Total Cost Excluding Vat - Y10
(J*T)]])</f>
        <v>0</v>
      </c>
    </row>
    <row r="23" spans="1:34" ht="14.6" x14ac:dyDescent="0.4">
      <c r="A23" s="11" t="s">
        <v>20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44">
        <f>SUBTOTAL(109,T_SLA[(U)
Total Cost Excluding Vat - Y1
(A*K)])</f>
        <v>0</v>
      </c>
      <c r="Y23" s="44">
        <f>SUBTOTAL(109,T_SLA[(V)
Total Cost Excluding Vat - Y2 
(B*L)])</f>
        <v>0</v>
      </c>
      <c r="Z23" s="44">
        <f>SUBTOTAL(109,T_SLA[(W)
Total Cost Excluding Vat - Y3 
(C*M)])</f>
        <v>0</v>
      </c>
      <c r="AA23" s="44">
        <f>SUBTOTAL(109,T_SLA[(X)
Total Cost Excluding Vat - Y4 
(D*N)])</f>
        <v>0</v>
      </c>
      <c r="AB23" s="44">
        <f>SUBTOTAL(109,T_SLA[(Y)
Total Cost Excluding Vat - Y5 
(E*O)])</f>
        <v>0</v>
      </c>
      <c r="AC23" s="44">
        <f>SUBTOTAL(109,T_SLA[(Z)
Total Cost Excluding Vat - Y6
(F*P)])</f>
        <v>0</v>
      </c>
      <c r="AD23" s="44">
        <f>SUBTOTAL(109,T_SLA[(AA)
Total Cost Excluding Vat - Y7 
(G*Q)])</f>
        <v>0</v>
      </c>
      <c r="AE23" s="44">
        <f>SUBTOTAL(109,T_SLA[(BB)
Total Cost Excluding Vat - Y8 
(H*R)])</f>
        <v>0</v>
      </c>
      <c r="AF23" s="44">
        <f>SUBTOTAL(109,T_SLA[(CC)
Total Cost Excluding Vat - Y9
(I*S)])</f>
        <v>0</v>
      </c>
      <c r="AG23" s="44">
        <f>SUBTOTAL(109,T_SLA[(DD)
Total Cost Excluding Vat - Y10
(J*T)])</f>
        <v>0</v>
      </c>
      <c r="AH23" s="44">
        <f>SUBTOTAL(109,T_SLA[(EE)
Total Cost Excluding VAT])</f>
        <v>0</v>
      </c>
    </row>
    <row r="28" spans="1:34" ht="14.6" x14ac:dyDescent="0.4"/>
    <row r="29" spans="1:34" ht="14.6" x14ac:dyDescent="0.4"/>
    <row r="30" spans="1:34" ht="14.6" x14ac:dyDescent="0.4"/>
    <row r="31" spans="1:34" ht="14.6" x14ac:dyDescent="0.4"/>
    <row r="32" spans="1:34" ht="14.6" x14ac:dyDescent="0.4"/>
    <row r="33" ht="14.6" x14ac:dyDescent="0.4"/>
    <row r="34" ht="14.6" x14ac:dyDescent="0.4"/>
    <row r="35" ht="14.6" x14ac:dyDescent="0.4"/>
    <row r="36" ht="14.6" x14ac:dyDescent="0.4"/>
  </sheetData>
  <sheetProtection algorithmName="SHA-512" hashValue="Y3bDTDF5I9KLi0eK2beunEI4tYCKVXpNc3mq41KYYIWaQr128XbRlzz4cVXnHDg2MLXBvuP2MdB5I9pdchS9rg==" saltValue="q9Z+lMvVJJLBILtwj/VGKA==" spinCount="100000" sheet="1" objects="1" scenarios="1" formatColumns="0"/>
  <mergeCells count="8">
    <mergeCell ref="A12:R12"/>
    <mergeCell ref="A9:Y9"/>
    <mergeCell ref="A10:Y10"/>
    <mergeCell ref="A1:Y3"/>
    <mergeCell ref="A5:Y5"/>
    <mergeCell ref="A6:Y6"/>
    <mergeCell ref="A7:Y7"/>
    <mergeCell ref="A8:Y8"/>
  </mergeCells>
  <phoneticPr fontId="36" type="noConversion"/>
  <pageMargins left="0.7" right="0.7" top="0.75" bottom="0.75" header="0.3" footer="0.3"/>
  <pageSetup paperSize="8" scale="25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91A1-3643-422B-9013-98C8E6F1FB1F}">
  <sheetPr>
    <pageSetUpPr fitToPage="1"/>
  </sheetPr>
  <dimension ref="A1:AH25"/>
  <sheetViews>
    <sheetView zoomScaleNormal="100" workbookViewId="0">
      <selection activeCell="A4" sqref="A4"/>
    </sheetView>
  </sheetViews>
  <sheetFormatPr defaultColWidth="9.07421875" defaultRowHeight="15" customHeight="1" x14ac:dyDescent="0.4"/>
  <cols>
    <col min="1" max="1" width="29.53515625" bestFit="1" customWidth="1"/>
    <col min="2" max="2" width="8.69140625" bestFit="1" customWidth="1"/>
    <col min="3" max="3" width="9.4609375" bestFit="1" customWidth="1"/>
    <col min="4" max="10" width="18.3828125" bestFit="1" customWidth="1"/>
    <col min="11" max="12" width="18.15234375" bestFit="1" customWidth="1"/>
    <col min="13" max="13" width="18.3828125" bestFit="1" customWidth="1"/>
    <col min="14" max="22" width="11.84375" bestFit="1" customWidth="1"/>
    <col min="23" max="23" width="12.84375" bestFit="1" customWidth="1"/>
    <col min="24" max="24" width="23.3828125" bestFit="1" customWidth="1"/>
    <col min="25" max="25" width="21.07421875" bestFit="1" customWidth="1"/>
    <col min="26" max="27" width="18.3828125" bestFit="1" customWidth="1"/>
    <col min="28" max="28" width="21.07421875" bestFit="1" customWidth="1"/>
    <col min="29" max="30" width="18.3828125" bestFit="1" customWidth="1"/>
    <col min="31" max="31" width="17.15234375" bestFit="1" customWidth="1"/>
    <col min="32" max="32" width="18.3828125" bestFit="1" customWidth="1"/>
    <col min="33" max="33" width="17.84375" bestFit="1" customWidth="1"/>
    <col min="34" max="34" width="14.15234375" bestFit="1" customWidth="1"/>
  </cols>
  <sheetData>
    <row r="1" spans="1:34" s="2" customFormat="1" ht="10.3" x14ac:dyDescent="0.25">
      <c r="A1" s="145" t="s">
        <v>132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7"/>
    </row>
    <row r="2" spans="1:34" s="2" customFormat="1" ht="10.3" x14ac:dyDescent="0.25">
      <c r="A2" s="148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50"/>
    </row>
    <row r="3" spans="1:34" s="2" customFormat="1" ht="48.75" customHeight="1" thickBot="1" x14ac:dyDescent="0.3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3"/>
    </row>
    <row r="4" spans="1:34" s="2" customFormat="1" ht="12.45" x14ac:dyDescent="0.25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4" s="2" customFormat="1" ht="15.45" x14ac:dyDescent="0.25">
      <c r="A5" s="155" t="s">
        <v>23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</row>
    <row r="6" spans="1:34" s="2" customFormat="1" ht="15.45" x14ac:dyDescent="0.25">
      <c r="A6" s="155" t="s">
        <v>41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</row>
    <row r="7" spans="1:34" s="2" customFormat="1" ht="15.45" x14ac:dyDescent="0.4">
      <c r="A7" s="165" t="s">
        <v>1</v>
      </c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</row>
    <row r="8" spans="1:34" s="2" customFormat="1" ht="12.45" x14ac:dyDescent="0.25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34" s="2" customFormat="1" ht="10.3" x14ac:dyDescent="0.25">
      <c r="A9" s="162"/>
      <c r="B9" s="163"/>
      <c r="C9" s="163"/>
      <c r="D9" s="163"/>
      <c r="E9" s="163"/>
      <c r="F9" s="163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4"/>
      <c r="S9" s="23"/>
      <c r="T9" s="23"/>
      <c r="U9" s="23"/>
      <c r="V9" s="23"/>
      <c r="W9" s="23"/>
      <c r="X9" s="23"/>
    </row>
    <row r="10" spans="1:34" s="5" customFormat="1" ht="66.650000000000006" customHeight="1" x14ac:dyDescent="0.4">
      <c r="A10" s="10" t="s">
        <v>52</v>
      </c>
      <c r="B10" s="10" t="s">
        <v>30</v>
      </c>
      <c r="C10" s="10" t="s">
        <v>42</v>
      </c>
      <c r="D10" s="10" t="s">
        <v>117</v>
      </c>
      <c r="E10" s="10" t="s">
        <v>108</v>
      </c>
      <c r="F10" s="10" t="s">
        <v>109</v>
      </c>
      <c r="G10" s="10" t="s">
        <v>110</v>
      </c>
      <c r="H10" s="10" t="s">
        <v>111</v>
      </c>
      <c r="I10" s="10" t="s">
        <v>112</v>
      </c>
      <c r="J10" s="10" t="s">
        <v>113</v>
      </c>
      <c r="K10" s="10" t="s">
        <v>114</v>
      </c>
      <c r="L10" s="10" t="s">
        <v>115</v>
      </c>
      <c r="M10" s="10" t="s">
        <v>116</v>
      </c>
      <c r="N10" s="10" t="s">
        <v>78</v>
      </c>
      <c r="O10" s="10" t="s">
        <v>79</v>
      </c>
      <c r="P10" s="10" t="s">
        <v>80</v>
      </c>
      <c r="Q10" s="10" t="s">
        <v>81</v>
      </c>
      <c r="R10" s="10" t="s">
        <v>82</v>
      </c>
      <c r="S10" s="10" t="s">
        <v>83</v>
      </c>
      <c r="T10" s="10" t="s">
        <v>84</v>
      </c>
      <c r="U10" s="10" t="s">
        <v>85</v>
      </c>
      <c r="V10" s="10" t="s">
        <v>86</v>
      </c>
      <c r="W10" s="10" t="s">
        <v>87</v>
      </c>
      <c r="X10" s="10" t="s">
        <v>89</v>
      </c>
      <c r="Y10" s="25" t="s">
        <v>90</v>
      </c>
      <c r="Z10" s="10" t="s">
        <v>91</v>
      </c>
      <c r="AA10" s="10" t="s">
        <v>92</v>
      </c>
      <c r="AB10" s="26" t="s">
        <v>93</v>
      </c>
      <c r="AC10" s="26" t="s">
        <v>94</v>
      </c>
      <c r="AD10" s="26" t="s">
        <v>95</v>
      </c>
      <c r="AE10" s="26" t="s">
        <v>96</v>
      </c>
      <c r="AF10" s="26" t="s">
        <v>97</v>
      </c>
      <c r="AG10" s="26" t="s">
        <v>98</v>
      </c>
      <c r="AH10" s="27" t="s">
        <v>88</v>
      </c>
    </row>
    <row r="11" spans="1:34" s="5" customFormat="1" ht="12.9" x14ac:dyDescent="0.4">
      <c r="A11" s="6" t="s">
        <v>122</v>
      </c>
      <c r="B11" s="7" t="s">
        <v>106</v>
      </c>
      <c r="C11" s="7" t="s">
        <v>107</v>
      </c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9">
        <v>1</v>
      </c>
      <c r="O11" s="9">
        <v>1</v>
      </c>
      <c r="P11" s="9">
        <v>1</v>
      </c>
      <c r="Q11" s="9">
        <v>1</v>
      </c>
      <c r="R11" s="9">
        <v>1</v>
      </c>
      <c r="S11" s="9">
        <v>1</v>
      </c>
      <c r="T11" s="9">
        <v>1</v>
      </c>
      <c r="U11" s="9">
        <v>1</v>
      </c>
      <c r="V11" s="9">
        <v>1</v>
      </c>
      <c r="W11" s="9">
        <v>1</v>
      </c>
      <c r="X11" s="8">
        <f>T_SOFT[[#This Row],[(K)
Qty - Y1]]*T_SOFT[[#This Row],[(A)
Annual Cost excluding Vat - Y1]]</f>
        <v>0</v>
      </c>
      <c r="Y11" s="24">
        <f>T_SOFT[[#This Row],[(B)
Annual Cost excluding Vat - Y2]]*T_SOFT[[#This Row],[(L)
Qty - Y2]]</f>
        <v>0</v>
      </c>
      <c r="Z11" s="24">
        <f>T_SOFT[[#This Row],[(C)
Annual Cost excluding Vat - Y3]]*T_SOFT[[#This Row],[(M)
Qty - Y3]]</f>
        <v>0</v>
      </c>
      <c r="AA11" s="24">
        <f>T_SOFT[[#This Row],[(D)
Annual Cost excluding Vat - Y4]]*T_SOFT[[#This Row],[(N)
Qty - Y4]]</f>
        <v>0</v>
      </c>
      <c r="AB11" s="24">
        <f>T_SOFT[[#This Row],[(E)
Annual Cost excluding Vat - Y5]]*T_SOFT[[#This Row],[(O)
Qty - Y5]]</f>
        <v>0</v>
      </c>
      <c r="AC11" s="24">
        <f>T_SOFT[[#This Row],[(F)
Annual Cost excluding Vat - Y6]]*T_SOFT[[#This Row],[(P)
Qty - Y6]]</f>
        <v>0</v>
      </c>
      <c r="AD11" s="24">
        <f>T_SOFT[[#This Row],[(G)
Annual Cost excluding Vat - Y7]]*T_SOFT[[#This Row],[(Q)
Qty - Y7]]</f>
        <v>0</v>
      </c>
      <c r="AE11" s="24">
        <f>T_SOFT[[#This Row],[(H)
Annual Cost excluding Vat - Y8]]*T_SOFT[[#This Row],[(R)
Qty - Y8]]</f>
        <v>0</v>
      </c>
      <c r="AF11" s="24">
        <f>T_SOFT[[#This Row],[(I)
Annual Cost excluding Vat - Y9]]*T_SOFT[[#This Row],[(S)
Qty - Y9]]</f>
        <v>0</v>
      </c>
      <c r="AG11" s="24">
        <f>T_SOFT[[#This Row],[(J)
Annual Cost excluding Vat - Y10]]*T_SOFT[[#This Row],[(T)
Qty - Y10]]</f>
        <v>0</v>
      </c>
      <c r="AH11" s="28">
        <f>SUM(T_SOFT[[#This Row],[(U)
Total Cost Excluding Vat - Y1
(A*K)]:[(DD)
Total Cost Excluding Vat - Y10
(J*T)]])</f>
        <v>0</v>
      </c>
    </row>
    <row r="12" spans="1:34" ht="14.6" x14ac:dyDescent="0.4">
      <c r="A12" s="11" t="s">
        <v>20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44">
        <f>SUBTOTAL(109,T_SOFT[(U)
Total Cost Excluding Vat - Y1
(A*K)])</f>
        <v>0</v>
      </c>
      <c r="Y12" s="44">
        <f>SUBTOTAL(109,T_SOFT[(V)
Total Cost Excluding Vat - Y2 
(B*L)])</f>
        <v>0</v>
      </c>
      <c r="Z12" s="44">
        <f>SUBTOTAL(109,T_SOFT[(W)
Total Cost Excluding Vat - Y3 
(C*M)])</f>
        <v>0</v>
      </c>
      <c r="AA12" s="44">
        <f>SUBTOTAL(109,T_SOFT[(X)
Total Cost Excluding Vat - Y4 
(D*N)])</f>
        <v>0</v>
      </c>
      <c r="AB12" s="44">
        <f>SUBTOTAL(109,T_SOFT[(Y)
Total Cost Excluding Vat - Y5 
(E*O)])</f>
        <v>0</v>
      </c>
      <c r="AC12" s="44">
        <f>SUBTOTAL(109,T_SOFT[(Z)
Total Cost Excluding Vat - Y6
(F*P)])</f>
        <v>0</v>
      </c>
      <c r="AD12" s="44">
        <f>SUBTOTAL(109,T_SOFT[(AA)
Total Cost Excluding Vat - Y7 
(G*Q)])</f>
        <v>0</v>
      </c>
      <c r="AE12" s="44">
        <f>SUBTOTAL(109,T_SOFT[(BB)
Total Cost Excluding Vat - Y8 
(H*R)])</f>
        <v>0</v>
      </c>
      <c r="AF12" s="44">
        <f>SUBTOTAL(109,T_SOFT[(CC)
Total Cost Excluding Vat - Y9
(I*S)])</f>
        <v>0</v>
      </c>
      <c r="AG12" s="44">
        <f>SUBTOTAL(109,T_SOFT[(DD)
Total Cost Excluding Vat - Y10
(J*T)])</f>
        <v>0</v>
      </c>
      <c r="AH12" s="44">
        <f>SUBTOTAL(109,T_SOFT[(EE)
Total Cost Excluding VAT])</f>
        <v>0</v>
      </c>
    </row>
    <row r="17" ht="14.6" x14ac:dyDescent="0.4"/>
    <row r="18" ht="14.6" x14ac:dyDescent="0.4"/>
    <row r="19" ht="14.6" x14ac:dyDescent="0.4"/>
    <row r="20" ht="14.6" x14ac:dyDescent="0.4"/>
    <row r="21" ht="14.6" x14ac:dyDescent="0.4"/>
    <row r="22" ht="14.6" x14ac:dyDescent="0.4"/>
    <row r="23" ht="14.6" x14ac:dyDescent="0.4"/>
    <row r="24" ht="14.6" x14ac:dyDescent="0.4"/>
    <row r="25" ht="14.6" x14ac:dyDescent="0.4"/>
  </sheetData>
  <sheetProtection algorithmName="SHA-512" hashValue="/X10+Dkj9UTCRLfL9eaR6GzRhjRGdPYXHZFFqpb7yKoCj9+h2EhsmSs3WwQPi+6fDX2WOWoshDYb2JVKYxCK2w==" saltValue="99vIOtcjEEtky0KxqmeK3A==" spinCount="100000" sheet="1" objects="1" scenarios="1" formatColumns="0"/>
  <mergeCells count="5">
    <mergeCell ref="A7:Y7"/>
    <mergeCell ref="A9:R9"/>
    <mergeCell ref="A1:Y3"/>
    <mergeCell ref="A5:Y5"/>
    <mergeCell ref="A6:Y6"/>
  </mergeCells>
  <pageMargins left="0.7" right="0.7" top="0.75" bottom="0.75" header="0.3" footer="0.3"/>
  <pageSetup paperSize="8" scale="25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A6568-34AF-4FA8-AFD7-BCF00EB18FEC}">
  <sheetPr>
    <pageSetUpPr fitToPage="1"/>
  </sheetPr>
  <dimension ref="A1:AH29"/>
  <sheetViews>
    <sheetView zoomScaleNormal="100" workbookViewId="0">
      <selection sqref="A1:Y3"/>
    </sheetView>
  </sheetViews>
  <sheetFormatPr defaultColWidth="9.07421875" defaultRowHeight="15" customHeight="1" x14ac:dyDescent="0.4"/>
  <cols>
    <col min="1" max="1" width="19" bestFit="1" customWidth="1"/>
    <col min="2" max="2" width="8.69140625" bestFit="1" customWidth="1"/>
    <col min="3" max="3" width="9.4609375" bestFit="1" customWidth="1"/>
    <col min="4" max="10" width="18.3828125" bestFit="1" customWidth="1"/>
    <col min="11" max="12" width="18.15234375" bestFit="1" customWidth="1"/>
    <col min="13" max="13" width="18.3828125" bestFit="1" customWidth="1"/>
    <col min="14" max="22" width="11.84375" bestFit="1" customWidth="1"/>
    <col min="23" max="23" width="12.84375" bestFit="1" customWidth="1"/>
    <col min="24" max="24" width="23.3828125" bestFit="1" customWidth="1"/>
    <col min="25" max="25" width="21.07421875" bestFit="1" customWidth="1"/>
    <col min="26" max="27" width="18.3828125" bestFit="1" customWidth="1"/>
    <col min="28" max="28" width="21.07421875" bestFit="1" customWidth="1"/>
    <col min="29" max="30" width="18.3828125" bestFit="1" customWidth="1"/>
    <col min="31" max="31" width="17.15234375" bestFit="1" customWidth="1"/>
    <col min="32" max="32" width="18.3828125" bestFit="1" customWidth="1"/>
    <col min="33" max="33" width="17.84375" bestFit="1" customWidth="1"/>
    <col min="34" max="34" width="14.15234375" bestFit="1" customWidth="1"/>
  </cols>
  <sheetData>
    <row r="1" spans="1:34" s="2" customFormat="1" ht="10.3" x14ac:dyDescent="0.25">
      <c r="A1" s="145" t="s">
        <v>133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7"/>
    </row>
    <row r="2" spans="1:34" s="2" customFormat="1" ht="10.3" x14ac:dyDescent="0.25">
      <c r="A2" s="148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50"/>
    </row>
    <row r="3" spans="1:34" s="2" customFormat="1" ht="48.75" customHeight="1" thickBot="1" x14ac:dyDescent="0.3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3"/>
    </row>
    <row r="4" spans="1:34" s="2" customFormat="1" ht="12.45" x14ac:dyDescent="0.25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4" s="2" customFormat="1" ht="15.45" x14ac:dyDescent="0.25">
      <c r="A5" s="155" t="s">
        <v>23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</row>
    <row r="6" spans="1:34" s="2" customFormat="1" ht="15.45" x14ac:dyDescent="0.25">
      <c r="A6" s="155" t="s">
        <v>2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</row>
    <row r="7" spans="1:34" s="2" customFormat="1" ht="15.45" x14ac:dyDescent="0.25">
      <c r="A7" s="155" t="s">
        <v>3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</row>
    <row r="8" spans="1:34" s="2" customFormat="1" ht="15.45" x14ac:dyDescent="0.25">
      <c r="A8" s="155" t="s">
        <v>41</v>
      </c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  <c r="R8" s="156"/>
      <c r="S8" s="156"/>
      <c r="T8" s="156"/>
      <c r="U8" s="156"/>
      <c r="V8" s="156"/>
      <c r="W8" s="156"/>
      <c r="X8" s="156"/>
      <c r="Y8" s="156"/>
    </row>
    <row r="9" spans="1:34" s="2" customFormat="1" ht="15.45" x14ac:dyDescent="0.25">
      <c r="A9" s="155" t="s">
        <v>120</v>
      </c>
      <c r="B9" s="156"/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  <c r="Q9" s="156"/>
      <c r="R9" s="156"/>
      <c r="S9" s="156"/>
      <c r="T9" s="156"/>
      <c r="U9" s="156"/>
      <c r="V9" s="156"/>
      <c r="W9" s="156"/>
      <c r="X9" s="156"/>
      <c r="Y9" s="156"/>
    </row>
    <row r="10" spans="1:34" s="2" customFormat="1" ht="15.45" x14ac:dyDescent="0.25">
      <c r="A10" s="159" t="s">
        <v>121</v>
      </c>
      <c r="B10" s="159"/>
      <c r="C10" s="159"/>
      <c r="D10" s="159"/>
      <c r="E10" s="159"/>
      <c r="F10" s="159"/>
      <c r="G10" s="159"/>
      <c r="H10" s="159"/>
      <c r="I10" s="159"/>
      <c r="J10" s="159"/>
      <c r="K10" s="159"/>
      <c r="L10" s="159"/>
      <c r="M10" s="159"/>
      <c r="N10" s="159"/>
      <c r="O10" s="159"/>
      <c r="P10" s="159"/>
      <c r="Q10" s="159"/>
      <c r="R10" s="159"/>
      <c r="S10" s="159"/>
      <c r="T10" s="159"/>
      <c r="U10" s="159"/>
      <c r="V10" s="159"/>
      <c r="W10" s="159"/>
      <c r="X10" s="159"/>
      <c r="Y10" s="159"/>
    </row>
    <row r="11" spans="1:34" s="2" customFormat="1" ht="15.45" x14ac:dyDescent="0.4">
      <c r="A11" s="165" t="s">
        <v>1</v>
      </c>
      <c r="B11" s="165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5"/>
      <c r="Q11" s="165"/>
      <c r="R11" s="165"/>
      <c r="S11" s="165"/>
      <c r="T11" s="165"/>
      <c r="U11" s="165"/>
      <c r="V11" s="165"/>
      <c r="W11" s="165"/>
      <c r="X11" s="165"/>
      <c r="Y11" s="165"/>
    </row>
    <row r="12" spans="1:34" s="2" customFormat="1" ht="12.45" x14ac:dyDescent="0.25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34" s="2" customFormat="1" ht="10.3" x14ac:dyDescent="0.25">
      <c r="A13" s="162"/>
      <c r="B13" s="163"/>
      <c r="C13" s="163"/>
      <c r="D13" s="163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4"/>
      <c r="S13" s="23"/>
      <c r="T13" s="23"/>
      <c r="U13" s="23"/>
      <c r="V13" s="23"/>
      <c r="W13" s="23"/>
      <c r="X13" s="23"/>
    </row>
    <row r="14" spans="1:34" s="5" customFormat="1" ht="66.650000000000006" customHeight="1" x14ac:dyDescent="0.4">
      <c r="A14" s="10" t="s">
        <v>52</v>
      </c>
      <c r="B14" s="10" t="s">
        <v>30</v>
      </c>
      <c r="C14" s="10" t="s">
        <v>42</v>
      </c>
      <c r="D14" s="10" t="s">
        <v>117</v>
      </c>
      <c r="E14" s="10" t="s">
        <v>108</v>
      </c>
      <c r="F14" s="10" t="s">
        <v>109</v>
      </c>
      <c r="G14" s="10" t="s">
        <v>110</v>
      </c>
      <c r="H14" s="10" t="s">
        <v>111</v>
      </c>
      <c r="I14" s="10" t="s">
        <v>112</v>
      </c>
      <c r="J14" s="10" t="s">
        <v>113</v>
      </c>
      <c r="K14" s="10" t="s">
        <v>114</v>
      </c>
      <c r="L14" s="10" t="s">
        <v>115</v>
      </c>
      <c r="M14" s="10" t="s">
        <v>116</v>
      </c>
      <c r="N14" s="10" t="s">
        <v>78</v>
      </c>
      <c r="O14" s="10" t="s">
        <v>79</v>
      </c>
      <c r="P14" s="10" t="s">
        <v>80</v>
      </c>
      <c r="Q14" s="10" t="s">
        <v>81</v>
      </c>
      <c r="R14" s="10" t="s">
        <v>82</v>
      </c>
      <c r="S14" s="10" t="s">
        <v>83</v>
      </c>
      <c r="T14" s="10" t="s">
        <v>84</v>
      </c>
      <c r="U14" s="10" t="s">
        <v>85</v>
      </c>
      <c r="V14" s="10" t="s">
        <v>86</v>
      </c>
      <c r="W14" s="10" t="s">
        <v>87</v>
      </c>
      <c r="X14" s="10" t="s">
        <v>89</v>
      </c>
      <c r="Y14" s="25" t="s">
        <v>90</v>
      </c>
      <c r="Z14" s="10" t="s">
        <v>91</v>
      </c>
      <c r="AA14" s="10" t="s">
        <v>92</v>
      </c>
      <c r="AB14" s="26" t="s">
        <v>93</v>
      </c>
      <c r="AC14" s="26" t="s">
        <v>94</v>
      </c>
      <c r="AD14" s="26" t="s">
        <v>95</v>
      </c>
      <c r="AE14" s="26" t="s">
        <v>96</v>
      </c>
      <c r="AF14" s="26" t="s">
        <v>97</v>
      </c>
      <c r="AG14" s="26" t="s">
        <v>98</v>
      </c>
      <c r="AH14" s="27" t="s">
        <v>88</v>
      </c>
    </row>
    <row r="15" spans="1:34" s="5" customFormat="1" ht="24.9" x14ac:dyDescent="0.4">
      <c r="A15" s="6" t="s">
        <v>119</v>
      </c>
      <c r="B15" s="7" t="s">
        <v>106</v>
      </c>
      <c r="C15" s="7" t="s">
        <v>107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9">
        <v>1</v>
      </c>
      <c r="O15" s="9">
        <v>1</v>
      </c>
      <c r="P15" s="9">
        <v>1</v>
      </c>
      <c r="Q15" s="9">
        <v>1</v>
      </c>
      <c r="R15" s="9">
        <v>1</v>
      </c>
      <c r="S15" s="9">
        <v>1</v>
      </c>
      <c r="T15" s="9">
        <v>1</v>
      </c>
      <c r="U15" s="9">
        <v>1</v>
      </c>
      <c r="V15" s="9">
        <v>1</v>
      </c>
      <c r="W15" s="9">
        <v>1</v>
      </c>
      <c r="X15" s="8">
        <f>T_HW[[#This Row],[(K)
Qty - Y1]]*T_HW[[#This Row],[(A)
Annual Cost excluding Vat - Y1]]</f>
        <v>0</v>
      </c>
      <c r="Y15" s="24">
        <f>T_HW[[#This Row],[(B)
Annual Cost excluding Vat - Y2]]*T_HW[[#This Row],[(L)
Qty - Y2]]</f>
        <v>0</v>
      </c>
      <c r="Z15" s="24">
        <f>T_HW[[#This Row],[(C)
Annual Cost excluding Vat - Y3]]*T_HW[[#This Row],[(M)
Qty - Y3]]</f>
        <v>0</v>
      </c>
      <c r="AA15" s="24">
        <f>T_HW[[#This Row],[(D)
Annual Cost excluding Vat - Y4]]*T_HW[[#This Row],[(N)
Qty - Y4]]</f>
        <v>0</v>
      </c>
      <c r="AB15" s="24">
        <f>T_HW[[#This Row],[(E)
Annual Cost excluding Vat - Y5]]*T_HW[[#This Row],[(O)
Qty - Y5]]</f>
        <v>0</v>
      </c>
      <c r="AC15" s="24">
        <f>T_HW[[#This Row],[(F)
Annual Cost excluding Vat - Y6]]*T_HW[[#This Row],[(P)
Qty - Y6]]</f>
        <v>0</v>
      </c>
      <c r="AD15" s="24">
        <f>T_HW[[#This Row],[(G)
Annual Cost excluding Vat - Y7]]*T_HW[[#This Row],[(Q)
Qty - Y7]]</f>
        <v>0</v>
      </c>
      <c r="AE15" s="24">
        <f>T_HW[[#This Row],[(H)
Annual Cost excluding Vat - Y8]]*T_HW[[#This Row],[(R)
Qty - Y8]]</f>
        <v>0</v>
      </c>
      <c r="AF15" s="24">
        <f>T_HW[[#This Row],[(I)
Annual Cost excluding Vat - Y9]]*T_HW[[#This Row],[(S)
Qty - Y9]]</f>
        <v>0</v>
      </c>
      <c r="AG15" s="24">
        <f>T_HW[[#This Row],[(J)
Annual Cost excluding Vat - Y10]]*T_HW[[#This Row],[(T)
Qty - Y10]]</f>
        <v>0</v>
      </c>
      <c r="AH15" s="28">
        <f>SUM(T_HW[[#This Row],[(U)
Total Cost Excluding Vat - Y1
(A*K)]:[(DD)
Total Cost Excluding Vat - Y10
(J*T)]])</f>
        <v>0</v>
      </c>
    </row>
    <row r="16" spans="1:34" ht="14.6" x14ac:dyDescent="0.4">
      <c r="A16" s="11" t="s">
        <v>20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44">
        <f>SUBTOTAL(109,T_HW[(U)
Total Cost Excluding Vat - Y1
(A*K)])</f>
        <v>0</v>
      </c>
      <c r="Y16" s="44">
        <f>SUBTOTAL(109,T_HW[(V)
Total Cost Excluding Vat - Y2 
(B*L)])</f>
        <v>0</v>
      </c>
      <c r="Z16" s="44">
        <f>SUBTOTAL(109,T_HW[(W)
Total Cost Excluding Vat - Y3 
(C*M)])</f>
        <v>0</v>
      </c>
      <c r="AA16" s="44">
        <f>SUBTOTAL(109,T_HW[(X)
Total Cost Excluding Vat - Y4 
(D*N)])</f>
        <v>0</v>
      </c>
      <c r="AB16" s="44">
        <f>SUBTOTAL(109,T_HW[(Y)
Total Cost Excluding Vat - Y5 
(E*O)])</f>
        <v>0</v>
      </c>
      <c r="AC16" s="44">
        <f>SUBTOTAL(109,T_HW[(Z)
Total Cost Excluding Vat - Y6
(F*P)])</f>
        <v>0</v>
      </c>
      <c r="AD16" s="44">
        <f>SUBTOTAL(109,T_HW[(AA)
Total Cost Excluding Vat - Y7 
(G*Q)])</f>
        <v>0</v>
      </c>
      <c r="AE16" s="44">
        <f>SUBTOTAL(109,T_HW[(BB)
Total Cost Excluding Vat - Y8 
(H*R)])</f>
        <v>0</v>
      </c>
      <c r="AF16" s="44">
        <f>SUBTOTAL(109,T_HW[(CC)
Total Cost Excluding Vat - Y9
(I*S)])</f>
        <v>0</v>
      </c>
      <c r="AG16" s="44">
        <f>SUBTOTAL(109,T_HW[(DD)
Total Cost Excluding Vat - Y10
(J*T)])</f>
        <v>0</v>
      </c>
      <c r="AH16" s="44">
        <f>SUBTOTAL(109,T_HW[(EE)
Total Cost Excluding VAT])</f>
        <v>0</v>
      </c>
    </row>
    <row r="21" ht="14.6" x14ac:dyDescent="0.4"/>
    <row r="22" ht="14.6" x14ac:dyDescent="0.4"/>
    <row r="23" ht="14.6" x14ac:dyDescent="0.4"/>
    <row r="24" ht="14.6" x14ac:dyDescent="0.4"/>
    <row r="25" ht="14.6" x14ac:dyDescent="0.4"/>
    <row r="26" ht="14.6" x14ac:dyDescent="0.4"/>
    <row r="27" ht="14.6" x14ac:dyDescent="0.4"/>
    <row r="28" ht="14.6" x14ac:dyDescent="0.4"/>
    <row r="29" ht="14.6" x14ac:dyDescent="0.4"/>
  </sheetData>
  <sheetProtection algorithmName="SHA-512" hashValue="T8mmskoGBTb0y7SleruQfCC0J6QjbnHMhlKldCePfAEcoi7YBQdPSaIW25ciI5E1EKFicPGOEGAwm973r6Bljg==" saltValue="qpElv4yxgHUD2El0QQKLNg==" spinCount="100000" sheet="1" objects="1" scenarios="1" formatColumns="0"/>
  <mergeCells count="9">
    <mergeCell ref="A11:Y11"/>
    <mergeCell ref="A13:R13"/>
    <mergeCell ref="A10:Y10"/>
    <mergeCell ref="A1:Y3"/>
    <mergeCell ref="A5:Y5"/>
    <mergeCell ref="A6:Y6"/>
    <mergeCell ref="A7:Y7"/>
    <mergeCell ref="A8:Y8"/>
    <mergeCell ref="A9:Y9"/>
  </mergeCells>
  <pageMargins left="0.7" right="0.7" top="0.75" bottom="0.75" header="0.3" footer="0.3"/>
  <pageSetup paperSize="8" scale="25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87D52-B545-41DF-A855-7A3825B0E8FD}">
  <sheetPr>
    <pageSetUpPr fitToPage="1"/>
  </sheetPr>
  <dimension ref="A1:AH57"/>
  <sheetViews>
    <sheetView zoomScaleNormal="100" workbookViewId="0">
      <selection activeCell="D23" sqref="D23"/>
    </sheetView>
  </sheetViews>
  <sheetFormatPr defaultColWidth="9.07421875" defaultRowHeight="15" customHeight="1" x14ac:dyDescent="0.4"/>
  <cols>
    <col min="1" max="1" width="33.53515625" customWidth="1"/>
    <col min="2" max="2" width="8.69140625" bestFit="1" customWidth="1"/>
    <col min="3" max="3" width="9.4609375" bestFit="1" customWidth="1"/>
    <col min="4" max="10" width="18.3828125" bestFit="1" customWidth="1"/>
    <col min="11" max="12" width="18.15234375" bestFit="1" customWidth="1"/>
    <col min="13" max="13" width="18.3828125" bestFit="1" customWidth="1"/>
    <col min="14" max="22" width="11.84375" bestFit="1" customWidth="1"/>
    <col min="23" max="23" width="12.84375" bestFit="1" customWidth="1"/>
    <col min="24" max="24" width="23.3828125" bestFit="1" customWidth="1"/>
    <col min="25" max="25" width="21.07421875" bestFit="1" customWidth="1"/>
    <col min="26" max="27" width="18.3828125" bestFit="1" customWidth="1"/>
    <col min="28" max="28" width="21.07421875" bestFit="1" customWidth="1"/>
    <col min="29" max="30" width="18.3828125" bestFit="1" customWidth="1"/>
    <col min="31" max="31" width="17.15234375" bestFit="1" customWidth="1"/>
    <col min="32" max="32" width="18.3828125" bestFit="1" customWidth="1"/>
    <col min="33" max="33" width="17.84375" bestFit="1" customWidth="1"/>
    <col min="34" max="34" width="14.15234375" bestFit="1" customWidth="1"/>
  </cols>
  <sheetData>
    <row r="1" spans="1:34" s="2" customFormat="1" ht="10.3" customHeight="1" x14ac:dyDescent="0.25">
      <c r="A1" s="145" t="s">
        <v>134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7"/>
    </row>
    <row r="2" spans="1:34" s="2" customFormat="1" ht="10.3" customHeight="1" x14ac:dyDescent="0.25">
      <c r="A2" s="148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50"/>
    </row>
    <row r="3" spans="1:34" s="2" customFormat="1" ht="48.75" customHeight="1" thickBot="1" x14ac:dyDescent="0.3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3"/>
    </row>
    <row r="4" spans="1:34" s="2" customFormat="1" ht="12.45" x14ac:dyDescent="0.25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4" s="2" customFormat="1" ht="15.45" x14ac:dyDescent="0.25">
      <c r="A5" s="155" t="s">
        <v>23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</row>
    <row r="6" spans="1:34" s="2" customFormat="1" ht="15.45" customHeight="1" x14ac:dyDescent="0.25">
      <c r="A6" s="155" t="s">
        <v>137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</row>
    <row r="7" spans="1:34" s="2" customFormat="1" ht="15.45" customHeight="1" x14ac:dyDescent="0.4">
      <c r="A7" s="165" t="s">
        <v>1</v>
      </c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</row>
    <row r="8" spans="1:34" s="2" customFormat="1" ht="12.45" x14ac:dyDescent="0.25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34" s="2" customFormat="1" ht="10.3" x14ac:dyDescent="0.25">
      <c r="A9" s="162"/>
      <c r="B9" s="163"/>
      <c r="C9" s="163"/>
      <c r="D9" s="163"/>
      <c r="E9" s="163"/>
      <c r="F9" s="163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4"/>
      <c r="S9" s="23"/>
      <c r="T9" s="23"/>
      <c r="U9" s="23"/>
      <c r="V9" s="23"/>
      <c r="W9" s="23"/>
      <c r="X9" s="23"/>
    </row>
    <row r="10" spans="1:34" s="5" customFormat="1" ht="66.650000000000006" customHeight="1" x14ac:dyDescent="0.4">
      <c r="A10" s="10" t="s">
        <v>52</v>
      </c>
      <c r="B10" s="10" t="s">
        <v>30</v>
      </c>
      <c r="C10" s="10" t="s">
        <v>42</v>
      </c>
      <c r="D10" s="10" t="s">
        <v>117</v>
      </c>
      <c r="E10" s="10" t="s">
        <v>108</v>
      </c>
      <c r="F10" s="10" t="s">
        <v>109</v>
      </c>
      <c r="G10" s="10" t="s">
        <v>110</v>
      </c>
      <c r="H10" s="10" t="s">
        <v>111</v>
      </c>
      <c r="I10" s="10" t="s">
        <v>112</v>
      </c>
      <c r="J10" s="10" t="s">
        <v>113</v>
      </c>
      <c r="K10" s="10" t="s">
        <v>114</v>
      </c>
      <c r="L10" s="10" t="s">
        <v>115</v>
      </c>
      <c r="M10" s="10" t="s">
        <v>116</v>
      </c>
      <c r="N10" s="10" t="s">
        <v>78</v>
      </c>
      <c r="O10" s="10" t="s">
        <v>79</v>
      </c>
      <c r="P10" s="10" t="s">
        <v>80</v>
      </c>
      <c r="Q10" s="10" t="s">
        <v>81</v>
      </c>
      <c r="R10" s="10" t="s">
        <v>82</v>
      </c>
      <c r="S10" s="10" t="s">
        <v>83</v>
      </c>
      <c r="T10" s="10" t="s">
        <v>84</v>
      </c>
      <c r="U10" s="10" t="s">
        <v>85</v>
      </c>
      <c r="V10" s="10" t="s">
        <v>86</v>
      </c>
      <c r="W10" s="10" t="s">
        <v>87</v>
      </c>
      <c r="X10" s="10" t="s">
        <v>89</v>
      </c>
      <c r="Y10" s="25" t="s">
        <v>90</v>
      </c>
      <c r="Z10" s="10" t="s">
        <v>91</v>
      </c>
      <c r="AA10" s="10" t="s">
        <v>92</v>
      </c>
      <c r="AB10" s="26" t="s">
        <v>93</v>
      </c>
      <c r="AC10" s="26" t="s">
        <v>94</v>
      </c>
      <c r="AD10" s="26" t="s">
        <v>95</v>
      </c>
      <c r="AE10" s="26" t="s">
        <v>96</v>
      </c>
      <c r="AF10" s="26" t="s">
        <v>97</v>
      </c>
      <c r="AG10" s="26" t="s">
        <v>98</v>
      </c>
      <c r="AH10" s="27" t="s">
        <v>88</v>
      </c>
    </row>
    <row r="11" spans="1:34" s="5" customFormat="1" ht="12.9" x14ac:dyDescent="0.4">
      <c r="A11" s="116"/>
      <c r="B11" s="116"/>
      <c r="C11" s="116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115">
        <v>1</v>
      </c>
      <c r="O11" s="115">
        <v>1</v>
      </c>
      <c r="P11" s="115">
        <v>1</v>
      </c>
      <c r="Q11" s="115">
        <v>1</v>
      </c>
      <c r="R11" s="115">
        <v>1</v>
      </c>
      <c r="S11" s="115">
        <v>1</v>
      </c>
      <c r="T11" s="115">
        <v>1</v>
      </c>
      <c r="U11" s="115">
        <v>1</v>
      </c>
      <c r="V11" s="115">
        <v>1</v>
      </c>
      <c r="W11" s="115">
        <v>1</v>
      </c>
      <c r="X11" s="8">
        <f>T_OTHER_OO[[#This Row],[(K)
Qty - Y1]]*T_OTHER_OO[[#This Row],[(A)
Annual Cost excluding Vat - Y1]]</f>
        <v>0</v>
      </c>
      <c r="Y11" s="24">
        <f>T_OTHER_OO[[#This Row],[(B)
Annual Cost excluding Vat - Y2]]*T_OTHER_OO[[#This Row],[(L)
Qty - Y2]]</f>
        <v>0</v>
      </c>
      <c r="Z11" s="24">
        <f>T_OTHER_OO[[#This Row],[(C)
Annual Cost excluding Vat - Y3]]*T_OTHER_OO[[#This Row],[(M)
Qty - Y3]]</f>
        <v>0</v>
      </c>
      <c r="AA11" s="24">
        <f>T_OTHER_OO[[#This Row],[(D)
Annual Cost excluding Vat - Y4]]*T_OTHER_OO[[#This Row],[(N)
Qty - Y4]]</f>
        <v>0</v>
      </c>
      <c r="AB11" s="24">
        <f>T_OTHER_OO[[#This Row],[(E)
Annual Cost excluding Vat - Y5]]*T_OTHER_OO[[#This Row],[(O)
Qty - Y5]]</f>
        <v>0</v>
      </c>
      <c r="AC11" s="24">
        <f>T_OTHER_OO[[#This Row],[(F)
Annual Cost excluding Vat - Y6]]*T_OTHER_OO[[#This Row],[(P)
Qty - Y6]]</f>
        <v>0</v>
      </c>
      <c r="AD11" s="24">
        <f>T_OTHER_OO[[#This Row],[(G)
Annual Cost excluding Vat - Y7]]*T_OTHER_OO[[#This Row],[(Q)
Qty - Y7]]</f>
        <v>0</v>
      </c>
      <c r="AE11" s="24">
        <f>T_OTHER_OO[[#This Row],[(H)
Annual Cost excluding Vat - Y8]]*T_OTHER_OO[[#This Row],[(R)
Qty - Y8]]</f>
        <v>0</v>
      </c>
      <c r="AF11" s="24">
        <f>T_OTHER_OO[[#This Row],[(I)
Annual Cost excluding Vat - Y9]]*T_OTHER_OO[[#This Row],[(S)
Qty - Y9]]</f>
        <v>0</v>
      </c>
      <c r="AG11" s="24">
        <f>T_OTHER_OO[[#This Row],[(J)
Annual Cost excluding Vat - Y10]]*T_OTHER_OO[[#This Row],[(T)
Qty - Y10]]</f>
        <v>0</v>
      </c>
      <c r="AH11" s="28">
        <f>SUM(T_OTHER_OO[[#This Row],[(U)
Total Cost Excluding Vat - Y1
(A*K)]:[(DD)
Total Cost Excluding Vat - Y10
(J*T)]])</f>
        <v>0</v>
      </c>
    </row>
    <row r="12" spans="1:34" s="5" customFormat="1" ht="12.9" x14ac:dyDescent="0.4">
      <c r="A12" s="116"/>
      <c r="B12" s="116"/>
      <c r="C12" s="116"/>
      <c r="D12" s="114"/>
      <c r="E12" s="29"/>
      <c r="F12" s="29"/>
      <c r="G12" s="29"/>
      <c r="H12" s="29"/>
      <c r="I12" s="29"/>
      <c r="J12" s="29"/>
      <c r="K12" s="29"/>
      <c r="L12" s="29"/>
      <c r="M12" s="29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8">
        <f>T_OTHER_OO[[#This Row],[(K)
Qty - Y1]]*T_OTHER_OO[[#This Row],[(A)
Annual Cost excluding Vat - Y1]]</f>
        <v>0</v>
      </c>
      <c r="Y12" s="24">
        <f>T_OTHER_OO[[#This Row],[(B)
Annual Cost excluding Vat - Y2]]*T_OTHER_OO[[#This Row],[(L)
Qty - Y2]]</f>
        <v>0</v>
      </c>
      <c r="Z12" s="24">
        <f>T_OTHER_OO[[#This Row],[(C)
Annual Cost excluding Vat - Y3]]*T_OTHER_OO[[#This Row],[(M)
Qty - Y3]]</f>
        <v>0</v>
      </c>
      <c r="AA12" s="24">
        <f>T_OTHER_OO[[#This Row],[(D)
Annual Cost excluding Vat - Y4]]*T_OTHER_OO[[#This Row],[(N)
Qty - Y4]]</f>
        <v>0</v>
      </c>
      <c r="AB12" s="24">
        <f>T_OTHER_OO[[#This Row],[(E)
Annual Cost excluding Vat - Y5]]*T_OTHER_OO[[#This Row],[(O)
Qty - Y5]]</f>
        <v>0</v>
      </c>
      <c r="AC12" s="24">
        <f>T_OTHER_OO[[#This Row],[(F)
Annual Cost excluding Vat - Y6]]*T_OTHER_OO[[#This Row],[(P)
Qty - Y6]]</f>
        <v>0</v>
      </c>
      <c r="AD12" s="24">
        <f>T_OTHER_OO[[#This Row],[(G)
Annual Cost excluding Vat - Y7]]*T_OTHER_OO[[#This Row],[(Q)
Qty - Y7]]</f>
        <v>0</v>
      </c>
      <c r="AE12" s="24">
        <f>T_OTHER_OO[[#This Row],[(H)
Annual Cost excluding Vat - Y8]]*T_OTHER_OO[[#This Row],[(R)
Qty - Y8]]</f>
        <v>0</v>
      </c>
      <c r="AF12" s="24">
        <f>T_OTHER_OO[[#This Row],[(I)
Annual Cost excluding Vat - Y9]]*T_OTHER_OO[[#This Row],[(S)
Qty - Y9]]</f>
        <v>0</v>
      </c>
      <c r="AG12" s="24">
        <f>T_OTHER_OO[[#This Row],[(J)
Annual Cost excluding Vat - Y10]]*T_OTHER_OO[[#This Row],[(T)
Qty - Y10]]</f>
        <v>0</v>
      </c>
      <c r="AH12" s="28">
        <f>SUM(T_OTHER_OO[[#This Row],[(U)
Total Cost Excluding Vat - Y1
(A*K)]:[(DD)
Total Cost Excluding Vat - Y10
(J*T)]])</f>
        <v>0</v>
      </c>
    </row>
    <row r="13" spans="1:34" s="5" customFormat="1" ht="12.9" x14ac:dyDescent="0.4">
      <c r="A13" s="116"/>
      <c r="B13" s="116"/>
      <c r="C13" s="116"/>
      <c r="D13" s="114"/>
      <c r="E13" s="29"/>
      <c r="F13" s="29"/>
      <c r="G13" s="29"/>
      <c r="H13" s="29"/>
      <c r="I13" s="29"/>
      <c r="J13" s="29"/>
      <c r="K13" s="29"/>
      <c r="L13" s="29"/>
      <c r="M13" s="29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8">
        <f>T_OTHER_OO[[#This Row],[(K)
Qty - Y1]]*T_OTHER_OO[[#This Row],[(A)
Annual Cost excluding Vat - Y1]]</f>
        <v>0</v>
      </c>
      <c r="Y13" s="24">
        <f>T_OTHER_OO[[#This Row],[(B)
Annual Cost excluding Vat - Y2]]*T_OTHER_OO[[#This Row],[(L)
Qty - Y2]]</f>
        <v>0</v>
      </c>
      <c r="Z13" s="24">
        <f>T_OTHER_OO[[#This Row],[(C)
Annual Cost excluding Vat - Y3]]*T_OTHER_OO[[#This Row],[(M)
Qty - Y3]]</f>
        <v>0</v>
      </c>
      <c r="AA13" s="24">
        <f>T_OTHER_OO[[#This Row],[(D)
Annual Cost excluding Vat - Y4]]*T_OTHER_OO[[#This Row],[(N)
Qty - Y4]]</f>
        <v>0</v>
      </c>
      <c r="AB13" s="24">
        <f>T_OTHER_OO[[#This Row],[(E)
Annual Cost excluding Vat - Y5]]*T_OTHER_OO[[#This Row],[(O)
Qty - Y5]]</f>
        <v>0</v>
      </c>
      <c r="AC13" s="24">
        <f>T_OTHER_OO[[#This Row],[(F)
Annual Cost excluding Vat - Y6]]*T_OTHER_OO[[#This Row],[(P)
Qty - Y6]]</f>
        <v>0</v>
      </c>
      <c r="AD13" s="24">
        <f>T_OTHER_OO[[#This Row],[(G)
Annual Cost excluding Vat - Y7]]*T_OTHER_OO[[#This Row],[(Q)
Qty - Y7]]</f>
        <v>0</v>
      </c>
      <c r="AE13" s="24">
        <f>T_OTHER_OO[[#This Row],[(H)
Annual Cost excluding Vat - Y8]]*T_OTHER_OO[[#This Row],[(R)
Qty - Y8]]</f>
        <v>0</v>
      </c>
      <c r="AF13" s="24">
        <f>T_OTHER_OO[[#This Row],[(I)
Annual Cost excluding Vat - Y9]]*T_OTHER_OO[[#This Row],[(S)
Qty - Y9]]</f>
        <v>0</v>
      </c>
      <c r="AG13" s="24">
        <f>T_OTHER_OO[[#This Row],[(J)
Annual Cost excluding Vat - Y10]]*T_OTHER_OO[[#This Row],[(T)
Qty - Y10]]</f>
        <v>0</v>
      </c>
      <c r="AH13" s="28">
        <f>SUM(T_OTHER_OO[[#This Row],[(U)
Total Cost Excluding Vat - Y1
(A*K)]:[(DD)
Total Cost Excluding Vat - Y10
(J*T)]])</f>
        <v>0</v>
      </c>
    </row>
    <row r="14" spans="1:34" s="5" customFormat="1" ht="12.9" x14ac:dyDescent="0.4">
      <c r="A14" s="116"/>
      <c r="B14" s="116"/>
      <c r="C14" s="116"/>
      <c r="D14" s="114"/>
      <c r="E14" s="29"/>
      <c r="F14" s="29"/>
      <c r="G14" s="29"/>
      <c r="H14" s="29"/>
      <c r="I14" s="29"/>
      <c r="J14" s="29"/>
      <c r="K14" s="29"/>
      <c r="L14" s="29"/>
      <c r="M14" s="29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8">
        <f>T_OTHER_OO[[#This Row],[(K)
Qty - Y1]]*T_OTHER_OO[[#This Row],[(A)
Annual Cost excluding Vat - Y1]]</f>
        <v>0</v>
      </c>
      <c r="Y14" s="24">
        <f>T_OTHER_OO[[#This Row],[(B)
Annual Cost excluding Vat - Y2]]*T_OTHER_OO[[#This Row],[(L)
Qty - Y2]]</f>
        <v>0</v>
      </c>
      <c r="Z14" s="24">
        <f>T_OTHER_OO[[#This Row],[(C)
Annual Cost excluding Vat - Y3]]*T_OTHER_OO[[#This Row],[(M)
Qty - Y3]]</f>
        <v>0</v>
      </c>
      <c r="AA14" s="24">
        <f>T_OTHER_OO[[#This Row],[(D)
Annual Cost excluding Vat - Y4]]*T_OTHER_OO[[#This Row],[(N)
Qty - Y4]]</f>
        <v>0</v>
      </c>
      <c r="AB14" s="24">
        <f>T_OTHER_OO[[#This Row],[(E)
Annual Cost excluding Vat - Y5]]*T_OTHER_OO[[#This Row],[(O)
Qty - Y5]]</f>
        <v>0</v>
      </c>
      <c r="AC14" s="24">
        <f>T_OTHER_OO[[#This Row],[(F)
Annual Cost excluding Vat - Y6]]*T_OTHER_OO[[#This Row],[(P)
Qty - Y6]]</f>
        <v>0</v>
      </c>
      <c r="AD14" s="24">
        <f>T_OTHER_OO[[#This Row],[(G)
Annual Cost excluding Vat - Y7]]*T_OTHER_OO[[#This Row],[(Q)
Qty - Y7]]</f>
        <v>0</v>
      </c>
      <c r="AE14" s="24">
        <f>T_OTHER_OO[[#This Row],[(H)
Annual Cost excluding Vat - Y8]]*T_OTHER_OO[[#This Row],[(R)
Qty - Y8]]</f>
        <v>0</v>
      </c>
      <c r="AF14" s="24">
        <f>T_OTHER_OO[[#This Row],[(I)
Annual Cost excluding Vat - Y9]]*T_OTHER_OO[[#This Row],[(S)
Qty - Y9]]</f>
        <v>0</v>
      </c>
      <c r="AG14" s="24">
        <f>T_OTHER_OO[[#This Row],[(J)
Annual Cost excluding Vat - Y10]]*T_OTHER_OO[[#This Row],[(T)
Qty - Y10]]</f>
        <v>0</v>
      </c>
      <c r="AH14" s="28">
        <f>SUM(T_OTHER_OO[[#This Row],[(U)
Total Cost Excluding Vat - Y1
(A*K)]:[(DD)
Total Cost Excluding Vat - Y10
(J*T)]])</f>
        <v>0</v>
      </c>
    </row>
    <row r="15" spans="1:34" s="5" customFormat="1" ht="12.9" x14ac:dyDescent="0.4">
      <c r="A15" s="116"/>
      <c r="B15" s="116"/>
      <c r="C15" s="116"/>
      <c r="D15" s="114"/>
      <c r="E15" s="29"/>
      <c r="F15" s="29"/>
      <c r="G15" s="29"/>
      <c r="H15" s="29"/>
      <c r="I15" s="29"/>
      <c r="J15" s="29"/>
      <c r="K15" s="29"/>
      <c r="L15" s="29"/>
      <c r="M15" s="29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8">
        <f>T_OTHER_OO[[#This Row],[(K)
Qty - Y1]]*T_OTHER_OO[[#This Row],[(A)
Annual Cost excluding Vat - Y1]]</f>
        <v>0</v>
      </c>
      <c r="Y15" s="24">
        <f>T_OTHER_OO[[#This Row],[(B)
Annual Cost excluding Vat - Y2]]*T_OTHER_OO[[#This Row],[(L)
Qty - Y2]]</f>
        <v>0</v>
      </c>
      <c r="Z15" s="24">
        <f>T_OTHER_OO[[#This Row],[(C)
Annual Cost excluding Vat - Y3]]*T_OTHER_OO[[#This Row],[(M)
Qty - Y3]]</f>
        <v>0</v>
      </c>
      <c r="AA15" s="24">
        <f>T_OTHER_OO[[#This Row],[(D)
Annual Cost excluding Vat - Y4]]*T_OTHER_OO[[#This Row],[(N)
Qty - Y4]]</f>
        <v>0</v>
      </c>
      <c r="AB15" s="24">
        <f>T_OTHER_OO[[#This Row],[(E)
Annual Cost excluding Vat - Y5]]*T_OTHER_OO[[#This Row],[(O)
Qty - Y5]]</f>
        <v>0</v>
      </c>
      <c r="AC15" s="24">
        <f>T_OTHER_OO[[#This Row],[(F)
Annual Cost excluding Vat - Y6]]*T_OTHER_OO[[#This Row],[(P)
Qty - Y6]]</f>
        <v>0</v>
      </c>
      <c r="AD15" s="24">
        <f>T_OTHER_OO[[#This Row],[(G)
Annual Cost excluding Vat - Y7]]*T_OTHER_OO[[#This Row],[(Q)
Qty - Y7]]</f>
        <v>0</v>
      </c>
      <c r="AE15" s="24">
        <f>T_OTHER_OO[[#This Row],[(H)
Annual Cost excluding Vat - Y8]]*T_OTHER_OO[[#This Row],[(R)
Qty - Y8]]</f>
        <v>0</v>
      </c>
      <c r="AF15" s="24">
        <f>T_OTHER_OO[[#This Row],[(I)
Annual Cost excluding Vat - Y9]]*T_OTHER_OO[[#This Row],[(S)
Qty - Y9]]</f>
        <v>0</v>
      </c>
      <c r="AG15" s="24">
        <f>T_OTHER_OO[[#This Row],[(J)
Annual Cost excluding Vat - Y10]]*T_OTHER_OO[[#This Row],[(T)
Qty - Y10]]</f>
        <v>0</v>
      </c>
      <c r="AH15" s="28">
        <f>SUM(T_OTHER_OO[[#This Row],[(U)
Total Cost Excluding Vat - Y1
(A*K)]:[(DD)
Total Cost Excluding Vat - Y10
(J*T)]])</f>
        <v>0</v>
      </c>
    </row>
    <row r="16" spans="1:34" s="5" customFormat="1" ht="12.9" x14ac:dyDescent="0.4">
      <c r="A16" s="116"/>
      <c r="B16" s="116"/>
      <c r="C16" s="116"/>
      <c r="D16" s="114"/>
      <c r="E16" s="29"/>
      <c r="F16" s="29"/>
      <c r="G16" s="29"/>
      <c r="H16" s="29"/>
      <c r="I16" s="29"/>
      <c r="J16" s="29"/>
      <c r="K16" s="29"/>
      <c r="L16" s="29"/>
      <c r="M16" s="29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8">
        <f>T_OTHER_OO[[#This Row],[(K)
Qty - Y1]]*T_OTHER_OO[[#This Row],[(A)
Annual Cost excluding Vat - Y1]]</f>
        <v>0</v>
      </c>
      <c r="Y16" s="24">
        <f>T_OTHER_OO[[#This Row],[(B)
Annual Cost excluding Vat - Y2]]*T_OTHER_OO[[#This Row],[(L)
Qty - Y2]]</f>
        <v>0</v>
      </c>
      <c r="Z16" s="24">
        <f>T_OTHER_OO[[#This Row],[(C)
Annual Cost excluding Vat - Y3]]*T_OTHER_OO[[#This Row],[(M)
Qty - Y3]]</f>
        <v>0</v>
      </c>
      <c r="AA16" s="24">
        <f>T_OTHER_OO[[#This Row],[(D)
Annual Cost excluding Vat - Y4]]*T_OTHER_OO[[#This Row],[(N)
Qty - Y4]]</f>
        <v>0</v>
      </c>
      <c r="AB16" s="24">
        <f>T_OTHER_OO[[#This Row],[(E)
Annual Cost excluding Vat - Y5]]*T_OTHER_OO[[#This Row],[(O)
Qty - Y5]]</f>
        <v>0</v>
      </c>
      <c r="AC16" s="24">
        <f>T_OTHER_OO[[#This Row],[(F)
Annual Cost excluding Vat - Y6]]*T_OTHER_OO[[#This Row],[(P)
Qty - Y6]]</f>
        <v>0</v>
      </c>
      <c r="AD16" s="24">
        <f>T_OTHER_OO[[#This Row],[(G)
Annual Cost excluding Vat - Y7]]*T_OTHER_OO[[#This Row],[(Q)
Qty - Y7]]</f>
        <v>0</v>
      </c>
      <c r="AE16" s="24">
        <f>T_OTHER_OO[[#This Row],[(H)
Annual Cost excluding Vat - Y8]]*T_OTHER_OO[[#This Row],[(R)
Qty - Y8]]</f>
        <v>0</v>
      </c>
      <c r="AF16" s="24">
        <f>T_OTHER_OO[[#This Row],[(I)
Annual Cost excluding Vat - Y9]]*T_OTHER_OO[[#This Row],[(S)
Qty - Y9]]</f>
        <v>0</v>
      </c>
      <c r="AG16" s="24">
        <f>T_OTHER_OO[[#This Row],[(J)
Annual Cost excluding Vat - Y10]]*T_OTHER_OO[[#This Row],[(T)
Qty - Y10]]</f>
        <v>0</v>
      </c>
      <c r="AH16" s="28">
        <f>SUM(T_OTHER_OO[[#This Row],[(U)
Total Cost Excluding Vat - Y1
(A*K)]:[(DD)
Total Cost Excluding Vat - Y10
(J*T)]])</f>
        <v>0</v>
      </c>
    </row>
    <row r="17" spans="1:34" s="5" customFormat="1" ht="12.9" x14ac:dyDescent="0.4">
      <c r="A17" s="116"/>
      <c r="B17" s="116"/>
      <c r="C17" s="116"/>
      <c r="D17" s="114"/>
      <c r="E17" s="29"/>
      <c r="F17" s="29"/>
      <c r="G17" s="29"/>
      <c r="H17" s="29"/>
      <c r="I17" s="29"/>
      <c r="J17" s="29"/>
      <c r="K17" s="29"/>
      <c r="L17" s="29"/>
      <c r="M17" s="29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8">
        <f>T_OTHER_OO[[#This Row],[(K)
Qty - Y1]]*T_OTHER_OO[[#This Row],[(A)
Annual Cost excluding Vat - Y1]]</f>
        <v>0</v>
      </c>
      <c r="Y17" s="24">
        <f>T_OTHER_OO[[#This Row],[(B)
Annual Cost excluding Vat - Y2]]*T_OTHER_OO[[#This Row],[(L)
Qty - Y2]]</f>
        <v>0</v>
      </c>
      <c r="Z17" s="24">
        <f>T_OTHER_OO[[#This Row],[(C)
Annual Cost excluding Vat - Y3]]*T_OTHER_OO[[#This Row],[(M)
Qty - Y3]]</f>
        <v>0</v>
      </c>
      <c r="AA17" s="24">
        <f>T_OTHER_OO[[#This Row],[(D)
Annual Cost excluding Vat - Y4]]*T_OTHER_OO[[#This Row],[(N)
Qty - Y4]]</f>
        <v>0</v>
      </c>
      <c r="AB17" s="24">
        <f>T_OTHER_OO[[#This Row],[(E)
Annual Cost excluding Vat - Y5]]*T_OTHER_OO[[#This Row],[(O)
Qty - Y5]]</f>
        <v>0</v>
      </c>
      <c r="AC17" s="24">
        <f>T_OTHER_OO[[#This Row],[(F)
Annual Cost excluding Vat - Y6]]*T_OTHER_OO[[#This Row],[(P)
Qty - Y6]]</f>
        <v>0</v>
      </c>
      <c r="AD17" s="24">
        <f>T_OTHER_OO[[#This Row],[(G)
Annual Cost excluding Vat - Y7]]*T_OTHER_OO[[#This Row],[(Q)
Qty - Y7]]</f>
        <v>0</v>
      </c>
      <c r="AE17" s="24">
        <f>T_OTHER_OO[[#This Row],[(H)
Annual Cost excluding Vat - Y8]]*T_OTHER_OO[[#This Row],[(R)
Qty - Y8]]</f>
        <v>0</v>
      </c>
      <c r="AF17" s="24">
        <f>T_OTHER_OO[[#This Row],[(I)
Annual Cost excluding Vat - Y9]]*T_OTHER_OO[[#This Row],[(S)
Qty - Y9]]</f>
        <v>0</v>
      </c>
      <c r="AG17" s="24">
        <f>T_OTHER_OO[[#This Row],[(J)
Annual Cost excluding Vat - Y10]]*T_OTHER_OO[[#This Row],[(T)
Qty - Y10]]</f>
        <v>0</v>
      </c>
      <c r="AH17" s="28">
        <f>SUM(T_OTHER_OO[[#This Row],[(U)
Total Cost Excluding Vat - Y1
(A*K)]:[(DD)
Total Cost Excluding Vat - Y10
(J*T)]])</f>
        <v>0</v>
      </c>
    </row>
    <row r="18" spans="1:34" s="5" customFormat="1" ht="12.9" x14ac:dyDescent="0.4">
      <c r="A18" s="116"/>
      <c r="B18" s="116"/>
      <c r="C18" s="116"/>
      <c r="D18" s="114"/>
      <c r="E18" s="29"/>
      <c r="F18" s="29"/>
      <c r="G18" s="29"/>
      <c r="H18" s="29"/>
      <c r="I18" s="29"/>
      <c r="J18" s="29"/>
      <c r="K18" s="29"/>
      <c r="L18" s="29"/>
      <c r="M18" s="29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8">
        <f>T_OTHER_OO[[#This Row],[(K)
Qty - Y1]]*T_OTHER_OO[[#This Row],[(A)
Annual Cost excluding Vat - Y1]]</f>
        <v>0</v>
      </c>
      <c r="Y18" s="24">
        <f>T_OTHER_OO[[#This Row],[(B)
Annual Cost excluding Vat - Y2]]*T_OTHER_OO[[#This Row],[(L)
Qty - Y2]]</f>
        <v>0</v>
      </c>
      <c r="Z18" s="24">
        <f>T_OTHER_OO[[#This Row],[(C)
Annual Cost excluding Vat - Y3]]*T_OTHER_OO[[#This Row],[(M)
Qty - Y3]]</f>
        <v>0</v>
      </c>
      <c r="AA18" s="24">
        <f>T_OTHER_OO[[#This Row],[(D)
Annual Cost excluding Vat - Y4]]*T_OTHER_OO[[#This Row],[(N)
Qty - Y4]]</f>
        <v>0</v>
      </c>
      <c r="AB18" s="24">
        <f>T_OTHER_OO[[#This Row],[(E)
Annual Cost excluding Vat - Y5]]*T_OTHER_OO[[#This Row],[(O)
Qty - Y5]]</f>
        <v>0</v>
      </c>
      <c r="AC18" s="24">
        <f>T_OTHER_OO[[#This Row],[(F)
Annual Cost excluding Vat - Y6]]*T_OTHER_OO[[#This Row],[(P)
Qty - Y6]]</f>
        <v>0</v>
      </c>
      <c r="AD18" s="24">
        <f>T_OTHER_OO[[#This Row],[(G)
Annual Cost excluding Vat - Y7]]*T_OTHER_OO[[#This Row],[(Q)
Qty - Y7]]</f>
        <v>0</v>
      </c>
      <c r="AE18" s="24">
        <f>T_OTHER_OO[[#This Row],[(H)
Annual Cost excluding Vat - Y8]]*T_OTHER_OO[[#This Row],[(R)
Qty - Y8]]</f>
        <v>0</v>
      </c>
      <c r="AF18" s="24">
        <f>T_OTHER_OO[[#This Row],[(I)
Annual Cost excluding Vat - Y9]]*T_OTHER_OO[[#This Row],[(S)
Qty - Y9]]</f>
        <v>0</v>
      </c>
      <c r="AG18" s="24">
        <f>T_OTHER_OO[[#This Row],[(J)
Annual Cost excluding Vat - Y10]]*T_OTHER_OO[[#This Row],[(T)
Qty - Y10]]</f>
        <v>0</v>
      </c>
      <c r="AH18" s="28">
        <f>SUM(T_OTHER_OO[[#This Row],[(U)
Total Cost Excluding Vat - Y1
(A*K)]:[(DD)
Total Cost Excluding Vat - Y10
(J*T)]])</f>
        <v>0</v>
      </c>
    </row>
    <row r="19" spans="1:34" s="5" customFormat="1" ht="12.9" x14ac:dyDescent="0.4">
      <c r="A19" s="116"/>
      <c r="B19" s="116"/>
      <c r="C19" s="116"/>
      <c r="D19" s="114"/>
      <c r="E19" s="29"/>
      <c r="F19" s="29"/>
      <c r="G19" s="29"/>
      <c r="H19" s="29"/>
      <c r="I19" s="29"/>
      <c r="J19" s="29"/>
      <c r="K19" s="29"/>
      <c r="L19" s="29"/>
      <c r="M19" s="29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8">
        <f>T_OTHER_OO[[#This Row],[(K)
Qty - Y1]]*T_OTHER_OO[[#This Row],[(A)
Annual Cost excluding Vat - Y1]]</f>
        <v>0</v>
      </c>
      <c r="Y19" s="24">
        <f>T_OTHER_OO[[#This Row],[(B)
Annual Cost excluding Vat - Y2]]*T_OTHER_OO[[#This Row],[(L)
Qty - Y2]]</f>
        <v>0</v>
      </c>
      <c r="Z19" s="24">
        <f>T_OTHER_OO[[#This Row],[(C)
Annual Cost excluding Vat - Y3]]*T_OTHER_OO[[#This Row],[(M)
Qty - Y3]]</f>
        <v>0</v>
      </c>
      <c r="AA19" s="24">
        <f>T_OTHER_OO[[#This Row],[(D)
Annual Cost excluding Vat - Y4]]*T_OTHER_OO[[#This Row],[(N)
Qty - Y4]]</f>
        <v>0</v>
      </c>
      <c r="AB19" s="24">
        <f>T_OTHER_OO[[#This Row],[(E)
Annual Cost excluding Vat - Y5]]*T_OTHER_OO[[#This Row],[(O)
Qty - Y5]]</f>
        <v>0</v>
      </c>
      <c r="AC19" s="24">
        <f>T_OTHER_OO[[#This Row],[(F)
Annual Cost excluding Vat - Y6]]*T_OTHER_OO[[#This Row],[(P)
Qty - Y6]]</f>
        <v>0</v>
      </c>
      <c r="AD19" s="24">
        <f>T_OTHER_OO[[#This Row],[(G)
Annual Cost excluding Vat - Y7]]*T_OTHER_OO[[#This Row],[(Q)
Qty - Y7]]</f>
        <v>0</v>
      </c>
      <c r="AE19" s="24">
        <f>T_OTHER_OO[[#This Row],[(H)
Annual Cost excluding Vat - Y8]]*T_OTHER_OO[[#This Row],[(R)
Qty - Y8]]</f>
        <v>0</v>
      </c>
      <c r="AF19" s="24">
        <f>T_OTHER_OO[[#This Row],[(I)
Annual Cost excluding Vat - Y9]]*T_OTHER_OO[[#This Row],[(S)
Qty - Y9]]</f>
        <v>0</v>
      </c>
      <c r="AG19" s="24">
        <f>T_OTHER_OO[[#This Row],[(J)
Annual Cost excluding Vat - Y10]]*T_OTHER_OO[[#This Row],[(T)
Qty - Y10]]</f>
        <v>0</v>
      </c>
      <c r="AH19" s="28">
        <f>SUM(T_OTHER_OO[[#This Row],[(U)
Total Cost Excluding Vat - Y1
(A*K)]:[(DD)
Total Cost Excluding Vat - Y10
(J*T)]])</f>
        <v>0</v>
      </c>
    </row>
    <row r="20" spans="1:34" s="5" customFormat="1" ht="12.9" x14ac:dyDescent="0.4">
      <c r="A20" s="116"/>
      <c r="B20" s="116"/>
      <c r="C20" s="116"/>
      <c r="D20" s="114"/>
      <c r="E20" s="29"/>
      <c r="F20" s="29"/>
      <c r="G20" s="29"/>
      <c r="H20" s="29"/>
      <c r="I20" s="29"/>
      <c r="J20" s="29"/>
      <c r="K20" s="29"/>
      <c r="L20" s="29"/>
      <c r="M20" s="29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8">
        <f>T_OTHER_OO[[#This Row],[(K)
Qty - Y1]]*T_OTHER_OO[[#This Row],[(A)
Annual Cost excluding Vat - Y1]]</f>
        <v>0</v>
      </c>
      <c r="Y20" s="24">
        <f>T_OTHER_OO[[#This Row],[(B)
Annual Cost excluding Vat - Y2]]*T_OTHER_OO[[#This Row],[(L)
Qty - Y2]]</f>
        <v>0</v>
      </c>
      <c r="Z20" s="24">
        <f>T_OTHER_OO[[#This Row],[(C)
Annual Cost excluding Vat - Y3]]*T_OTHER_OO[[#This Row],[(M)
Qty - Y3]]</f>
        <v>0</v>
      </c>
      <c r="AA20" s="24">
        <f>T_OTHER_OO[[#This Row],[(D)
Annual Cost excluding Vat - Y4]]*T_OTHER_OO[[#This Row],[(N)
Qty - Y4]]</f>
        <v>0</v>
      </c>
      <c r="AB20" s="24">
        <f>T_OTHER_OO[[#This Row],[(E)
Annual Cost excluding Vat - Y5]]*T_OTHER_OO[[#This Row],[(O)
Qty - Y5]]</f>
        <v>0</v>
      </c>
      <c r="AC20" s="24">
        <f>T_OTHER_OO[[#This Row],[(F)
Annual Cost excluding Vat - Y6]]*T_OTHER_OO[[#This Row],[(P)
Qty - Y6]]</f>
        <v>0</v>
      </c>
      <c r="AD20" s="24">
        <f>T_OTHER_OO[[#This Row],[(G)
Annual Cost excluding Vat - Y7]]*T_OTHER_OO[[#This Row],[(Q)
Qty - Y7]]</f>
        <v>0</v>
      </c>
      <c r="AE20" s="24">
        <f>T_OTHER_OO[[#This Row],[(H)
Annual Cost excluding Vat - Y8]]*T_OTHER_OO[[#This Row],[(R)
Qty - Y8]]</f>
        <v>0</v>
      </c>
      <c r="AF20" s="24">
        <f>T_OTHER_OO[[#This Row],[(I)
Annual Cost excluding Vat - Y9]]*T_OTHER_OO[[#This Row],[(S)
Qty - Y9]]</f>
        <v>0</v>
      </c>
      <c r="AG20" s="24">
        <f>T_OTHER_OO[[#This Row],[(J)
Annual Cost excluding Vat - Y10]]*T_OTHER_OO[[#This Row],[(T)
Qty - Y10]]</f>
        <v>0</v>
      </c>
      <c r="AH20" s="28">
        <f>SUM(T_OTHER_OO[[#This Row],[(U)
Total Cost Excluding Vat - Y1
(A*K)]:[(DD)
Total Cost Excluding Vat - Y10
(J*T)]])</f>
        <v>0</v>
      </c>
    </row>
    <row r="21" spans="1:34" s="5" customFormat="1" ht="12.9" x14ac:dyDescent="0.4">
      <c r="A21" s="116"/>
      <c r="B21" s="116"/>
      <c r="C21" s="116"/>
      <c r="D21" s="114"/>
      <c r="E21" s="29"/>
      <c r="F21" s="29"/>
      <c r="G21" s="29"/>
      <c r="H21" s="29"/>
      <c r="I21" s="29"/>
      <c r="J21" s="29"/>
      <c r="K21" s="29"/>
      <c r="L21" s="29"/>
      <c r="M21" s="29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8">
        <f>T_OTHER_OO[[#This Row],[(K)
Qty - Y1]]*T_OTHER_OO[[#This Row],[(A)
Annual Cost excluding Vat - Y1]]</f>
        <v>0</v>
      </c>
      <c r="Y21" s="24">
        <f>T_OTHER_OO[[#This Row],[(B)
Annual Cost excluding Vat - Y2]]*T_OTHER_OO[[#This Row],[(L)
Qty - Y2]]</f>
        <v>0</v>
      </c>
      <c r="Z21" s="24">
        <f>T_OTHER_OO[[#This Row],[(C)
Annual Cost excluding Vat - Y3]]*T_OTHER_OO[[#This Row],[(M)
Qty - Y3]]</f>
        <v>0</v>
      </c>
      <c r="AA21" s="24">
        <f>T_OTHER_OO[[#This Row],[(D)
Annual Cost excluding Vat - Y4]]*T_OTHER_OO[[#This Row],[(N)
Qty - Y4]]</f>
        <v>0</v>
      </c>
      <c r="AB21" s="24">
        <f>T_OTHER_OO[[#This Row],[(E)
Annual Cost excluding Vat - Y5]]*T_OTHER_OO[[#This Row],[(O)
Qty - Y5]]</f>
        <v>0</v>
      </c>
      <c r="AC21" s="24">
        <f>T_OTHER_OO[[#This Row],[(F)
Annual Cost excluding Vat - Y6]]*T_OTHER_OO[[#This Row],[(P)
Qty - Y6]]</f>
        <v>0</v>
      </c>
      <c r="AD21" s="24">
        <f>T_OTHER_OO[[#This Row],[(G)
Annual Cost excluding Vat - Y7]]*T_OTHER_OO[[#This Row],[(Q)
Qty - Y7]]</f>
        <v>0</v>
      </c>
      <c r="AE21" s="24">
        <f>T_OTHER_OO[[#This Row],[(H)
Annual Cost excluding Vat - Y8]]*T_OTHER_OO[[#This Row],[(R)
Qty - Y8]]</f>
        <v>0</v>
      </c>
      <c r="AF21" s="24">
        <f>T_OTHER_OO[[#This Row],[(I)
Annual Cost excluding Vat - Y9]]*T_OTHER_OO[[#This Row],[(S)
Qty - Y9]]</f>
        <v>0</v>
      </c>
      <c r="AG21" s="24">
        <f>T_OTHER_OO[[#This Row],[(J)
Annual Cost excluding Vat - Y10]]*T_OTHER_OO[[#This Row],[(T)
Qty - Y10]]</f>
        <v>0</v>
      </c>
      <c r="AH21" s="28">
        <f>SUM(T_OTHER_OO[[#This Row],[(U)
Total Cost Excluding Vat - Y1
(A*K)]:[(DD)
Total Cost Excluding Vat - Y10
(J*T)]])</f>
        <v>0</v>
      </c>
    </row>
    <row r="22" spans="1:34" s="5" customFormat="1" ht="12.9" x14ac:dyDescent="0.4">
      <c r="A22" s="116"/>
      <c r="B22" s="116"/>
      <c r="C22" s="116"/>
      <c r="D22" s="114"/>
      <c r="E22" s="29"/>
      <c r="F22" s="29"/>
      <c r="G22" s="29"/>
      <c r="H22" s="29"/>
      <c r="I22" s="29"/>
      <c r="J22" s="29"/>
      <c r="K22" s="29"/>
      <c r="L22" s="29"/>
      <c r="M22" s="29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8">
        <f>T_OTHER_OO[[#This Row],[(K)
Qty - Y1]]*T_OTHER_OO[[#This Row],[(A)
Annual Cost excluding Vat - Y1]]</f>
        <v>0</v>
      </c>
      <c r="Y22" s="24">
        <f>T_OTHER_OO[[#This Row],[(B)
Annual Cost excluding Vat - Y2]]*T_OTHER_OO[[#This Row],[(L)
Qty - Y2]]</f>
        <v>0</v>
      </c>
      <c r="Z22" s="24">
        <f>T_OTHER_OO[[#This Row],[(C)
Annual Cost excluding Vat - Y3]]*T_OTHER_OO[[#This Row],[(M)
Qty - Y3]]</f>
        <v>0</v>
      </c>
      <c r="AA22" s="24">
        <f>T_OTHER_OO[[#This Row],[(D)
Annual Cost excluding Vat - Y4]]*T_OTHER_OO[[#This Row],[(N)
Qty - Y4]]</f>
        <v>0</v>
      </c>
      <c r="AB22" s="24">
        <f>T_OTHER_OO[[#This Row],[(E)
Annual Cost excluding Vat - Y5]]*T_OTHER_OO[[#This Row],[(O)
Qty - Y5]]</f>
        <v>0</v>
      </c>
      <c r="AC22" s="24">
        <f>T_OTHER_OO[[#This Row],[(F)
Annual Cost excluding Vat - Y6]]*T_OTHER_OO[[#This Row],[(P)
Qty - Y6]]</f>
        <v>0</v>
      </c>
      <c r="AD22" s="24">
        <f>T_OTHER_OO[[#This Row],[(G)
Annual Cost excluding Vat - Y7]]*T_OTHER_OO[[#This Row],[(Q)
Qty - Y7]]</f>
        <v>0</v>
      </c>
      <c r="AE22" s="24">
        <f>T_OTHER_OO[[#This Row],[(H)
Annual Cost excluding Vat - Y8]]*T_OTHER_OO[[#This Row],[(R)
Qty - Y8]]</f>
        <v>0</v>
      </c>
      <c r="AF22" s="24">
        <f>T_OTHER_OO[[#This Row],[(I)
Annual Cost excluding Vat - Y9]]*T_OTHER_OO[[#This Row],[(S)
Qty - Y9]]</f>
        <v>0</v>
      </c>
      <c r="AG22" s="24">
        <f>T_OTHER_OO[[#This Row],[(J)
Annual Cost excluding Vat - Y10]]*T_OTHER_OO[[#This Row],[(T)
Qty - Y10]]</f>
        <v>0</v>
      </c>
      <c r="AH22" s="28">
        <f>SUM(T_OTHER_OO[[#This Row],[(U)
Total Cost Excluding Vat - Y1
(A*K)]:[(DD)
Total Cost Excluding Vat - Y10
(J*T)]])</f>
        <v>0</v>
      </c>
    </row>
    <row r="23" spans="1:34" s="5" customFormat="1" ht="12.9" x14ac:dyDescent="0.4">
      <c r="A23" s="116"/>
      <c r="B23" s="116"/>
      <c r="C23" s="116"/>
      <c r="D23" s="114"/>
      <c r="E23" s="29"/>
      <c r="F23" s="29"/>
      <c r="G23" s="29"/>
      <c r="H23" s="29"/>
      <c r="I23" s="29"/>
      <c r="J23" s="29"/>
      <c r="K23" s="29"/>
      <c r="L23" s="29"/>
      <c r="M23" s="29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8">
        <f>T_OTHER_OO[[#This Row],[(K)
Qty - Y1]]*T_OTHER_OO[[#This Row],[(A)
Annual Cost excluding Vat - Y1]]</f>
        <v>0</v>
      </c>
      <c r="Y23" s="24">
        <f>T_OTHER_OO[[#This Row],[(B)
Annual Cost excluding Vat - Y2]]*T_OTHER_OO[[#This Row],[(L)
Qty - Y2]]</f>
        <v>0</v>
      </c>
      <c r="Z23" s="24">
        <f>T_OTHER_OO[[#This Row],[(C)
Annual Cost excluding Vat - Y3]]*T_OTHER_OO[[#This Row],[(M)
Qty - Y3]]</f>
        <v>0</v>
      </c>
      <c r="AA23" s="24">
        <f>T_OTHER_OO[[#This Row],[(D)
Annual Cost excluding Vat - Y4]]*T_OTHER_OO[[#This Row],[(N)
Qty - Y4]]</f>
        <v>0</v>
      </c>
      <c r="AB23" s="24">
        <f>T_OTHER_OO[[#This Row],[(E)
Annual Cost excluding Vat - Y5]]*T_OTHER_OO[[#This Row],[(O)
Qty - Y5]]</f>
        <v>0</v>
      </c>
      <c r="AC23" s="24">
        <f>T_OTHER_OO[[#This Row],[(F)
Annual Cost excluding Vat - Y6]]*T_OTHER_OO[[#This Row],[(P)
Qty - Y6]]</f>
        <v>0</v>
      </c>
      <c r="AD23" s="24">
        <f>T_OTHER_OO[[#This Row],[(G)
Annual Cost excluding Vat - Y7]]*T_OTHER_OO[[#This Row],[(Q)
Qty - Y7]]</f>
        <v>0</v>
      </c>
      <c r="AE23" s="24">
        <f>T_OTHER_OO[[#This Row],[(H)
Annual Cost excluding Vat - Y8]]*T_OTHER_OO[[#This Row],[(R)
Qty - Y8]]</f>
        <v>0</v>
      </c>
      <c r="AF23" s="24">
        <f>T_OTHER_OO[[#This Row],[(I)
Annual Cost excluding Vat - Y9]]*T_OTHER_OO[[#This Row],[(S)
Qty - Y9]]</f>
        <v>0</v>
      </c>
      <c r="AG23" s="24">
        <f>T_OTHER_OO[[#This Row],[(J)
Annual Cost excluding Vat - Y10]]*T_OTHER_OO[[#This Row],[(T)
Qty - Y10]]</f>
        <v>0</v>
      </c>
      <c r="AH23" s="28">
        <f>SUM(T_OTHER_OO[[#This Row],[(U)
Total Cost Excluding Vat - Y1
(A*K)]:[(DD)
Total Cost Excluding Vat - Y10
(J*T)]])</f>
        <v>0</v>
      </c>
    </row>
    <row r="24" spans="1:34" s="5" customFormat="1" ht="12.9" x14ac:dyDescent="0.4">
      <c r="A24" s="116"/>
      <c r="B24" s="116"/>
      <c r="C24" s="116"/>
      <c r="D24" s="114"/>
      <c r="E24" s="29"/>
      <c r="F24" s="29"/>
      <c r="G24" s="29"/>
      <c r="H24" s="29"/>
      <c r="I24" s="29"/>
      <c r="J24" s="29"/>
      <c r="K24" s="29"/>
      <c r="L24" s="29"/>
      <c r="M24" s="29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8">
        <f>T_OTHER_OO[[#This Row],[(K)
Qty - Y1]]*T_OTHER_OO[[#This Row],[(A)
Annual Cost excluding Vat - Y1]]</f>
        <v>0</v>
      </c>
      <c r="Y24" s="24">
        <f>T_OTHER_OO[[#This Row],[(B)
Annual Cost excluding Vat - Y2]]*T_OTHER_OO[[#This Row],[(L)
Qty - Y2]]</f>
        <v>0</v>
      </c>
      <c r="Z24" s="24">
        <f>T_OTHER_OO[[#This Row],[(C)
Annual Cost excluding Vat - Y3]]*T_OTHER_OO[[#This Row],[(M)
Qty - Y3]]</f>
        <v>0</v>
      </c>
      <c r="AA24" s="24">
        <f>T_OTHER_OO[[#This Row],[(D)
Annual Cost excluding Vat - Y4]]*T_OTHER_OO[[#This Row],[(N)
Qty - Y4]]</f>
        <v>0</v>
      </c>
      <c r="AB24" s="24">
        <f>T_OTHER_OO[[#This Row],[(E)
Annual Cost excluding Vat - Y5]]*T_OTHER_OO[[#This Row],[(O)
Qty - Y5]]</f>
        <v>0</v>
      </c>
      <c r="AC24" s="24">
        <f>T_OTHER_OO[[#This Row],[(F)
Annual Cost excluding Vat - Y6]]*T_OTHER_OO[[#This Row],[(P)
Qty - Y6]]</f>
        <v>0</v>
      </c>
      <c r="AD24" s="24">
        <f>T_OTHER_OO[[#This Row],[(G)
Annual Cost excluding Vat - Y7]]*T_OTHER_OO[[#This Row],[(Q)
Qty - Y7]]</f>
        <v>0</v>
      </c>
      <c r="AE24" s="24">
        <f>T_OTHER_OO[[#This Row],[(H)
Annual Cost excluding Vat - Y8]]*T_OTHER_OO[[#This Row],[(R)
Qty - Y8]]</f>
        <v>0</v>
      </c>
      <c r="AF24" s="24">
        <f>T_OTHER_OO[[#This Row],[(I)
Annual Cost excluding Vat - Y9]]*T_OTHER_OO[[#This Row],[(S)
Qty - Y9]]</f>
        <v>0</v>
      </c>
      <c r="AG24" s="24">
        <f>T_OTHER_OO[[#This Row],[(J)
Annual Cost excluding Vat - Y10]]*T_OTHER_OO[[#This Row],[(T)
Qty - Y10]]</f>
        <v>0</v>
      </c>
      <c r="AH24" s="28">
        <f>SUM(T_OTHER_OO[[#This Row],[(U)
Total Cost Excluding Vat - Y1
(A*K)]:[(DD)
Total Cost Excluding Vat - Y10
(J*T)]])</f>
        <v>0</v>
      </c>
    </row>
    <row r="25" spans="1:34" s="5" customFormat="1" ht="12.9" x14ac:dyDescent="0.4">
      <c r="A25" s="116"/>
      <c r="B25" s="116"/>
      <c r="C25" s="116"/>
      <c r="D25" s="114"/>
      <c r="E25" s="29"/>
      <c r="F25" s="29"/>
      <c r="G25" s="29"/>
      <c r="H25" s="29"/>
      <c r="I25" s="29"/>
      <c r="J25" s="29"/>
      <c r="K25" s="29"/>
      <c r="L25" s="29"/>
      <c r="M25" s="29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8">
        <f>T_OTHER_OO[[#This Row],[(K)
Qty - Y1]]*T_OTHER_OO[[#This Row],[(A)
Annual Cost excluding Vat - Y1]]</f>
        <v>0</v>
      </c>
      <c r="Y25" s="24">
        <f>T_OTHER_OO[[#This Row],[(B)
Annual Cost excluding Vat - Y2]]*T_OTHER_OO[[#This Row],[(L)
Qty - Y2]]</f>
        <v>0</v>
      </c>
      <c r="Z25" s="24">
        <f>T_OTHER_OO[[#This Row],[(C)
Annual Cost excluding Vat - Y3]]*T_OTHER_OO[[#This Row],[(M)
Qty - Y3]]</f>
        <v>0</v>
      </c>
      <c r="AA25" s="24">
        <f>T_OTHER_OO[[#This Row],[(D)
Annual Cost excluding Vat - Y4]]*T_OTHER_OO[[#This Row],[(N)
Qty - Y4]]</f>
        <v>0</v>
      </c>
      <c r="AB25" s="24">
        <f>T_OTHER_OO[[#This Row],[(E)
Annual Cost excluding Vat - Y5]]*T_OTHER_OO[[#This Row],[(O)
Qty - Y5]]</f>
        <v>0</v>
      </c>
      <c r="AC25" s="24">
        <f>T_OTHER_OO[[#This Row],[(F)
Annual Cost excluding Vat - Y6]]*T_OTHER_OO[[#This Row],[(P)
Qty - Y6]]</f>
        <v>0</v>
      </c>
      <c r="AD25" s="24">
        <f>T_OTHER_OO[[#This Row],[(G)
Annual Cost excluding Vat - Y7]]*T_OTHER_OO[[#This Row],[(Q)
Qty - Y7]]</f>
        <v>0</v>
      </c>
      <c r="AE25" s="24">
        <f>T_OTHER_OO[[#This Row],[(H)
Annual Cost excluding Vat - Y8]]*T_OTHER_OO[[#This Row],[(R)
Qty - Y8]]</f>
        <v>0</v>
      </c>
      <c r="AF25" s="24">
        <f>T_OTHER_OO[[#This Row],[(I)
Annual Cost excluding Vat - Y9]]*T_OTHER_OO[[#This Row],[(S)
Qty - Y9]]</f>
        <v>0</v>
      </c>
      <c r="AG25" s="24">
        <f>T_OTHER_OO[[#This Row],[(J)
Annual Cost excluding Vat - Y10]]*T_OTHER_OO[[#This Row],[(T)
Qty - Y10]]</f>
        <v>0</v>
      </c>
      <c r="AH25" s="28">
        <f>SUM(T_OTHER_OO[[#This Row],[(U)
Total Cost Excluding Vat - Y1
(A*K)]:[(DD)
Total Cost Excluding Vat - Y10
(J*T)]])</f>
        <v>0</v>
      </c>
    </row>
    <row r="26" spans="1:34" s="5" customFormat="1" ht="12.9" x14ac:dyDescent="0.4">
      <c r="A26" s="116"/>
      <c r="B26" s="116"/>
      <c r="C26" s="116"/>
      <c r="D26" s="114"/>
      <c r="E26" s="29"/>
      <c r="F26" s="29"/>
      <c r="G26" s="29"/>
      <c r="H26" s="29"/>
      <c r="I26" s="29"/>
      <c r="J26" s="29"/>
      <c r="K26" s="29"/>
      <c r="L26" s="29"/>
      <c r="M26" s="29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8">
        <f>T_OTHER_OO[[#This Row],[(K)
Qty - Y1]]*T_OTHER_OO[[#This Row],[(A)
Annual Cost excluding Vat - Y1]]</f>
        <v>0</v>
      </c>
      <c r="Y26" s="24">
        <f>T_OTHER_OO[[#This Row],[(B)
Annual Cost excluding Vat - Y2]]*T_OTHER_OO[[#This Row],[(L)
Qty - Y2]]</f>
        <v>0</v>
      </c>
      <c r="Z26" s="24">
        <f>T_OTHER_OO[[#This Row],[(C)
Annual Cost excluding Vat - Y3]]*T_OTHER_OO[[#This Row],[(M)
Qty - Y3]]</f>
        <v>0</v>
      </c>
      <c r="AA26" s="24">
        <f>T_OTHER_OO[[#This Row],[(D)
Annual Cost excluding Vat - Y4]]*T_OTHER_OO[[#This Row],[(N)
Qty - Y4]]</f>
        <v>0</v>
      </c>
      <c r="AB26" s="24">
        <f>T_OTHER_OO[[#This Row],[(E)
Annual Cost excluding Vat - Y5]]*T_OTHER_OO[[#This Row],[(O)
Qty - Y5]]</f>
        <v>0</v>
      </c>
      <c r="AC26" s="24">
        <f>T_OTHER_OO[[#This Row],[(F)
Annual Cost excluding Vat - Y6]]*T_OTHER_OO[[#This Row],[(P)
Qty - Y6]]</f>
        <v>0</v>
      </c>
      <c r="AD26" s="24">
        <f>T_OTHER_OO[[#This Row],[(G)
Annual Cost excluding Vat - Y7]]*T_OTHER_OO[[#This Row],[(Q)
Qty - Y7]]</f>
        <v>0</v>
      </c>
      <c r="AE26" s="24">
        <f>T_OTHER_OO[[#This Row],[(H)
Annual Cost excluding Vat - Y8]]*T_OTHER_OO[[#This Row],[(R)
Qty - Y8]]</f>
        <v>0</v>
      </c>
      <c r="AF26" s="24">
        <f>T_OTHER_OO[[#This Row],[(I)
Annual Cost excluding Vat - Y9]]*T_OTHER_OO[[#This Row],[(S)
Qty - Y9]]</f>
        <v>0</v>
      </c>
      <c r="AG26" s="24">
        <f>T_OTHER_OO[[#This Row],[(J)
Annual Cost excluding Vat - Y10]]*T_OTHER_OO[[#This Row],[(T)
Qty - Y10]]</f>
        <v>0</v>
      </c>
      <c r="AH26" s="28">
        <f>SUM(T_OTHER_OO[[#This Row],[(U)
Total Cost Excluding Vat - Y1
(A*K)]:[(DD)
Total Cost Excluding Vat - Y10
(J*T)]])</f>
        <v>0</v>
      </c>
    </row>
    <row r="27" spans="1:34" s="5" customFormat="1" ht="12.9" x14ac:dyDescent="0.4">
      <c r="A27" s="116"/>
      <c r="B27" s="116"/>
      <c r="C27" s="116"/>
      <c r="D27" s="114"/>
      <c r="E27" s="29"/>
      <c r="F27" s="29"/>
      <c r="G27" s="29"/>
      <c r="H27" s="29"/>
      <c r="I27" s="29"/>
      <c r="J27" s="29"/>
      <c r="K27" s="29"/>
      <c r="L27" s="29"/>
      <c r="M27" s="29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8">
        <f>T_OTHER_OO[[#This Row],[(K)
Qty - Y1]]*T_OTHER_OO[[#This Row],[(A)
Annual Cost excluding Vat - Y1]]</f>
        <v>0</v>
      </c>
      <c r="Y27" s="24">
        <f>T_OTHER_OO[[#This Row],[(B)
Annual Cost excluding Vat - Y2]]*T_OTHER_OO[[#This Row],[(L)
Qty - Y2]]</f>
        <v>0</v>
      </c>
      <c r="Z27" s="24">
        <f>T_OTHER_OO[[#This Row],[(C)
Annual Cost excluding Vat - Y3]]*T_OTHER_OO[[#This Row],[(M)
Qty - Y3]]</f>
        <v>0</v>
      </c>
      <c r="AA27" s="24">
        <f>T_OTHER_OO[[#This Row],[(D)
Annual Cost excluding Vat - Y4]]*T_OTHER_OO[[#This Row],[(N)
Qty - Y4]]</f>
        <v>0</v>
      </c>
      <c r="AB27" s="24">
        <f>T_OTHER_OO[[#This Row],[(E)
Annual Cost excluding Vat - Y5]]*T_OTHER_OO[[#This Row],[(O)
Qty - Y5]]</f>
        <v>0</v>
      </c>
      <c r="AC27" s="24">
        <f>T_OTHER_OO[[#This Row],[(F)
Annual Cost excluding Vat - Y6]]*T_OTHER_OO[[#This Row],[(P)
Qty - Y6]]</f>
        <v>0</v>
      </c>
      <c r="AD27" s="24">
        <f>T_OTHER_OO[[#This Row],[(G)
Annual Cost excluding Vat - Y7]]*T_OTHER_OO[[#This Row],[(Q)
Qty - Y7]]</f>
        <v>0</v>
      </c>
      <c r="AE27" s="24">
        <f>T_OTHER_OO[[#This Row],[(H)
Annual Cost excluding Vat - Y8]]*T_OTHER_OO[[#This Row],[(R)
Qty - Y8]]</f>
        <v>0</v>
      </c>
      <c r="AF27" s="24">
        <f>T_OTHER_OO[[#This Row],[(I)
Annual Cost excluding Vat - Y9]]*T_OTHER_OO[[#This Row],[(S)
Qty - Y9]]</f>
        <v>0</v>
      </c>
      <c r="AG27" s="24">
        <f>T_OTHER_OO[[#This Row],[(J)
Annual Cost excluding Vat - Y10]]*T_OTHER_OO[[#This Row],[(T)
Qty - Y10]]</f>
        <v>0</v>
      </c>
      <c r="AH27" s="28">
        <f>SUM(T_OTHER_OO[[#This Row],[(U)
Total Cost Excluding Vat - Y1
(A*K)]:[(DD)
Total Cost Excluding Vat - Y10
(J*T)]])</f>
        <v>0</v>
      </c>
    </row>
    <row r="28" spans="1:34" s="5" customFormat="1" ht="12.9" x14ac:dyDescent="0.4">
      <c r="A28" s="116"/>
      <c r="B28" s="116"/>
      <c r="C28" s="116"/>
      <c r="D28" s="114"/>
      <c r="E28" s="29"/>
      <c r="F28" s="29"/>
      <c r="G28" s="29"/>
      <c r="H28" s="29"/>
      <c r="I28" s="29"/>
      <c r="J28" s="29"/>
      <c r="K28" s="29"/>
      <c r="L28" s="29"/>
      <c r="M28" s="29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8">
        <f>T_OTHER_OO[[#This Row],[(K)
Qty - Y1]]*T_OTHER_OO[[#This Row],[(A)
Annual Cost excluding Vat - Y1]]</f>
        <v>0</v>
      </c>
      <c r="Y28" s="24">
        <f>T_OTHER_OO[[#This Row],[(B)
Annual Cost excluding Vat - Y2]]*T_OTHER_OO[[#This Row],[(L)
Qty - Y2]]</f>
        <v>0</v>
      </c>
      <c r="Z28" s="24">
        <f>T_OTHER_OO[[#This Row],[(C)
Annual Cost excluding Vat - Y3]]*T_OTHER_OO[[#This Row],[(M)
Qty - Y3]]</f>
        <v>0</v>
      </c>
      <c r="AA28" s="24">
        <f>T_OTHER_OO[[#This Row],[(D)
Annual Cost excluding Vat - Y4]]*T_OTHER_OO[[#This Row],[(N)
Qty - Y4]]</f>
        <v>0</v>
      </c>
      <c r="AB28" s="24">
        <f>T_OTHER_OO[[#This Row],[(E)
Annual Cost excluding Vat - Y5]]*T_OTHER_OO[[#This Row],[(O)
Qty - Y5]]</f>
        <v>0</v>
      </c>
      <c r="AC28" s="24">
        <f>T_OTHER_OO[[#This Row],[(F)
Annual Cost excluding Vat - Y6]]*T_OTHER_OO[[#This Row],[(P)
Qty - Y6]]</f>
        <v>0</v>
      </c>
      <c r="AD28" s="24">
        <f>T_OTHER_OO[[#This Row],[(G)
Annual Cost excluding Vat - Y7]]*T_OTHER_OO[[#This Row],[(Q)
Qty - Y7]]</f>
        <v>0</v>
      </c>
      <c r="AE28" s="24">
        <f>T_OTHER_OO[[#This Row],[(H)
Annual Cost excluding Vat - Y8]]*T_OTHER_OO[[#This Row],[(R)
Qty - Y8]]</f>
        <v>0</v>
      </c>
      <c r="AF28" s="24">
        <f>T_OTHER_OO[[#This Row],[(I)
Annual Cost excluding Vat - Y9]]*T_OTHER_OO[[#This Row],[(S)
Qty - Y9]]</f>
        <v>0</v>
      </c>
      <c r="AG28" s="24">
        <f>T_OTHER_OO[[#This Row],[(J)
Annual Cost excluding Vat - Y10]]*T_OTHER_OO[[#This Row],[(T)
Qty - Y10]]</f>
        <v>0</v>
      </c>
      <c r="AH28" s="28">
        <f>SUM(T_OTHER_OO[[#This Row],[(U)
Total Cost Excluding Vat - Y1
(A*K)]:[(DD)
Total Cost Excluding Vat - Y10
(J*T)]])</f>
        <v>0</v>
      </c>
    </row>
    <row r="29" spans="1:34" s="5" customFormat="1" ht="12.9" x14ac:dyDescent="0.4">
      <c r="A29" s="116"/>
      <c r="B29" s="116"/>
      <c r="C29" s="116"/>
      <c r="D29" s="114"/>
      <c r="E29" s="29"/>
      <c r="F29" s="29"/>
      <c r="G29" s="29"/>
      <c r="H29" s="29"/>
      <c r="I29" s="29"/>
      <c r="J29" s="29"/>
      <c r="K29" s="29"/>
      <c r="L29" s="29"/>
      <c r="M29" s="29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8">
        <f>T_OTHER_OO[[#This Row],[(K)
Qty - Y1]]*T_OTHER_OO[[#This Row],[(A)
Annual Cost excluding Vat - Y1]]</f>
        <v>0</v>
      </c>
      <c r="Y29" s="24">
        <f>T_OTHER_OO[[#This Row],[(B)
Annual Cost excluding Vat - Y2]]*T_OTHER_OO[[#This Row],[(L)
Qty - Y2]]</f>
        <v>0</v>
      </c>
      <c r="Z29" s="24">
        <f>T_OTHER_OO[[#This Row],[(C)
Annual Cost excluding Vat - Y3]]*T_OTHER_OO[[#This Row],[(M)
Qty - Y3]]</f>
        <v>0</v>
      </c>
      <c r="AA29" s="24">
        <f>T_OTHER_OO[[#This Row],[(D)
Annual Cost excluding Vat - Y4]]*T_OTHER_OO[[#This Row],[(N)
Qty - Y4]]</f>
        <v>0</v>
      </c>
      <c r="AB29" s="24">
        <f>T_OTHER_OO[[#This Row],[(E)
Annual Cost excluding Vat - Y5]]*T_OTHER_OO[[#This Row],[(O)
Qty - Y5]]</f>
        <v>0</v>
      </c>
      <c r="AC29" s="24">
        <f>T_OTHER_OO[[#This Row],[(F)
Annual Cost excluding Vat - Y6]]*T_OTHER_OO[[#This Row],[(P)
Qty - Y6]]</f>
        <v>0</v>
      </c>
      <c r="AD29" s="24">
        <f>T_OTHER_OO[[#This Row],[(G)
Annual Cost excluding Vat - Y7]]*T_OTHER_OO[[#This Row],[(Q)
Qty - Y7]]</f>
        <v>0</v>
      </c>
      <c r="AE29" s="24">
        <f>T_OTHER_OO[[#This Row],[(H)
Annual Cost excluding Vat - Y8]]*T_OTHER_OO[[#This Row],[(R)
Qty - Y8]]</f>
        <v>0</v>
      </c>
      <c r="AF29" s="24">
        <f>T_OTHER_OO[[#This Row],[(I)
Annual Cost excluding Vat - Y9]]*T_OTHER_OO[[#This Row],[(S)
Qty - Y9]]</f>
        <v>0</v>
      </c>
      <c r="AG29" s="24">
        <f>T_OTHER_OO[[#This Row],[(J)
Annual Cost excluding Vat - Y10]]*T_OTHER_OO[[#This Row],[(T)
Qty - Y10]]</f>
        <v>0</v>
      </c>
      <c r="AH29" s="28">
        <f>SUM(T_OTHER_OO[[#This Row],[(U)
Total Cost Excluding Vat - Y1
(A*K)]:[(DD)
Total Cost Excluding Vat - Y10
(J*T)]])</f>
        <v>0</v>
      </c>
    </row>
    <row r="30" spans="1:34" s="5" customFormat="1" ht="12.9" x14ac:dyDescent="0.4">
      <c r="A30" s="116"/>
      <c r="B30" s="116"/>
      <c r="C30" s="116"/>
      <c r="D30" s="114"/>
      <c r="E30" s="29"/>
      <c r="F30" s="29"/>
      <c r="G30" s="29"/>
      <c r="H30" s="29"/>
      <c r="I30" s="29"/>
      <c r="J30" s="29"/>
      <c r="K30" s="29"/>
      <c r="L30" s="29"/>
      <c r="M30" s="29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8">
        <f>T_OTHER_OO[[#This Row],[(K)
Qty - Y1]]*T_OTHER_OO[[#This Row],[(A)
Annual Cost excluding Vat - Y1]]</f>
        <v>0</v>
      </c>
      <c r="Y30" s="24">
        <f>T_OTHER_OO[[#This Row],[(B)
Annual Cost excluding Vat - Y2]]*T_OTHER_OO[[#This Row],[(L)
Qty - Y2]]</f>
        <v>0</v>
      </c>
      <c r="Z30" s="24">
        <f>T_OTHER_OO[[#This Row],[(C)
Annual Cost excluding Vat - Y3]]*T_OTHER_OO[[#This Row],[(M)
Qty - Y3]]</f>
        <v>0</v>
      </c>
      <c r="AA30" s="24">
        <f>T_OTHER_OO[[#This Row],[(D)
Annual Cost excluding Vat - Y4]]*T_OTHER_OO[[#This Row],[(N)
Qty - Y4]]</f>
        <v>0</v>
      </c>
      <c r="AB30" s="24">
        <f>T_OTHER_OO[[#This Row],[(E)
Annual Cost excluding Vat - Y5]]*T_OTHER_OO[[#This Row],[(O)
Qty - Y5]]</f>
        <v>0</v>
      </c>
      <c r="AC30" s="24">
        <f>T_OTHER_OO[[#This Row],[(F)
Annual Cost excluding Vat - Y6]]*T_OTHER_OO[[#This Row],[(P)
Qty - Y6]]</f>
        <v>0</v>
      </c>
      <c r="AD30" s="24">
        <f>T_OTHER_OO[[#This Row],[(G)
Annual Cost excluding Vat - Y7]]*T_OTHER_OO[[#This Row],[(Q)
Qty - Y7]]</f>
        <v>0</v>
      </c>
      <c r="AE30" s="24">
        <f>T_OTHER_OO[[#This Row],[(H)
Annual Cost excluding Vat - Y8]]*T_OTHER_OO[[#This Row],[(R)
Qty - Y8]]</f>
        <v>0</v>
      </c>
      <c r="AF30" s="24">
        <f>T_OTHER_OO[[#This Row],[(I)
Annual Cost excluding Vat - Y9]]*T_OTHER_OO[[#This Row],[(S)
Qty - Y9]]</f>
        <v>0</v>
      </c>
      <c r="AG30" s="24">
        <f>T_OTHER_OO[[#This Row],[(J)
Annual Cost excluding Vat - Y10]]*T_OTHER_OO[[#This Row],[(T)
Qty - Y10]]</f>
        <v>0</v>
      </c>
      <c r="AH30" s="28">
        <f>SUM(T_OTHER_OO[[#This Row],[(U)
Total Cost Excluding Vat - Y1
(A*K)]:[(DD)
Total Cost Excluding Vat - Y10
(J*T)]])</f>
        <v>0</v>
      </c>
    </row>
    <row r="31" spans="1:34" s="5" customFormat="1" ht="12.9" x14ac:dyDescent="0.4">
      <c r="A31" s="116"/>
      <c r="B31" s="116"/>
      <c r="C31" s="116"/>
      <c r="D31" s="114"/>
      <c r="E31" s="29"/>
      <c r="F31" s="29"/>
      <c r="G31" s="29"/>
      <c r="H31" s="29"/>
      <c r="I31" s="29"/>
      <c r="J31" s="29"/>
      <c r="K31" s="29"/>
      <c r="L31" s="29"/>
      <c r="M31" s="29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8">
        <f>T_OTHER_OO[[#This Row],[(K)
Qty - Y1]]*T_OTHER_OO[[#This Row],[(A)
Annual Cost excluding Vat - Y1]]</f>
        <v>0</v>
      </c>
      <c r="Y31" s="24">
        <f>T_OTHER_OO[[#This Row],[(B)
Annual Cost excluding Vat - Y2]]*T_OTHER_OO[[#This Row],[(L)
Qty - Y2]]</f>
        <v>0</v>
      </c>
      <c r="Z31" s="24">
        <f>T_OTHER_OO[[#This Row],[(C)
Annual Cost excluding Vat - Y3]]*T_OTHER_OO[[#This Row],[(M)
Qty - Y3]]</f>
        <v>0</v>
      </c>
      <c r="AA31" s="24">
        <f>T_OTHER_OO[[#This Row],[(D)
Annual Cost excluding Vat - Y4]]*T_OTHER_OO[[#This Row],[(N)
Qty - Y4]]</f>
        <v>0</v>
      </c>
      <c r="AB31" s="24">
        <f>T_OTHER_OO[[#This Row],[(E)
Annual Cost excluding Vat - Y5]]*T_OTHER_OO[[#This Row],[(O)
Qty - Y5]]</f>
        <v>0</v>
      </c>
      <c r="AC31" s="24">
        <f>T_OTHER_OO[[#This Row],[(F)
Annual Cost excluding Vat - Y6]]*T_OTHER_OO[[#This Row],[(P)
Qty - Y6]]</f>
        <v>0</v>
      </c>
      <c r="AD31" s="24">
        <f>T_OTHER_OO[[#This Row],[(G)
Annual Cost excluding Vat - Y7]]*T_OTHER_OO[[#This Row],[(Q)
Qty - Y7]]</f>
        <v>0</v>
      </c>
      <c r="AE31" s="24">
        <f>T_OTHER_OO[[#This Row],[(H)
Annual Cost excluding Vat - Y8]]*T_OTHER_OO[[#This Row],[(R)
Qty - Y8]]</f>
        <v>0</v>
      </c>
      <c r="AF31" s="24">
        <f>T_OTHER_OO[[#This Row],[(I)
Annual Cost excluding Vat - Y9]]*T_OTHER_OO[[#This Row],[(S)
Qty - Y9]]</f>
        <v>0</v>
      </c>
      <c r="AG31" s="24">
        <f>T_OTHER_OO[[#This Row],[(J)
Annual Cost excluding Vat - Y10]]*T_OTHER_OO[[#This Row],[(T)
Qty - Y10]]</f>
        <v>0</v>
      </c>
      <c r="AH31" s="28">
        <f>SUM(T_OTHER_OO[[#This Row],[(U)
Total Cost Excluding Vat - Y1
(A*K)]:[(DD)
Total Cost Excluding Vat - Y10
(J*T)]])</f>
        <v>0</v>
      </c>
    </row>
    <row r="32" spans="1:34" s="5" customFormat="1" ht="12.9" x14ac:dyDescent="0.4">
      <c r="A32" s="116"/>
      <c r="B32" s="116"/>
      <c r="C32" s="116"/>
      <c r="D32" s="114"/>
      <c r="E32" s="29"/>
      <c r="F32" s="29"/>
      <c r="G32" s="29"/>
      <c r="H32" s="29"/>
      <c r="I32" s="29"/>
      <c r="J32" s="29"/>
      <c r="K32" s="29"/>
      <c r="L32" s="29"/>
      <c r="M32" s="29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8">
        <f>T_OTHER_OO[[#This Row],[(K)
Qty - Y1]]*T_OTHER_OO[[#This Row],[(A)
Annual Cost excluding Vat - Y1]]</f>
        <v>0</v>
      </c>
      <c r="Y32" s="24">
        <f>T_OTHER_OO[[#This Row],[(B)
Annual Cost excluding Vat - Y2]]*T_OTHER_OO[[#This Row],[(L)
Qty - Y2]]</f>
        <v>0</v>
      </c>
      <c r="Z32" s="24">
        <f>T_OTHER_OO[[#This Row],[(C)
Annual Cost excluding Vat - Y3]]*T_OTHER_OO[[#This Row],[(M)
Qty - Y3]]</f>
        <v>0</v>
      </c>
      <c r="AA32" s="24">
        <f>T_OTHER_OO[[#This Row],[(D)
Annual Cost excluding Vat - Y4]]*T_OTHER_OO[[#This Row],[(N)
Qty - Y4]]</f>
        <v>0</v>
      </c>
      <c r="AB32" s="24">
        <f>T_OTHER_OO[[#This Row],[(E)
Annual Cost excluding Vat - Y5]]*T_OTHER_OO[[#This Row],[(O)
Qty - Y5]]</f>
        <v>0</v>
      </c>
      <c r="AC32" s="24">
        <f>T_OTHER_OO[[#This Row],[(F)
Annual Cost excluding Vat - Y6]]*T_OTHER_OO[[#This Row],[(P)
Qty - Y6]]</f>
        <v>0</v>
      </c>
      <c r="AD32" s="24">
        <f>T_OTHER_OO[[#This Row],[(G)
Annual Cost excluding Vat - Y7]]*T_OTHER_OO[[#This Row],[(Q)
Qty - Y7]]</f>
        <v>0</v>
      </c>
      <c r="AE32" s="24">
        <f>T_OTHER_OO[[#This Row],[(H)
Annual Cost excluding Vat - Y8]]*T_OTHER_OO[[#This Row],[(R)
Qty - Y8]]</f>
        <v>0</v>
      </c>
      <c r="AF32" s="24">
        <f>T_OTHER_OO[[#This Row],[(I)
Annual Cost excluding Vat - Y9]]*T_OTHER_OO[[#This Row],[(S)
Qty - Y9]]</f>
        <v>0</v>
      </c>
      <c r="AG32" s="24">
        <f>T_OTHER_OO[[#This Row],[(J)
Annual Cost excluding Vat - Y10]]*T_OTHER_OO[[#This Row],[(T)
Qty - Y10]]</f>
        <v>0</v>
      </c>
      <c r="AH32" s="28">
        <f>SUM(T_OTHER_OO[[#This Row],[(U)
Total Cost Excluding Vat - Y1
(A*K)]:[(DD)
Total Cost Excluding Vat - Y10
(J*T)]])</f>
        <v>0</v>
      </c>
    </row>
    <row r="33" spans="1:34" s="5" customFormat="1" ht="12.9" x14ac:dyDescent="0.4">
      <c r="A33" s="116"/>
      <c r="B33" s="116"/>
      <c r="C33" s="116"/>
      <c r="D33" s="114"/>
      <c r="E33" s="29"/>
      <c r="F33" s="29"/>
      <c r="G33" s="29"/>
      <c r="H33" s="29"/>
      <c r="I33" s="29"/>
      <c r="J33" s="29"/>
      <c r="K33" s="29"/>
      <c r="L33" s="29"/>
      <c r="M33" s="29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8">
        <f>T_OTHER_OO[[#This Row],[(K)
Qty - Y1]]*T_OTHER_OO[[#This Row],[(A)
Annual Cost excluding Vat - Y1]]</f>
        <v>0</v>
      </c>
      <c r="Y33" s="24">
        <f>T_OTHER_OO[[#This Row],[(B)
Annual Cost excluding Vat - Y2]]*T_OTHER_OO[[#This Row],[(L)
Qty - Y2]]</f>
        <v>0</v>
      </c>
      <c r="Z33" s="24">
        <f>T_OTHER_OO[[#This Row],[(C)
Annual Cost excluding Vat - Y3]]*T_OTHER_OO[[#This Row],[(M)
Qty - Y3]]</f>
        <v>0</v>
      </c>
      <c r="AA33" s="24">
        <f>T_OTHER_OO[[#This Row],[(D)
Annual Cost excluding Vat - Y4]]*T_OTHER_OO[[#This Row],[(N)
Qty - Y4]]</f>
        <v>0</v>
      </c>
      <c r="AB33" s="24">
        <f>T_OTHER_OO[[#This Row],[(E)
Annual Cost excluding Vat - Y5]]*T_OTHER_OO[[#This Row],[(O)
Qty - Y5]]</f>
        <v>0</v>
      </c>
      <c r="AC33" s="24">
        <f>T_OTHER_OO[[#This Row],[(F)
Annual Cost excluding Vat - Y6]]*T_OTHER_OO[[#This Row],[(P)
Qty - Y6]]</f>
        <v>0</v>
      </c>
      <c r="AD33" s="24">
        <f>T_OTHER_OO[[#This Row],[(G)
Annual Cost excluding Vat - Y7]]*T_OTHER_OO[[#This Row],[(Q)
Qty - Y7]]</f>
        <v>0</v>
      </c>
      <c r="AE33" s="24">
        <f>T_OTHER_OO[[#This Row],[(H)
Annual Cost excluding Vat - Y8]]*T_OTHER_OO[[#This Row],[(R)
Qty - Y8]]</f>
        <v>0</v>
      </c>
      <c r="AF33" s="24">
        <f>T_OTHER_OO[[#This Row],[(I)
Annual Cost excluding Vat - Y9]]*T_OTHER_OO[[#This Row],[(S)
Qty - Y9]]</f>
        <v>0</v>
      </c>
      <c r="AG33" s="24">
        <f>T_OTHER_OO[[#This Row],[(J)
Annual Cost excluding Vat - Y10]]*T_OTHER_OO[[#This Row],[(T)
Qty - Y10]]</f>
        <v>0</v>
      </c>
      <c r="AH33" s="28">
        <f>SUM(T_OTHER_OO[[#This Row],[(U)
Total Cost Excluding Vat - Y1
(A*K)]:[(DD)
Total Cost Excluding Vat - Y10
(J*T)]])</f>
        <v>0</v>
      </c>
    </row>
    <row r="34" spans="1:34" s="5" customFormat="1" ht="12.9" x14ac:dyDescent="0.4">
      <c r="A34" s="116"/>
      <c r="B34" s="116"/>
      <c r="C34" s="116"/>
      <c r="D34" s="114"/>
      <c r="E34" s="29"/>
      <c r="F34" s="29"/>
      <c r="G34" s="29"/>
      <c r="H34" s="29"/>
      <c r="I34" s="29"/>
      <c r="J34" s="29"/>
      <c r="K34" s="29"/>
      <c r="L34" s="29"/>
      <c r="M34" s="29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8">
        <f>T_OTHER_OO[[#This Row],[(K)
Qty - Y1]]*T_OTHER_OO[[#This Row],[(A)
Annual Cost excluding Vat - Y1]]</f>
        <v>0</v>
      </c>
      <c r="Y34" s="24">
        <f>T_OTHER_OO[[#This Row],[(B)
Annual Cost excluding Vat - Y2]]*T_OTHER_OO[[#This Row],[(L)
Qty - Y2]]</f>
        <v>0</v>
      </c>
      <c r="Z34" s="24">
        <f>T_OTHER_OO[[#This Row],[(C)
Annual Cost excluding Vat - Y3]]*T_OTHER_OO[[#This Row],[(M)
Qty - Y3]]</f>
        <v>0</v>
      </c>
      <c r="AA34" s="24">
        <f>T_OTHER_OO[[#This Row],[(D)
Annual Cost excluding Vat - Y4]]*T_OTHER_OO[[#This Row],[(N)
Qty - Y4]]</f>
        <v>0</v>
      </c>
      <c r="AB34" s="24">
        <f>T_OTHER_OO[[#This Row],[(E)
Annual Cost excluding Vat - Y5]]*T_OTHER_OO[[#This Row],[(O)
Qty - Y5]]</f>
        <v>0</v>
      </c>
      <c r="AC34" s="24">
        <f>T_OTHER_OO[[#This Row],[(F)
Annual Cost excluding Vat - Y6]]*T_OTHER_OO[[#This Row],[(P)
Qty - Y6]]</f>
        <v>0</v>
      </c>
      <c r="AD34" s="24">
        <f>T_OTHER_OO[[#This Row],[(G)
Annual Cost excluding Vat - Y7]]*T_OTHER_OO[[#This Row],[(Q)
Qty - Y7]]</f>
        <v>0</v>
      </c>
      <c r="AE34" s="24">
        <f>T_OTHER_OO[[#This Row],[(H)
Annual Cost excluding Vat - Y8]]*T_OTHER_OO[[#This Row],[(R)
Qty - Y8]]</f>
        <v>0</v>
      </c>
      <c r="AF34" s="24">
        <f>T_OTHER_OO[[#This Row],[(I)
Annual Cost excluding Vat - Y9]]*T_OTHER_OO[[#This Row],[(S)
Qty - Y9]]</f>
        <v>0</v>
      </c>
      <c r="AG34" s="24">
        <f>T_OTHER_OO[[#This Row],[(J)
Annual Cost excluding Vat - Y10]]*T_OTHER_OO[[#This Row],[(T)
Qty - Y10]]</f>
        <v>0</v>
      </c>
      <c r="AH34" s="28">
        <f>SUM(T_OTHER_OO[[#This Row],[(U)
Total Cost Excluding Vat - Y1
(A*K)]:[(DD)
Total Cost Excluding Vat - Y10
(J*T)]])</f>
        <v>0</v>
      </c>
    </row>
    <row r="35" spans="1:34" s="5" customFormat="1" ht="12.9" x14ac:dyDescent="0.4">
      <c r="A35" s="116"/>
      <c r="B35" s="116"/>
      <c r="C35" s="116"/>
      <c r="D35" s="114"/>
      <c r="E35" s="29"/>
      <c r="F35" s="29"/>
      <c r="G35" s="29"/>
      <c r="H35" s="29"/>
      <c r="I35" s="29"/>
      <c r="J35" s="29"/>
      <c r="K35" s="29"/>
      <c r="L35" s="29"/>
      <c r="M35" s="29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8">
        <f>T_OTHER_OO[[#This Row],[(K)
Qty - Y1]]*T_OTHER_OO[[#This Row],[(A)
Annual Cost excluding Vat - Y1]]</f>
        <v>0</v>
      </c>
      <c r="Y35" s="24">
        <f>T_OTHER_OO[[#This Row],[(B)
Annual Cost excluding Vat - Y2]]*T_OTHER_OO[[#This Row],[(L)
Qty - Y2]]</f>
        <v>0</v>
      </c>
      <c r="Z35" s="24">
        <f>T_OTHER_OO[[#This Row],[(C)
Annual Cost excluding Vat - Y3]]*T_OTHER_OO[[#This Row],[(M)
Qty - Y3]]</f>
        <v>0</v>
      </c>
      <c r="AA35" s="24">
        <f>T_OTHER_OO[[#This Row],[(D)
Annual Cost excluding Vat - Y4]]*T_OTHER_OO[[#This Row],[(N)
Qty - Y4]]</f>
        <v>0</v>
      </c>
      <c r="AB35" s="24">
        <f>T_OTHER_OO[[#This Row],[(E)
Annual Cost excluding Vat - Y5]]*T_OTHER_OO[[#This Row],[(O)
Qty - Y5]]</f>
        <v>0</v>
      </c>
      <c r="AC35" s="24">
        <f>T_OTHER_OO[[#This Row],[(F)
Annual Cost excluding Vat - Y6]]*T_OTHER_OO[[#This Row],[(P)
Qty - Y6]]</f>
        <v>0</v>
      </c>
      <c r="AD35" s="24">
        <f>T_OTHER_OO[[#This Row],[(G)
Annual Cost excluding Vat - Y7]]*T_OTHER_OO[[#This Row],[(Q)
Qty - Y7]]</f>
        <v>0</v>
      </c>
      <c r="AE35" s="24">
        <f>T_OTHER_OO[[#This Row],[(H)
Annual Cost excluding Vat - Y8]]*T_OTHER_OO[[#This Row],[(R)
Qty - Y8]]</f>
        <v>0</v>
      </c>
      <c r="AF35" s="24">
        <f>T_OTHER_OO[[#This Row],[(I)
Annual Cost excluding Vat - Y9]]*T_OTHER_OO[[#This Row],[(S)
Qty - Y9]]</f>
        <v>0</v>
      </c>
      <c r="AG35" s="24">
        <f>T_OTHER_OO[[#This Row],[(J)
Annual Cost excluding Vat - Y10]]*T_OTHER_OO[[#This Row],[(T)
Qty - Y10]]</f>
        <v>0</v>
      </c>
      <c r="AH35" s="28">
        <f>SUM(T_OTHER_OO[[#This Row],[(U)
Total Cost Excluding Vat - Y1
(A*K)]:[(DD)
Total Cost Excluding Vat - Y10
(J*T)]])</f>
        <v>0</v>
      </c>
    </row>
    <row r="36" spans="1:34" s="5" customFormat="1" ht="12.9" x14ac:dyDescent="0.4">
      <c r="A36" s="116"/>
      <c r="B36" s="116"/>
      <c r="C36" s="116"/>
      <c r="D36" s="114"/>
      <c r="E36" s="29"/>
      <c r="F36" s="29"/>
      <c r="G36" s="29"/>
      <c r="H36" s="29"/>
      <c r="I36" s="29"/>
      <c r="J36" s="29"/>
      <c r="K36" s="29"/>
      <c r="L36" s="29"/>
      <c r="M36" s="29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8">
        <f>T_OTHER_OO[[#This Row],[(K)
Qty - Y1]]*T_OTHER_OO[[#This Row],[(A)
Annual Cost excluding Vat - Y1]]</f>
        <v>0</v>
      </c>
      <c r="Y36" s="24">
        <f>T_OTHER_OO[[#This Row],[(B)
Annual Cost excluding Vat - Y2]]*T_OTHER_OO[[#This Row],[(L)
Qty - Y2]]</f>
        <v>0</v>
      </c>
      <c r="Z36" s="24">
        <f>T_OTHER_OO[[#This Row],[(C)
Annual Cost excluding Vat - Y3]]*T_OTHER_OO[[#This Row],[(M)
Qty - Y3]]</f>
        <v>0</v>
      </c>
      <c r="AA36" s="24">
        <f>T_OTHER_OO[[#This Row],[(D)
Annual Cost excluding Vat - Y4]]*T_OTHER_OO[[#This Row],[(N)
Qty - Y4]]</f>
        <v>0</v>
      </c>
      <c r="AB36" s="24">
        <f>T_OTHER_OO[[#This Row],[(E)
Annual Cost excluding Vat - Y5]]*T_OTHER_OO[[#This Row],[(O)
Qty - Y5]]</f>
        <v>0</v>
      </c>
      <c r="AC36" s="24">
        <f>T_OTHER_OO[[#This Row],[(F)
Annual Cost excluding Vat - Y6]]*T_OTHER_OO[[#This Row],[(P)
Qty - Y6]]</f>
        <v>0</v>
      </c>
      <c r="AD36" s="24">
        <f>T_OTHER_OO[[#This Row],[(G)
Annual Cost excluding Vat - Y7]]*T_OTHER_OO[[#This Row],[(Q)
Qty - Y7]]</f>
        <v>0</v>
      </c>
      <c r="AE36" s="24">
        <f>T_OTHER_OO[[#This Row],[(H)
Annual Cost excluding Vat - Y8]]*T_OTHER_OO[[#This Row],[(R)
Qty - Y8]]</f>
        <v>0</v>
      </c>
      <c r="AF36" s="24">
        <f>T_OTHER_OO[[#This Row],[(I)
Annual Cost excluding Vat - Y9]]*T_OTHER_OO[[#This Row],[(S)
Qty - Y9]]</f>
        <v>0</v>
      </c>
      <c r="AG36" s="24">
        <f>T_OTHER_OO[[#This Row],[(J)
Annual Cost excluding Vat - Y10]]*T_OTHER_OO[[#This Row],[(T)
Qty - Y10]]</f>
        <v>0</v>
      </c>
      <c r="AH36" s="28">
        <f>SUM(T_OTHER_OO[[#This Row],[(U)
Total Cost Excluding Vat - Y1
(A*K)]:[(DD)
Total Cost Excluding Vat - Y10
(J*T)]])</f>
        <v>0</v>
      </c>
    </row>
    <row r="37" spans="1:34" s="5" customFormat="1" ht="12.9" x14ac:dyDescent="0.4">
      <c r="A37" s="116"/>
      <c r="B37" s="116"/>
      <c r="C37" s="116"/>
      <c r="D37" s="114"/>
      <c r="E37" s="29"/>
      <c r="F37" s="29"/>
      <c r="G37" s="29"/>
      <c r="H37" s="29"/>
      <c r="I37" s="29"/>
      <c r="J37" s="29"/>
      <c r="K37" s="29"/>
      <c r="L37" s="29"/>
      <c r="M37" s="29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8">
        <f>T_OTHER_OO[[#This Row],[(K)
Qty - Y1]]*T_OTHER_OO[[#This Row],[(A)
Annual Cost excluding Vat - Y1]]</f>
        <v>0</v>
      </c>
      <c r="Y37" s="24">
        <f>T_OTHER_OO[[#This Row],[(B)
Annual Cost excluding Vat - Y2]]*T_OTHER_OO[[#This Row],[(L)
Qty - Y2]]</f>
        <v>0</v>
      </c>
      <c r="Z37" s="24">
        <f>T_OTHER_OO[[#This Row],[(C)
Annual Cost excluding Vat - Y3]]*T_OTHER_OO[[#This Row],[(M)
Qty - Y3]]</f>
        <v>0</v>
      </c>
      <c r="AA37" s="24">
        <f>T_OTHER_OO[[#This Row],[(D)
Annual Cost excluding Vat - Y4]]*T_OTHER_OO[[#This Row],[(N)
Qty - Y4]]</f>
        <v>0</v>
      </c>
      <c r="AB37" s="24">
        <f>T_OTHER_OO[[#This Row],[(E)
Annual Cost excluding Vat - Y5]]*T_OTHER_OO[[#This Row],[(O)
Qty - Y5]]</f>
        <v>0</v>
      </c>
      <c r="AC37" s="24">
        <f>T_OTHER_OO[[#This Row],[(F)
Annual Cost excluding Vat - Y6]]*T_OTHER_OO[[#This Row],[(P)
Qty - Y6]]</f>
        <v>0</v>
      </c>
      <c r="AD37" s="24">
        <f>T_OTHER_OO[[#This Row],[(G)
Annual Cost excluding Vat - Y7]]*T_OTHER_OO[[#This Row],[(Q)
Qty - Y7]]</f>
        <v>0</v>
      </c>
      <c r="AE37" s="24">
        <f>T_OTHER_OO[[#This Row],[(H)
Annual Cost excluding Vat - Y8]]*T_OTHER_OO[[#This Row],[(R)
Qty - Y8]]</f>
        <v>0</v>
      </c>
      <c r="AF37" s="24">
        <f>T_OTHER_OO[[#This Row],[(I)
Annual Cost excluding Vat - Y9]]*T_OTHER_OO[[#This Row],[(S)
Qty - Y9]]</f>
        <v>0</v>
      </c>
      <c r="AG37" s="24">
        <f>T_OTHER_OO[[#This Row],[(J)
Annual Cost excluding Vat - Y10]]*T_OTHER_OO[[#This Row],[(T)
Qty - Y10]]</f>
        <v>0</v>
      </c>
      <c r="AH37" s="28">
        <f>SUM(T_OTHER_OO[[#This Row],[(U)
Total Cost Excluding Vat - Y1
(A*K)]:[(DD)
Total Cost Excluding Vat - Y10
(J*T)]])</f>
        <v>0</v>
      </c>
    </row>
    <row r="38" spans="1:34" s="5" customFormat="1" ht="12.9" x14ac:dyDescent="0.4">
      <c r="A38" s="116"/>
      <c r="B38" s="116"/>
      <c r="C38" s="116"/>
      <c r="D38" s="114"/>
      <c r="E38" s="29"/>
      <c r="F38" s="29"/>
      <c r="G38" s="29"/>
      <c r="H38" s="29"/>
      <c r="I38" s="29"/>
      <c r="J38" s="29"/>
      <c r="K38" s="29"/>
      <c r="L38" s="29"/>
      <c r="M38" s="29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8">
        <f>T_OTHER_OO[[#This Row],[(K)
Qty - Y1]]*T_OTHER_OO[[#This Row],[(A)
Annual Cost excluding Vat - Y1]]</f>
        <v>0</v>
      </c>
      <c r="Y38" s="24">
        <f>T_OTHER_OO[[#This Row],[(B)
Annual Cost excluding Vat - Y2]]*T_OTHER_OO[[#This Row],[(L)
Qty - Y2]]</f>
        <v>0</v>
      </c>
      <c r="Z38" s="24">
        <f>T_OTHER_OO[[#This Row],[(C)
Annual Cost excluding Vat - Y3]]*T_OTHER_OO[[#This Row],[(M)
Qty - Y3]]</f>
        <v>0</v>
      </c>
      <c r="AA38" s="24">
        <f>T_OTHER_OO[[#This Row],[(D)
Annual Cost excluding Vat - Y4]]*T_OTHER_OO[[#This Row],[(N)
Qty - Y4]]</f>
        <v>0</v>
      </c>
      <c r="AB38" s="24">
        <f>T_OTHER_OO[[#This Row],[(E)
Annual Cost excluding Vat - Y5]]*T_OTHER_OO[[#This Row],[(O)
Qty - Y5]]</f>
        <v>0</v>
      </c>
      <c r="AC38" s="24">
        <f>T_OTHER_OO[[#This Row],[(F)
Annual Cost excluding Vat - Y6]]*T_OTHER_OO[[#This Row],[(P)
Qty - Y6]]</f>
        <v>0</v>
      </c>
      <c r="AD38" s="24">
        <f>T_OTHER_OO[[#This Row],[(G)
Annual Cost excluding Vat - Y7]]*T_OTHER_OO[[#This Row],[(Q)
Qty - Y7]]</f>
        <v>0</v>
      </c>
      <c r="AE38" s="24">
        <f>T_OTHER_OO[[#This Row],[(H)
Annual Cost excluding Vat - Y8]]*T_OTHER_OO[[#This Row],[(R)
Qty - Y8]]</f>
        <v>0</v>
      </c>
      <c r="AF38" s="24">
        <f>T_OTHER_OO[[#This Row],[(I)
Annual Cost excluding Vat - Y9]]*T_OTHER_OO[[#This Row],[(S)
Qty - Y9]]</f>
        <v>0</v>
      </c>
      <c r="AG38" s="24">
        <f>T_OTHER_OO[[#This Row],[(J)
Annual Cost excluding Vat - Y10]]*T_OTHER_OO[[#This Row],[(T)
Qty - Y10]]</f>
        <v>0</v>
      </c>
      <c r="AH38" s="28">
        <f>SUM(T_OTHER_OO[[#This Row],[(U)
Total Cost Excluding Vat - Y1
(A*K)]:[(DD)
Total Cost Excluding Vat - Y10
(J*T)]])</f>
        <v>0</v>
      </c>
    </row>
    <row r="39" spans="1:34" s="5" customFormat="1" ht="12.9" x14ac:dyDescent="0.4">
      <c r="A39" s="116"/>
      <c r="B39" s="116"/>
      <c r="C39" s="116"/>
      <c r="D39" s="114"/>
      <c r="E39" s="29"/>
      <c r="F39" s="29"/>
      <c r="G39" s="29"/>
      <c r="H39" s="29"/>
      <c r="I39" s="29"/>
      <c r="J39" s="29"/>
      <c r="K39" s="29"/>
      <c r="L39" s="29"/>
      <c r="M39" s="29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8">
        <f>T_OTHER_OO[[#This Row],[(K)
Qty - Y1]]*T_OTHER_OO[[#This Row],[(A)
Annual Cost excluding Vat - Y1]]</f>
        <v>0</v>
      </c>
      <c r="Y39" s="24">
        <f>T_OTHER_OO[[#This Row],[(B)
Annual Cost excluding Vat - Y2]]*T_OTHER_OO[[#This Row],[(L)
Qty - Y2]]</f>
        <v>0</v>
      </c>
      <c r="Z39" s="24">
        <f>T_OTHER_OO[[#This Row],[(C)
Annual Cost excluding Vat - Y3]]*T_OTHER_OO[[#This Row],[(M)
Qty - Y3]]</f>
        <v>0</v>
      </c>
      <c r="AA39" s="24">
        <f>T_OTHER_OO[[#This Row],[(D)
Annual Cost excluding Vat - Y4]]*T_OTHER_OO[[#This Row],[(N)
Qty - Y4]]</f>
        <v>0</v>
      </c>
      <c r="AB39" s="24">
        <f>T_OTHER_OO[[#This Row],[(E)
Annual Cost excluding Vat - Y5]]*T_OTHER_OO[[#This Row],[(O)
Qty - Y5]]</f>
        <v>0</v>
      </c>
      <c r="AC39" s="24">
        <f>T_OTHER_OO[[#This Row],[(F)
Annual Cost excluding Vat - Y6]]*T_OTHER_OO[[#This Row],[(P)
Qty - Y6]]</f>
        <v>0</v>
      </c>
      <c r="AD39" s="24">
        <f>T_OTHER_OO[[#This Row],[(G)
Annual Cost excluding Vat - Y7]]*T_OTHER_OO[[#This Row],[(Q)
Qty - Y7]]</f>
        <v>0</v>
      </c>
      <c r="AE39" s="24">
        <f>T_OTHER_OO[[#This Row],[(H)
Annual Cost excluding Vat - Y8]]*T_OTHER_OO[[#This Row],[(R)
Qty - Y8]]</f>
        <v>0</v>
      </c>
      <c r="AF39" s="24">
        <f>T_OTHER_OO[[#This Row],[(I)
Annual Cost excluding Vat - Y9]]*T_OTHER_OO[[#This Row],[(S)
Qty - Y9]]</f>
        <v>0</v>
      </c>
      <c r="AG39" s="24">
        <f>T_OTHER_OO[[#This Row],[(J)
Annual Cost excluding Vat - Y10]]*T_OTHER_OO[[#This Row],[(T)
Qty - Y10]]</f>
        <v>0</v>
      </c>
      <c r="AH39" s="28">
        <f>SUM(T_OTHER_OO[[#This Row],[(U)
Total Cost Excluding Vat - Y1
(A*K)]:[(DD)
Total Cost Excluding Vat - Y10
(J*T)]])</f>
        <v>0</v>
      </c>
    </row>
    <row r="40" spans="1:34" s="5" customFormat="1" ht="12.9" x14ac:dyDescent="0.4">
      <c r="A40" s="116"/>
      <c r="B40" s="116"/>
      <c r="C40" s="116"/>
      <c r="D40" s="114"/>
      <c r="E40" s="29"/>
      <c r="F40" s="29"/>
      <c r="G40" s="29"/>
      <c r="H40" s="29"/>
      <c r="I40" s="29"/>
      <c r="J40" s="29"/>
      <c r="K40" s="29"/>
      <c r="L40" s="29"/>
      <c r="M40" s="29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8">
        <f>T_OTHER_OO[[#This Row],[(K)
Qty - Y1]]*T_OTHER_OO[[#This Row],[(A)
Annual Cost excluding Vat - Y1]]</f>
        <v>0</v>
      </c>
      <c r="Y40" s="24">
        <f>T_OTHER_OO[[#This Row],[(B)
Annual Cost excluding Vat - Y2]]*T_OTHER_OO[[#This Row],[(L)
Qty - Y2]]</f>
        <v>0</v>
      </c>
      <c r="Z40" s="24">
        <f>T_OTHER_OO[[#This Row],[(C)
Annual Cost excluding Vat - Y3]]*T_OTHER_OO[[#This Row],[(M)
Qty - Y3]]</f>
        <v>0</v>
      </c>
      <c r="AA40" s="24">
        <f>T_OTHER_OO[[#This Row],[(D)
Annual Cost excluding Vat - Y4]]*T_OTHER_OO[[#This Row],[(N)
Qty - Y4]]</f>
        <v>0</v>
      </c>
      <c r="AB40" s="24">
        <f>T_OTHER_OO[[#This Row],[(E)
Annual Cost excluding Vat - Y5]]*T_OTHER_OO[[#This Row],[(O)
Qty - Y5]]</f>
        <v>0</v>
      </c>
      <c r="AC40" s="24">
        <f>T_OTHER_OO[[#This Row],[(F)
Annual Cost excluding Vat - Y6]]*T_OTHER_OO[[#This Row],[(P)
Qty - Y6]]</f>
        <v>0</v>
      </c>
      <c r="AD40" s="24">
        <f>T_OTHER_OO[[#This Row],[(G)
Annual Cost excluding Vat - Y7]]*T_OTHER_OO[[#This Row],[(Q)
Qty - Y7]]</f>
        <v>0</v>
      </c>
      <c r="AE40" s="24">
        <f>T_OTHER_OO[[#This Row],[(H)
Annual Cost excluding Vat - Y8]]*T_OTHER_OO[[#This Row],[(R)
Qty - Y8]]</f>
        <v>0</v>
      </c>
      <c r="AF40" s="24">
        <f>T_OTHER_OO[[#This Row],[(I)
Annual Cost excluding Vat - Y9]]*T_OTHER_OO[[#This Row],[(S)
Qty - Y9]]</f>
        <v>0</v>
      </c>
      <c r="AG40" s="24">
        <f>T_OTHER_OO[[#This Row],[(J)
Annual Cost excluding Vat - Y10]]*T_OTHER_OO[[#This Row],[(T)
Qty - Y10]]</f>
        <v>0</v>
      </c>
      <c r="AH40" s="28">
        <f>SUM(T_OTHER_OO[[#This Row],[(U)
Total Cost Excluding Vat - Y1
(A*K)]:[(DD)
Total Cost Excluding Vat - Y10
(J*T)]])</f>
        <v>0</v>
      </c>
    </row>
    <row r="41" spans="1:34" s="5" customFormat="1" ht="12.9" x14ac:dyDescent="0.4">
      <c r="A41" s="116"/>
      <c r="B41" s="116"/>
      <c r="C41" s="116"/>
      <c r="D41" s="114"/>
      <c r="E41" s="29"/>
      <c r="F41" s="29"/>
      <c r="G41" s="29"/>
      <c r="H41" s="29"/>
      <c r="I41" s="29"/>
      <c r="J41" s="29"/>
      <c r="K41" s="29"/>
      <c r="L41" s="29"/>
      <c r="M41" s="29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8">
        <f>T_OTHER_OO[[#This Row],[(K)
Qty - Y1]]*T_OTHER_OO[[#This Row],[(A)
Annual Cost excluding Vat - Y1]]</f>
        <v>0</v>
      </c>
      <c r="Y41" s="24">
        <f>T_OTHER_OO[[#This Row],[(B)
Annual Cost excluding Vat - Y2]]*T_OTHER_OO[[#This Row],[(L)
Qty - Y2]]</f>
        <v>0</v>
      </c>
      <c r="Z41" s="24">
        <f>T_OTHER_OO[[#This Row],[(C)
Annual Cost excluding Vat - Y3]]*T_OTHER_OO[[#This Row],[(M)
Qty - Y3]]</f>
        <v>0</v>
      </c>
      <c r="AA41" s="24">
        <f>T_OTHER_OO[[#This Row],[(D)
Annual Cost excluding Vat - Y4]]*T_OTHER_OO[[#This Row],[(N)
Qty - Y4]]</f>
        <v>0</v>
      </c>
      <c r="AB41" s="24">
        <f>T_OTHER_OO[[#This Row],[(E)
Annual Cost excluding Vat - Y5]]*T_OTHER_OO[[#This Row],[(O)
Qty - Y5]]</f>
        <v>0</v>
      </c>
      <c r="AC41" s="24">
        <f>T_OTHER_OO[[#This Row],[(F)
Annual Cost excluding Vat - Y6]]*T_OTHER_OO[[#This Row],[(P)
Qty - Y6]]</f>
        <v>0</v>
      </c>
      <c r="AD41" s="24">
        <f>T_OTHER_OO[[#This Row],[(G)
Annual Cost excluding Vat - Y7]]*T_OTHER_OO[[#This Row],[(Q)
Qty - Y7]]</f>
        <v>0</v>
      </c>
      <c r="AE41" s="24">
        <f>T_OTHER_OO[[#This Row],[(H)
Annual Cost excluding Vat - Y8]]*T_OTHER_OO[[#This Row],[(R)
Qty - Y8]]</f>
        <v>0</v>
      </c>
      <c r="AF41" s="24">
        <f>T_OTHER_OO[[#This Row],[(I)
Annual Cost excluding Vat - Y9]]*T_OTHER_OO[[#This Row],[(S)
Qty - Y9]]</f>
        <v>0</v>
      </c>
      <c r="AG41" s="24">
        <f>T_OTHER_OO[[#This Row],[(J)
Annual Cost excluding Vat - Y10]]*T_OTHER_OO[[#This Row],[(T)
Qty - Y10]]</f>
        <v>0</v>
      </c>
      <c r="AH41" s="28">
        <f>SUM(T_OTHER_OO[[#This Row],[(U)
Total Cost Excluding Vat - Y1
(A*K)]:[(DD)
Total Cost Excluding Vat - Y10
(J*T)]])</f>
        <v>0</v>
      </c>
    </row>
    <row r="42" spans="1:34" s="5" customFormat="1" ht="12.9" x14ac:dyDescent="0.4">
      <c r="A42" s="116"/>
      <c r="B42" s="116"/>
      <c r="C42" s="116"/>
      <c r="D42" s="114"/>
      <c r="E42" s="29"/>
      <c r="F42" s="29"/>
      <c r="G42" s="29"/>
      <c r="H42" s="29"/>
      <c r="I42" s="29"/>
      <c r="J42" s="29"/>
      <c r="K42" s="29"/>
      <c r="L42" s="29"/>
      <c r="M42" s="29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8">
        <f>T_OTHER_OO[[#This Row],[(K)
Qty - Y1]]*T_OTHER_OO[[#This Row],[(A)
Annual Cost excluding Vat - Y1]]</f>
        <v>0</v>
      </c>
      <c r="Y42" s="24">
        <f>T_OTHER_OO[[#This Row],[(B)
Annual Cost excluding Vat - Y2]]*T_OTHER_OO[[#This Row],[(L)
Qty - Y2]]</f>
        <v>0</v>
      </c>
      <c r="Z42" s="24">
        <f>T_OTHER_OO[[#This Row],[(C)
Annual Cost excluding Vat - Y3]]*T_OTHER_OO[[#This Row],[(M)
Qty - Y3]]</f>
        <v>0</v>
      </c>
      <c r="AA42" s="24">
        <f>T_OTHER_OO[[#This Row],[(D)
Annual Cost excluding Vat - Y4]]*T_OTHER_OO[[#This Row],[(N)
Qty - Y4]]</f>
        <v>0</v>
      </c>
      <c r="AB42" s="24">
        <f>T_OTHER_OO[[#This Row],[(E)
Annual Cost excluding Vat - Y5]]*T_OTHER_OO[[#This Row],[(O)
Qty - Y5]]</f>
        <v>0</v>
      </c>
      <c r="AC42" s="24">
        <f>T_OTHER_OO[[#This Row],[(F)
Annual Cost excluding Vat - Y6]]*T_OTHER_OO[[#This Row],[(P)
Qty - Y6]]</f>
        <v>0</v>
      </c>
      <c r="AD42" s="24">
        <f>T_OTHER_OO[[#This Row],[(G)
Annual Cost excluding Vat - Y7]]*T_OTHER_OO[[#This Row],[(Q)
Qty - Y7]]</f>
        <v>0</v>
      </c>
      <c r="AE42" s="24">
        <f>T_OTHER_OO[[#This Row],[(H)
Annual Cost excluding Vat - Y8]]*T_OTHER_OO[[#This Row],[(R)
Qty - Y8]]</f>
        <v>0</v>
      </c>
      <c r="AF42" s="24">
        <f>T_OTHER_OO[[#This Row],[(I)
Annual Cost excluding Vat - Y9]]*T_OTHER_OO[[#This Row],[(S)
Qty - Y9]]</f>
        <v>0</v>
      </c>
      <c r="AG42" s="24">
        <f>T_OTHER_OO[[#This Row],[(J)
Annual Cost excluding Vat - Y10]]*T_OTHER_OO[[#This Row],[(T)
Qty - Y10]]</f>
        <v>0</v>
      </c>
      <c r="AH42" s="28">
        <f>SUM(T_OTHER_OO[[#This Row],[(U)
Total Cost Excluding Vat - Y1
(A*K)]:[(DD)
Total Cost Excluding Vat - Y10
(J*T)]])</f>
        <v>0</v>
      </c>
    </row>
    <row r="43" spans="1:34" s="5" customFormat="1" ht="12.9" x14ac:dyDescent="0.4">
      <c r="A43" s="116"/>
      <c r="B43" s="116"/>
      <c r="C43" s="116"/>
      <c r="D43" s="114"/>
      <c r="E43" s="29"/>
      <c r="F43" s="29"/>
      <c r="G43" s="29"/>
      <c r="H43" s="29"/>
      <c r="I43" s="29"/>
      <c r="J43" s="29"/>
      <c r="K43" s="29"/>
      <c r="L43" s="29"/>
      <c r="M43" s="29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8">
        <f>T_OTHER_OO[[#This Row],[(K)
Qty - Y1]]*T_OTHER_OO[[#This Row],[(A)
Annual Cost excluding Vat - Y1]]</f>
        <v>0</v>
      </c>
      <c r="Y43" s="24">
        <f>T_OTHER_OO[[#This Row],[(B)
Annual Cost excluding Vat - Y2]]*T_OTHER_OO[[#This Row],[(L)
Qty - Y2]]</f>
        <v>0</v>
      </c>
      <c r="Z43" s="24">
        <f>T_OTHER_OO[[#This Row],[(C)
Annual Cost excluding Vat - Y3]]*T_OTHER_OO[[#This Row],[(M)
Qty - Y3]]</f>
        <v>0</v>
      </c>
      <c r="AA43" s="24">
        <f>T_OTHER_OO[[#This Row],[(D)
Annual Cost excluding Vat - Y4]]*T_OTHER_OO[[#This Row],[(N)
Qty - Y4]]</f>
        <v>0</v>
      </c>
      <c r="AB43" s="24">
        <f>T_OTHER_OO[[#This Row],[(E)
Annual Cost excluding Vat - Y5]]*T_OTHER_OO[[#This Row],[(O)
Qty - Y5]]</f>
        <v>0</v>
      </c>
      <c r="AC43" s="24">
        <f>T_OTHER_OO[[#This Row],[(F)
Annual Cost excluding Vat - Y6]]*T_OTHER_OO[[#This Row],[(P)
Qty - Y6]]</f>
        <v>0</v>
      </c>
      <c r="AD43" s="24">
        <f>T_OTHER_OO[[#This Row],[(G)
Annual Cost excluding Vat - Y7]]*T_OTHER_OO[[#This Row],[(Q)
Qty - Y7]]</f>
        <v>0</v>
      </c>
      <c r="AE43" s="24">
        <f>T_OTHER_OO[[#This Row],[(H)
Annual Cost excluding Vat - Y8]]*T_OTHER_OO[[#This Row],[(R)
Qty - Y8]]</f>
        <v>0</v>
      </c>
      <c r="AF43" s="24">
        <f>T_OTHER_OO[[#This Row],[(I)
Annual Cost excluding Vat - Y9]]*T_OTHER_OO[[#This Row],[(S)
Qty - Y9]]</f>
        <v>0</v>
      </c>
      <c r="AG43" s="24">
        <f>T_OTHER_OO[[#This Row],[(J)
Annual Cost excluding Vat - Y10]]*T_OTHER_OO[[#This Row],[(T)
Qty - Y10]]</f>
        <v>0</v>
      </c>
      <c r="AH43" s="28">
        <f>SUM(T_OTHER_OO[[#This Row],[(U)
Total Cost Excluding Vat - Y1
(A*K)]:[(DD)
Total Cost Excluding Vat - Y10
(J*T)]])</f>
        <v>0</v>
      </c>
    </row>
    <row r="44" spans="1:34" ht="14.6" x14ac:dyDescent="0.4">
      <c r="A44" s="11" t="s">
        <v>20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44">
        <f>SUBTOTAL(109,T_OTHER_OO[(U)
Total Cost Excluding Vat - Y1
(A*K)])</f>
        <v>0</v>
      </c>
      <c r="Y44" s="44">
        <f>SUBTOTAL(109,T_OTHER_OO[(V)
Total Cost Excluding Vat - Y2 
(B*L)])</f>
        <v>0</v>
      </c>
      <c r="Z44" s="44">
        <f>SUBTOTAL(109,T_OTHER_OO[(W)
Total Cost Excluding Vat - Y3 
(C*M)])</f>
        <v>0</v>
      </c>
      <c r="AA44" s="44">
        <f>SUBTOTAL(109,T_OTHER_OO[(X)
Total Cost Excluding Vat - Y4 
(D*N)])</f>
        <v>0</v>
      </c>
      <c r="AB44" s="44">
        <f>SUBTOTAL(109,T_OTHER_OO[(Y)
Total Cost Excluding Vat - Y5 
(E*O)])</f>
        <v>0</v>
      </c>
      <c r="AC44" s="44">
        <f>SUBTOTAL(109,T_OTHER_OO[(Z)
Total Cost Excluding Vat - Y6
(F*P)])</f>
        <v>0</v>
      </c>
      <c r="AD44" s="44">
        <f>SUBTOTAL(109,T_OTHER_OO[(AA)
Total Cost Excluding Vat - Y7 
(G*Q)])</f>
        <v>0</v>
      </c>
      <c r="AE44" s="44">
        <f>SUBTOTAL(109,T_OTHER_OO[(BB)
Total Cost Excluding Vat - Y8 
(H*R)])</f>
        <v>0</v>
      </c>
      <c r="AF44" s="44">
        <f>SUBTOTAL(109,T_OTHER_OO[(CC)
Total Cost Excluding Vat - Y9
(I*S)])</f>
        <v>0</v>
      </c>
      <c r="AG44" s="44">
        <f>SUBTOTAL(109,T_OTHER_OO[(DD)
Total Cost Excluding Vat - Y10
(J*T)])</f>
        <v>0</v>
      </c>
      <c r="AH44" s="44">
        <f>SUBTOTAL(109,T_OTHER_OO[(EE)
Total Cost Excluding VAT])</f>
        <v>0</v>
      </c>
    </row>
    <row r="49" ht="14.6" x14ac:dyDescent="0.4"/>
    <row r="50" ht="14.6" x14ac:dyDescent="0.4"/>
    <row r="51" ht="14.6" x14ac:dyDescent="0.4"/>
    <row r="52" ht="14.6" x14ac:dyDescent="0.4"/>
    <row r="53" ht="14.6" x14ac:dyDescent="0.4"/>
    <row r="54" ht="14.6" x14ac:dyDescent="0.4"/>
    <row r="55" ht="14.6" x14ac:dyDescent="0.4"/>
    <row r="56" ht="14.6" x14ac:dyDescent="0.4"/>
    <row r="57" ht="14.6" x14ac:dyDescent="0.4"/>
  </sheetData>
  <sheetProtection algorithmName="SHA-512" hashValue="KIE1Lp1+Hd5CTshezpUUHRLO316gxvdDmemjRFLpz3FI1pvqn1momKMDbK9XqzzxO3G1MBVgUJbr7/dDfV5WrA==" saltValue="Y1SPdFi+nVP+trN+1XEKsw==" spinCount="100000" sheet="1" objects="1" scenarios="1" formatColumns="0"/>
  <mergeCells count="5">
    <mergeCell ref="A9:R9"/>
    <mergeCell ref="A1:Y3"/>
    <mergeCell ref="A5:Y5"/>
    <mergeCell ref="A6:Y6"/>
    <mergeCell ref="A7:Y7"/>
  </mergeCells>
  <pageMargins left="0.7" right="0.7" top="0.75" bottom="0.75" header="0.3" footer="0.3"/>
  <pageSetup paperSize="8" scale="25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06165-8780-414D-B071-AC4158C54BC9}">
  <sheetPr>
    <pageSetUpPr fitToPage="1"/>
  </sheetPr>
  <dimension ref="A1:AH57"/>
  <sheetViews>
    <sheetView zoomScaleNormal="100" workbookViewId="0">
      <selection activeCell="F28" sqref="F28"/>
    </sheetView>
  </sheetViews>
  <sheetFormatPr defaultColWidth="9.07421875" defaultRowHeight="15" customHeight="1" x14ac:dyDescent="0.4"/>
  <cols>
    <col min="1" max="1" width="33.53515625" customWidth="1"/>
    <col min="2" max="2" width="8.69140625" bestFit="1" customWidth="1"/>
    <col min="3" max="3" width="9.4609375" bestFit="1" customWidth="1"/>
    <col min="4" max="4" width="18.3828125" bestFit="1" customWidth="1"/>
    <col min="5" max="5" width="19.23046875" customWidth="1"/>
    <col min="6" max="10" width="18.3828125" bestFit="1" customWidth="1"/>
    <col min="11" max="12" width="18.15234375" bestFit="1" customWidth="1"/>
    <col min="13" max="13" width="18.3828125" bestFit="1" customWidth="1"/>
    <col min="14" max="22" width="11.84375" bestFit="1" customWidth="1"/>
    <col min="23" max="23" width="12.84375" bestFit="1" customWidth="1"/>
    <col min="24" max="24" width="23.3828125" bestFit="1" customWidth="1"/>
    <col min="25" max="25" width="21.07421875" bestFit="1" customWidth="1"/>
    <col min="26" max="27" width="18.3828125" bestFit="1" customWidth="1"/>
    <col min="28" max="28" width="21.07421875" bestFit="1" customWidth="1"/>
    <col min="29" max="30" width="18.3828125" bestFit="1" customWidth="1"/>
    <col min="31" max="31" width="17.15234375" bestFit="1" customWidth="1"/>
    <col min="32" max="32" width="18.3828125" bestFit="1" customWidth="1"/>
    <col min="33" max="33" width="17.84375" bestFit="1" customWidth="1"/>
    <col min="34" max="34" width="14.15234375" bestFit="1" customWidth="1"/>
  </cols>
  <sheetData>
    <row r="1" spans="1:34" s="2" customFormat="1" ht="10.3" x14ac:dyDescent="0.25">
      <c r="A1" s="145" t="s">
        <v>135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7"/>
    </row>
    <row r="2" spans="1:34" s="2" customFormat="1" ht="10.3" x14ac:dyDescent="0.25">
      <c r="A2" s="148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50"/>
    </row>
    <row r="3" spans="1:34" s="2" customFormat="1" ht="48.75" customHeight="1" thickBot="1" x14ac:dyDescent="0.3">
      <c r="A3" s="151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3"/>
    </row>
    <row r="4" spans="1:34" s="2" customFormat="1" ht="12.45" x14ac:dyDescent="0.25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34" s="2" customFormat="1" ht="15.45" x14ac:dyDescent="0.25">
      <c r="A5" s="155" t="s">
        <v>23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</row>
    <row r="6" spans="1:34" s="2" customFormat="1" ht="16.3" customHeight="1" x14ac:dyDescent="0.25">
      <c r="A6" s="155" t="s">
        <v>136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</row>
    <row r="7" spans="1:34" s="2" customFormat="1" ht="15.45" x14ac:dyDescent="0.4">
      <c r="A7" s="165" t="s">
        <v>1</v>
      </c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</row>
    <row r="8" spans="1:34" s="2" customFormat="1" ht="12.45" x14ac:dyDescent="0.25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34" s="2" customFormat="1" ht="10.3" x14ac:dyDescent="0.25">
      <c r="A9" s="162"/>
      <c r="B9" s="163"/>
      <c r="C9" s="163"/>
      <c r="D9" s="163"/>
      <c r="E9" s="163"/>
      <c r="F9" s="163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4"/>
      <c r="S9" s="23"/>
      <c r="T9" s="23"/>
      <c r="U9" s="23"/>
      <c r="V9" s="23"/>
      <c r="W9" s="23"/>
      <c r="X9" s="23"/>
    </row>
    <row r="10" spans="1:34" s="5" customFormat="1" ht="66.650000000000006" customHeight="1" x14ac:dyDescent="0.4">
      <c r="A10" s="10" t="s">
        <v>52</v>
      </c>
      <c r="B10" s="10" t="s">
        <v>30</v>
      </c>
      <c r="C10" s="10" t="s">
        <v>42</v>
      </c>
      <c r="D10" s="10" t="s">
        <v>117</v>
      </c>
      <c r="E10" s="10" t="s">
        <v>108</v>
      </c>
      <c r="F10" s="10" t="s">
        <v>109</v>
      </c>
      <c r="G10" s="10" t="s">
        <v>110</v>
      </c>
      <c r="H10" s="10" t="s">
        <v>111</v>
      </c>
      <c r="I10" s="10" t="s">
        <v>112</v>
      </c>
      <c r="J10" s="10" t="s">
        <v>113</v>
      </c>
      <c r="K10" s="10" t="s">
        <v>114</v>
      </c>
      <c r="L10" s="10" t="s">
        <v>115</v>
      </c>
      <c r="M10" s="10" t="s">
        <v>116</v>
      </c>
      <c r="N10" s="10" t="s">
        <v>78</v>
      </c>
      <c r="O10" s="10" t="s">
        <v>79</v>
      </c>
      <c r="P10" s="10" t="s">
        <v>80</v>
      </c>
      <c r="Q10" s="10" t="s">
        <v>81</v>
      </c>
      <c r="R10" s="10" t="s">
        <v>82</v>
      </c>
      <c r="S10" s="10" t="s">
        <v>83</v>
      </c>
      <c r="T10" s="10" t="s">
        <v>84</v>
      </c>
      <c r="U10" s="10" t="s">
        <v>85</v>
      </c>
      <c r="V10" s="10" t="s">
        <v>86</v>
      </c>
      <c r="W10" s="10" t="s">
        <v>87</v>
      </c>
      <c r="X10" s="10" t="s">
        <v>89</v>
      </c>
      <c r="Y10" s="25" t="s">
        <v>90</v>
      </c>
      <c r="Z10" s="10" t="s">
        <v>91</v>
      </c>
      <c r="AA10" s="10" t="s">
        <v>92</v>
      </c>
      <c r="AB10" s="26" t="s">
        <v>93</v>
      </c>
      <c r="AC10" s="26" t="s">
        <v>94</v>
      </c>
      <c r="AD10" s="26" t="s">
        <v>95</v>
      </c>
      <c r="AE10" s="26" t="s">
        <v>96</v>
      </c>
      <c r="AF10" s="26" t="s">
        <v>97</v>
      </c>
      <c r="AG10" s="26" t="s">
        <v>98</v>
      </c>
      <c r="AH10" s="27" t="s">
        <v>88</v>
      </c>
    </row>
    <row r="11" spans="1:34" s="5" customFormat="1" ht="12.9" x14ac:dyDescent="0.4">
      <c r="A11" s="116"/>
      <c r="B11" s="116"/>
      <c r="C11" s="116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115">
        <v>1</v>
      </c>
      <c r="O11" s="115">
        <v>1</v>
      </c>
      <c r="P11" s="115">
        <v>1</v>
      </c>
      <c r="Q11" s="115">
        <v>1</v>
      </c>
      <c r="R11" s="115">
        <v>1</v>
      </c>
      <c r="S11" s="115">
        <v>1</v>
      </c>
      <c r="T11" s="115">
        <v>1</v>
      </c>
      <c r="U11" s="115">
        <v>1</v>
      </c>
      <c r="V11" s="115">
        <v>1</v>
      </c>
      <c r="W11" s="115">
        <v>1</v>
      </c>
      <c r="X11" s="8">
        <f>T_OTHER_R[[#This Row],[(K)
Qty - Y1]]*T_OTHER_R[[#This Row],[(A)
Annual Cost excluding Vat - Y1]]</f>
        <v>0</v>
      </c>
      <c r="Y11" s="24">
        <f>T_OTHER_R[[#This Row],[(B)
Annual Cost excluding Vat - Y2]]*T_OTHER_R[[#This Row],[(L)
Qty - Y2]]</f>
        <v>0</v>
      </c>
      <c r="Z11" s="24">
        <f>T_OTHER_R[[#This Row],[(C)
Annual Cost excluding Vat - Y3]]*T_OTHER_R[[#This Row],[(M)
Qty - Y3]]</f>
        <v>0</v>
      </c>
      <c r="AA11" s="24">
        <f>T_OTHER_R[[#This Row],[(D)
Annual Cost excluding Vat - Y4]]*T_OTHER_R[[#This Row],[(N)
Qty - Y4]]</f>
        <v>0</v>
      </c>
      <c r="AB11" s="24">
        <f>T_OTHER_R[[#This Row],[(E)
Annual Cost excluding Vat - Y5]]*T_OTHER_R[[#This Row],[(O)
Qty - Y5]]</f>
        <v>0</v>
      </c>
      <c r="AC11" s="24">
        <f>T_OTHER_R[[#This Row],[(F)
Annual Cost excluding Vat - Y6]]*T_OTHER_R[[#This Row],[(P)
Qty - Y6]]</f>
        <v>0</v>
      </c>
      <c r="AD11" s="24">
        <f>T_OTHER_R[[#This Row],[(G)
Annual Cost excluding Vat - Y7]]*T_OTHER_R[[#This Row],[(Q)
Qty - Y7]]</f>
        <v>0</v>
      </c>
      <c r="AE11" s="24">
        <f>T_OTHER_R[[#This Row],[(H)
Annual Cost excluding Vat - Y8]]*T_OTHER_R[[#This Row],[(R)
Qty - Y8]]</f>
        <v>0</v>
      </c>
      <c r="AF11" s="24">
        <f>T_OTHER_R[[#This Row],[(I)
Annual Cost excluding Vat - Y9]]*T_OTHER_R[[#This Row],[(S)
Qty - Y9]]</f>
        <v>0</v>
      </c>
      <c r="AG11" s="24">
        <f>T_OTHER_R[[#This Row],[(J)
Annual Cost excluding Vat - Y10]]*T_OTHER_R[[#This Row],[(T)
Qty - Y10]]</f>
        <v>0</v>
      </c>
      <c r="AH11" s="28">
        <f>SUM(T_OTHER_R[[#This Row],[(U)
Total Cost Excluding Vat - Y1
(A*K)]:[(DD)
Total Cost Excluding Vat - Y10
(J*T)]])</f>
        <v>0</v>
      </c>
    </row>
    <row r="12" spans="1:34" s="5" customFormat="1" ht="12.9" x14ac:dyDescent="0.4">
      <c r="A12" s="116"/>
      <c r="B12" s="116"/>
      <c r="C12" s="116"/>
      <c r="D12" s="114"/>
      <c r="E12" s="29"/>
      <c r="F12" s="29"/>
      <c r="G12" s="29"/>
      <c r="H12" s="29"/>
      <c r="I12" s="29"/>
      <c r="J12" s="29"/>
      <c r="K12" s="29"/>
      <c r="L12" s="29"/>
      <c r="M12" s="29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8">
        <f>T_OTHER_R[[#This Row],[(K)
Qty - Y1]]*T_OTHER_R[[#This Row],[(A)
Annual Cost excluding Vat - Y1]]</f>
        <v>0</v>
      </c>
      <c r="Y12" s="24">
        <f>T_OTHER_R[[#This Row],[(B)
Annual Cost excluding Vat - Y2]]*T_OTHER_R[[#This Row],[(L)
Qty - Y2]]</f>
        <v>0</v>
      </c>
      <c r="Z12" s="24">
        <f>T_OTHER_R[[#This Row],[(C)
Annual Cost excluding Vat - Y3]]*T_OTHER_R[[#This Row],[(M)
Qty - Y3]]</f>
        <v>0</v>
      </c>
      <c r="AA12" s="24">
        <f>T_OTHER_R[[#This Row],[(D)
Annual Cost excluding Vat - Y4]]*T_OTHER_R[[#This Row],[(N)
Qty - Y4]]</f>
        <v>0</v>
      </c>
      <c r="AB12" s="24">
        <f>T_OTHER_R[[#This Row],[(E)
Annual Cost excluding Vat - Y5]]*T_OTHER_R[[#This Row],[(O)
Qty - Y5]]</f>
        <v>0</v>
      </c>
      <c r="AC12" s="24">
        <f>T_OTHER_R[[#This Row],[(F)
Annual Cost excluding Vat - Y6]]*T_OTHER_R[[#This Row],[(P)
Qty - Y6]]</f>
        <v>0</v>
      </c>
      <c r="AD12" s="24">
        <f>T_OTHER_R[[#This Row],[(G)
Annual Cost excluding Vat - Y7]]*T_OTHER_R[[#This Row],[(Q)
Qty - Y7]]</f>
        <v>0</v>
      </c>
      <c r="AE12" s="24">
        <f>T_OTHER_R[[#This Row],[(H)
Annual Cost excluding Vat - Y8]]*T_OTHER_R[[#This Row],[(R)
Qty - Y8]]</f>
        <v>0</v>
      </c>
      <c r="AF12" s="24">
        <f>T_OTHER_R[[#This Row],[(I)
Annual Cost excluding Vat - Y9]]*T_OTHER_R[[#This Row],[(S)
Qty - Y9]]</f>
        <v>0</v>
      </c>
      <c r="AG12" s="24">
        <f>T_OTHER_R[[#This Row],[(J)
Annual Cost excluding Vat - Y10]]*T_OTHER_R[[#This Row],[(T)
Qty - Y10]]</f>
        <v>0</v>
      </c>
      <c r="AH12" s="28">
        <f>SUM(T_OTHER_R[[#This Row],[(U)
Total Cost Excluding Vat - Y1
(A*K)]:[(DD)
Total Cost Excluding Vat - Y10
(J*T)]])</f>
        <v>0</v>
      </c>
    </row>
    <row r="13" spans="1:34" s="5" customFormat="1" ht="12.9" x14ac:dyDescent="0.4">
      <c r="A13" s="116"/>
      <c r="B13" s="116"/>
      <c r="C13" s="116"/>
      <c r="D13" s="114"/>
      <c r="E13" s="29"/>
      <c r="F13" s="29"/>
      <c r="G13" s="29"/>
      <c r="H13" s="29"/>
      <c r="I13" s="29"/>
      <c r="J13" s="29"/>
      <c r="K13" s="29"/>
      <c r="L13" s="29"/>
      <c r="M13" s="29"/>
      <c r="N13" s="115"/>
      <c r="O13" s="115"/>
      <c r="P13" s="115"/>
      <c r="Q13" s="115"/>
      <c r="R13" s="115"/>
      <c r="S13" s="115"/>
      <c r="T13" s="115"/>
      <c r="U13" s="115"/>
      <c r="V13" s="115"/>
      <c r="W13" s="115"/>
      <c r="X13" s="8">
        <f>T_OTHER_R[[#This Row],[(K)
Qty - Y1]]*T_OTHER_R[[#This Row],[(A)
Annual Cost excluding Vat - Y1]]</f>
        <v>0</v>
      </c>
      <c r="Y13" s="24">
        <f>T_OTHER_R[[#This Row],[(B)
Annual Cost excluding Vat - Y2]]*T_OTHER_R[[#This Row],[(L)
Qty - Y2]]</f>
        <v>0</v>
      </c>
      <c r="Z13" s="24">
        <f>T_OTHER_R[[#This Row],[(C)
Annual Cost excluding Vat - Y3]]*T_OTHER_R[[#This Row],[(M)
Qty - Y3]]</f>
        <v>0</v>
      </c>
      <c r="AA13" s="24">
        <f>T_OTHER_R[[#This Row],[(D)
Annual Cost excluding Vat - Y4]]*T_OTHER_R[[#This Row],[(N)
Qty - Y4]]</f>
        <v>0</v>
      </c>
      <c r="AB13" s="24">
        <f>T_OTHER_R[[#This Row],[(E)
Annual Cost excluding Vat - Y5]]*T_OTHER_R[[#This Row],[(O)
Qty - Y5]]</f>
        <v>0</v>
      </c>
      <c r="AC13" s="24">
        <f>T_OTHER_R[[#This Row],[(F)
Annual Cost excluding Vat - Y6]]*T_OTHER_R[[#This Row],[(P)
Qty - Y6]]</f>
        <v>0</v>
      </c>
      <c r="AD13" s="24">
        <f>T_OTHER_R[[#This Row],[(G)
Annual Cost excluding Vat - Y7]]*T_OTHER_R[[#This Row],[(Q)
Qty - Y7]]</f>
        <v>0</v>
      </c>
      <c r="AE13" s="24">
        <f>T_OTHER_R[[#This Row],[(H)
Annual Cost excluding Vat - Y8]]*T_OTHER_R[[#This Row],[(R)
Qty - Y8]]</f>
        <v>0</v>
      </c>
      <c r="AF13" s="24">
        <f>T_OTHER_R[[#This Row],[(I)
Annual Cost excluding Vat - Y9]]*T_OTHER_R[[#This Row],[(S)
Qty - Y9]]</f>
        <v>0</v>
      </c>
      <c r="AG13" s="24">
        <f>T_OTHER_R[[#This Row],[(J)
Annual Cost excluding Vat - Y10]]*T_OTHER_R[[#This Row],[(T)
Qty - Y10]]</f>
        <v>0</v>
      </c>
      <c r="AH13" s="28">
        <f>SUM(T_OTHER_R[[#This Row],[(U)
Total Cost Excluding Vat - Y1
(A*K)]:[(DD)
Total Cost Excluding Vat - Y10
(J*T)]])</f>
        <v>0</v>
      </c>
    </row>
    <row r="14" spans="1:34" s="5" customFormat="1" ht="12.9" x14ac:dyDescent="0.4">
      <c r="A14" s="116"/>
      <c r="B14" s="116"/>
      <c r="C14" s="116"/>
      <c r="D14" s="114"/>
      <c r="E14" s="29"/>
      <c r="F14" s="29"/>
      <c r="G14" s="29"/>
      <c r="H14" s="29"/>
      <c r="I14" s="29"/>
      <c r="J14" s="29"/>
      <c r="K14" s="29"/>
      <c r="L14" s="29"/>
      <c r="M14" s="29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8">
        <f>T_OTHER_R[[#This Row],[(K)
Qty - Y1]]*T_OTHER_R[[#This Row],[(A)
Annual Cost excluding Vat - Y1]]</f>
        <v>0</v>
      </c>
      <c r="Y14" s="24">
        <f>T_OTHER_R[[#This Row],[(B)
Annual Cost excluding Vat - Y2]]*T_OTHER_R[[#This Row],[(L)
Qty - Y2]]</f>
        <v>0</v>
      </c>
      <c r="Z14" s="24">
        <f>T_OTHER_R[[#This Row],[(C)
Annual Cost excluding Vat - Y3]]*T_OTHER_R[[#This Row],[(M)
Qty - Y3]]</f>
        <v>0</v>
      </c>
      <c r="AA14" s="24">
        <f>T_OTHER_R[[#This Row],[(D)
Annual Cost excluding Vat - Y4]]*T_OTHER_R[[#This Row],[(N)
Qty - Y4]]</f>
        <v>0</v>
      </c>
      <c r="AB14" s="24">
        <f>T_OTHER_R[[#This Row],[(E)
Annual Cost excluding Vat - Y5]]*T_OTHER_R[[#This Row],[(O)
Qty - Y5]]</f>
        <v>0</v>
      </c>
      <c r="AC14" s="24">
        <f>T_OTHER_R[[#This Row],[(F)
Annual Cost excluding Vat - Y6]]*T_OTHER_R[[#This Row],[(P)
Qty - Y6]]</f>
        <v>0</v>
      </c>
      <c r="AD14" s="24">
        <f>T_OTHER_R[[#This Row],[(G)
Annual Cost excluding Vat - Y7]]*T_OTHER_R[[#This Row],[(Q)
Qty - Y7]]</f>
        <v>0</v>
      </c>
      <c r="AE14" s="24">
        <f>T_OTHER_R[[#This Row],[(H)
Annual Cost excluding Vat - Y8]]*T_OTHER_R[[#This Row],[(R)
Qty - Y8]]</f>
        <v>0</v>
      </c>
      <c r="AF14" s="24">
        <f>T_OTHER_R[[#This Row],[(I)
Annual Cost excluding Vat - Y9]]*T_OTHER_R[[#This Row],[(S)
Qty - Y9]]</f>
        <v>0</v>
      </c>
      <c r="AG14" s="24">
        <f>T_OTHER_R[[#This Row],[(J)
Annual Cost excluding Vat - Y10]]*T_OTHER_R[[#This Row],[(T)
Qty - Y10]]</f>
        <v>0</v>
      </c>
      <c r="AH14" s="28">
        <f>SUM(T_OTHER_R[[#This Row],[(U)
Total Cost Excluding Vat - Y1
(A*K)]:[(DD)
Total Cost Excluding Vat - Y10
(J*T)]])</f>
        <v>0</v>
      </c>
    </row>
    <row r="15" spans="1:34" s="5" customFormat="1" ht="12.9" x14ac:dyDescent="0.4">
      <c r="A15" s="116"/>
      <c r="B15" s="116"/>
      <c r="C15" s="116"/>
      <c r="D15" s="114"/>
      <c r="E15" s="29"/>
      <c r="F15" s="29"/>
      <c r="G15" s="29"/>
      <c r="H15" s="29"/>
      <c r="I15" s="29"/>
      <c r="J15" s="29"/>
      <c r="K15" s="29"/>
      <c r="L15" s="29"/>
      <c r="M15" s="29"/>
      <c r="N15" s="115"/>
      <c r="O15" s="115"/>
      <c r="P15" s="115"/>
      <c r="Q15" s="115"/>
      <c r="R15" s="115"/>
      <c r="S15" s="115"/>
      <c r="T15" s="115"/>
      <c r="U15" s="115"/>
      <c r="V15" s="115"/>
      <c r="W15" s="115"/>
      <c r="X15" s="8">
        <f>T_OTHER_R[[#This Row],[(K)
Qty - Y1]]*T_OTHER_R[[#This Row],[(A)
Annual Cost excluding Vat - Y1]]</f>
        <v>0</v>
      </c>
      <c r="Y15" s="24">
        <f>T_OTHER_R[[#This Row],[(B)
Annual Cost excluding Vat - Y2]]*T_OTHER_R[[#This Row],[(L)
Qty - Y2]]</f>
        <v>0</v>
      </c>
      <c r="Z15" s="24">
        <f>T_OTHER_R[[#This Row],[(C)
Annual Cost excluding Vat - Y3]]*T_OTHER_R[[#This Row],[(M)
Qty - Y3]]</f>
        <v>0</v>
      </c>
      <c r="AA15" s="24">
        <f>T_OTHER_R[[#This Row],[(D)
Annual Cost excluding Vat - Y4]]*T_OTHER_R[[#This Row],[(N)
Qty - Y4]]</f>
        <v>0</v>
      </c>
      <c r="AB15" s="24">
        <f>T_OTHER_R[[#This Row],[(E)
Annual Cost excluding Vat - Y5]]*T_OTHER_R[[#This Row],[(O)
Qty - Y5]]</f>
        <v>0</v>
      </c>
      <c r="AC15" s="24">
        <f>T_OTHER_R[[#This Row],[(F)
Annual Cost excluding Vat - Y6]]*T_OTHER_R[[#This Row],[(P)
Qty - Y6]]</f>
        <v>0</v>
      </c>
      <c r="AD15" s="24">
        <f>T_OTHER_R[[#This Row],[(G)
Annual Cost excluding Vat - Y7]]*T_OTHER_R[[#This Row],[(Q)
Qty - Y7]]</f>
        <v>0</v>
      </c>
      <c r="AE15" s="24">
        <f>T_OTHER_R[[#This Row],[(H)
Annual Cost excluding Vat - Y8]]*T_OTHER_R[[#This Row],[(R)
Qty - Y8]]</f>
        <v>0</v>
      </c>
      <c r="AF15" s="24">
        <f>T_OTHER_R[[#This Row],[(I)
Annual Cost excluding Vat - Y9]]*T_OTHER_R[[#This Row],[(S)
Qty - Y9]]</f>
        <v>0</v>
      </c>
      <c r="AG15" s="24">
        <f>T_OTHER_R[[#This Row],[(J)
Annual Cost excluding Vat - Y10]]*T_OTHER_R[[#This Row],[(T)
Qty - Y10]]</f>
        <v>0</v>
      </c>
      <c r="AH15" s="28">
        <f>SUM(T_OTHER_R[[#This Row],[(U)
Total Cost Excluding Vat - Y1
(A*K)]:[(DD)
Total Cost Excluding Vat - Y10
(J*T)]])</f>
        <v>0</v>
      </c>
    </row>
    <row r="16" spans="1:34" s="5" customFormat="1" ht="12.9" x14ac:dyDescent="0.4">
      <c r="A16" s="116"/>
      <c r="B16" s="116"/>
      <c r="C16" s="116"/>
      <c r="D16" s="114"/>
      <c r="E16" s="29"/>
      <c r="F16" s="29"/>
      <c r="G16" s="29"/>
      <c r="H16" s="29"/>
      <c r="I16" s="29"/>
      <c r="J16" s="29"/>
      <c r="K16" s="29"/>
      <c r="L16" s="29"/>
      <c r="M16" s="29"/>
      <c r="N16" s="115"/>
      <c r="O16" s="115"/>
      <c r="P16" s="115"/>
      <c r="Q16" s="115"/>
      <c r="R16" s="115"/>
      <c r="S16" s="115"/>
      <c r="T16" s="115"/>
      <c r="U16" s="115"/>
      <c r="V16" s="115"/>
      <c r="W16" s="115"/>
      <c r="X16" s="8">
        <f>T_OTHER_R[[#This Row],[(K)
Qty - Y1]]*T_OTHER_R[[#This Row],[(A)
Annual Cost excluding Vat - Y1]]</f>
        <v>0</v>
      </c>
      <c r="Y16" s="24">
        <f>T_OTHER_R[[#This Row],[(B)
Annual Cost excluding Vat - Y2]]*T_OTHER_R[[#This Row],[(L)
Qty - Y2]]</f>
        <v>0</v>
      </c>
      <c r="Z16" s="24">
        <f>T_OTHER_R[[#This Row],[(C)
Annual Cost excluding Vat - Y3]]*T_OTHER_R[[#This Row],[(M)
Qty - Y3]]</f>
        <v>0</v>
      </c>
      <c r="AA16" s="24">
        <f>T_OTHER_R[[#This Row],[(D)
Annual Cost excluding Vat - Y4]]*T_OTHER_R[[#This Row],[(N)
Qty - Y4]]</f>
        <v>0</v>
      </c>
      <c r="AB16" s="24">
        <f>T_OTHER_R[[#This Row],[(E)
Annual Cost excluding Vat - Y5]]*T_OTHER_R[[#This Row],[(O)
Qty - Y5]]</f>
        <v>0</v>
      </c>
      <c r="AC16" s="24">
        <f>T_OTHER_R[[#This Row],[(F)
Annual Cost excluding Vat - Y6]]*T_OTHER_R[[#This Row],[(P)
Qty - Y6]]</f>
        <v>0</v>
      </c>
      <c r="AD16" s="24">
        <f>T_OTHER_R[[#This Row],[(G)
Annual Cost excluding Vat - Y7]]*T_OTHER_R[[#This Row],[(Q)
Qty - Y7]]</f>
        <v>0</v>
      </c>
      <c r="AE16" s="24">
        <f>T_OTHER_R[[#This Row],[(H)
Annual Cost excluding Vat - Y8]]*T_OTHER_R[[#This Row],[(R)
Qty - Y8]]</f>
        <v>0</v>
      </c>
      <c r="AF16" s="24">
        <f>T_OTHER_R[[#This Row],[(I)
Annual Cost excluding Vat - Y9]]*T_OTHER_R[[#This Row],[(S)
Qty - Y9]]</f>
        <v>0</v>
      </c>
      <c r="AG16" s="24">
        <f>T_OTHER_R[[#This Row],[(J)
Annual Cost excluding Vat - Y10]]*T_OTHER_R[[#This Row],[(T)
Qty - Y10]]</f>
        <v>0</v>
      </c>
      <c r="AH16" s="28">
        <f>SUM(T_OTHER_R[[#This Row],[(U)
Total Cost Excluding Vat - Y1
(A*K)]:[(DD)
Total Cost Excluding Vat - Y10
(J*T)]])</f>
        <v>0</v>
      </c>
    </row>
    <row r="17" spans="1:34" s="5" customFormat="1" ht="12.9" x14ac:dyDescent="0.4">
      <c r="A17" s="116"/>
      <c r="B17" s="116"/>
      <c r="C17" s="116"/>
      <c r="D17" s="114"/>
      <c r="E17" s="29"/>
      <c r="F17" s="29"/>
      <c r="G17" s="29"/>
      <c r="H17" s="29"/>
      <c r="I17" s="29"/>
      <c r="J17" s="29"/>
      <c r="K17" s="29"/>
      <c r="L17" s="29"/>
      <c r="M17" s="29"/>
      <c r="N17" s="115"/>
      <c r="O17" s="115"/>
      <c r="P17" s="115"/>
      <c r="Q17" s="115"/>
      <c r="R17" s="115"/>
      <c r="S17" s="115"/>
      <c r="T17" s="115"/>
      <c r="U17" s="115"/>
      <c r="V17" s="115"/>
      <c r="W17" s="115"/>
      <c r="X17" s="8">
        <f>T_OTHER_R[[#This Row],[(K)
Qty - Y1]]*T_OTHER_R[[#This Row],[(A)
Annual Cost excluding Vat - Y1]]</f>
        <v>0</v>
      </c>
      <c r="Y17" s="24">
        <f>T_OTHER_R[[#This Row],[(B)
Annual Cost excluding Vat - Y2]]*T_OTHER_R[[#This Row],[(L)
Qty - Y2]]</f>
        <v>0</v>
      </c>
      <c r="Z17" s="24">
        <f>T_OTHER_R[[#This Row],[(C)
Annual Cost excluding Vat - Y3]]*T_OTHER_R[[#This Row],[(M)
Qty - Y3]]</f>
        <v>0</v>
      </c>
      <c r="AA17" s="24">
        <f>T_OTHER_R[[#This Row],[(D)
Annual Cost excluding Vat - Y4]]*T_OTHER_R[[#This Row],[(N)
Qty - Y4]]</f>
        <v>0</v>
      </c>
      <c r="AB17" s="24">
        <f>T_OTHER_R[[#This Row],[(E)
Annual Cost excluding Vat - Y5]]*T_OTHER_R[[#This Row],[(O)
Qty - Y5]]</f>
        <v>0</v>
      </c>
      <c r="AC17" s="24">
        <f>T_OTHER_R[[#This Row],[(F)
Annual Cost excluding Vat - Y6]]*T_OTHER_R[[#This Row],[(P)
Qty - Y6]]</f>
        <v>0</v>
      </c>
      <c r="AD17" s="24">
        <f>T_OTHER_R[[#This Row],[(G)
Annual Cost excluding Vat - Y7]]*T_OTHER_R[[#This Row],[(Q)
Qty - Y7]]</f>
        <v>0</v>
      </c>
      <c r="AE17" s="24">
        <f>T_OTHER_R[[#This Row],[(H)
Annual Cost excluding Vat - Y8]]*T_OTHER_R[[#This Row],[(R)
Qty - Y8]]</f>
        <v>0</v>
      </c>
      <c r="AF17" s="24">
        <f>T_OTHER_R[[#This Row],[(I)
Annual Cost excluding Vat - Y9]]*T_OTHER_R[[#This Row],[(S)
Qty - Y9]]</f>
        <v>0</v>
      </c>
      <c r="AG17" s="24">
        <f>T_OTHER_R[[#This Row],[(J)
Annual Cost excluding Vat - Y10]]*T_OTHER_R[[#This Row],[(T)
Qty - Y10]]</f>
        <v>0</v>
      </c>
      <c r="AH17" s="28">
        <f>SUM(T_OTHER_R[[#This Row],[(U)
Total Cost Excluding Vat - Y1
(A*K)]:[(DD)
Total Cost Excluding Vat - Y10
(J*T)]])</f>
        <v>0</v>
      </c>
    </row>
    <row r="18" spans="1:34" s="5" customFormat="1" ht="12.9" x14ac:dyDescent="0.4">
      <c r="A18" s="116"/>
      <c r="B18" s="116"/>
      <c r="C18" s="116"/>
      <c r="D18" s="114"/>
      <c r="E18" s="29"/>
      <c r="F18" s="29"/>
      <c r="G18" s="29"/>
      <c r="H18" s="29"/>
      <c r="I18" s="29"/>
      <c r="J18" s="29"/>
      <c r="K18" s="29"/>
      <c r="L18" s="29"/>
      <c r="M18" s="29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8">
        <f>T_OTHER_R[[#This Row],[(K)
Qty - Y1]]*T_OTHER_R[[#This Row],[(A)
Annual Cost excluding Vat - Y1]]</f>
        <v>0</v>
      </c>
      <c r="Y18" s="24">
        <f>T_OTHER_R[[#This Row],[(B)
Annual Cost excluding Vat - Y2]]*T_OTHER_R[[#This Row],[(L)
Qty - Y2]]</f>
        <v>0</v>
      </c>
      <c r="Z18" s="24">
        <f>T_OTHER_R[[#This Row],[(C)
Annual Cost excluding Vat - Y3]]*T_OTHER_R[[#This Row],[(M)
Qty - Y3]]</f>
        <v>0</v>
      </c>
      <c r="AA18" s="24">
        <f>T_OTHER_R[[#This Row],[(D)
Annual Cost excluding Vat - Y4]]*T_OTHER_R[[#This Row],[(N)
Qty - Y4]]</f>
        <v>0</v>
      </c>
      <c r="AB18" s="24">
        <f>T_OTHER_R[[#This Row],[(E)
Annual Cost excluding Vat - Y5]]*T_OTHER_R[[#This Row],[(O)
Qty - Y5]]</f>
        <v>0</v>
      </c>
      <c r="AC18" s="24">
        <f>T_OTHER_R[[#This Row],[(F)
Annual Cost excluding Vat - Y6]]*T_OTHER_R[[#This Row],[(P)
Qty - Y6]]</f>
        <v>0</v>
      </c>
      <c r="AD18" s="24">
        <f>T_OTHER_R[[#This Row],[(G)
Annual Cost excluding Vat - Y7]]*T_OTHER_R[[#This Row],[(Q)
Qty - Y7]]</f>
        <v>0</v>
      </c>
      <c r="AE18" s="24">
        <f>T_OTHER_R[[#This Row],[(H)
Annual Cost excluding Vat - Y8]]*T_OTHER_R[[#This Row],[(R)
Qty - Y8]]</f>
        <v>0</v>
      </c>
      <c r="AF18" s="24">
        <f>T_OTHER_R[[#This Row],[(I)
Annual Cost excluding Vat - Y9]]*T_OTHER_R[[#This Row],[(S)
Qty - Y9]]</f>
        <v>0</v>
      </c>
      <c r="AG18" s="24">
        <f>T_OTHER_R[[#This Row],[(J)
Annual Cost excluding Vat - Y10]]*T_OTHER_R[[#This Row],[(T)
Qty - Y10]]</f>
        <v>0</v>
      </c>
      <c r="AH18" s="28">
        <f>SUM(T_OTHER_R[[#This Row],[(U)
Total Cost Excluding Vat - Y1
(A*K)]:[(DD)
Total Cost Excluding Vat - Y10
(J*T)]])</f>
        <v>0</v>
      </c>
    </row>
    <row r="19" spans="1:34" s="5" customFormat="1" ht="12.9" x14ac:dyDescent="0.4">
      <c r="A19" s="116"/>
      <c r="B19" s="116"/>
      <c r="C19" s="116"/>
      <c r="D19" s="114"/>
      <c r="E19" s="29"/>
      <c r="F19" s="29"/>
      <c r="G19" s="29"/>
      <c r="H19" s="29"/>
      <c r="I19" s="29"/>
      <c r="J19" s="29"/>
      <c r="K19" s="29"/>
      <c r="L19" s="29"/>
      <c r="M19" s="29"/>
      <c r="N19" s="115"/>
      <c r="O19" s="115"/>
      <c r="P19" s="115"/>
      <c r="Q19" s="115"/>
      <c r="R19" s="115"/>
      <c r="S19" s="115"/>
      <c r="T19" s="115"/>
      <c r="U19" s="115"/>
      <c r="V19" s="115"/>
      <c r="W19" s="115"/>
      <c r="X19" s="8">
        <f>T_OTHER_R[[#This Row],[(K)
Qty - Y1]]*T_OTHER_R[[#This Row],[(A)
Annual Cost excluding Vat - Y1]]</f>
        <v>0</v>
      </c>
      <c r="Y19" s="24">
        <f>T_OTHER_R[[#This Row],[(B)
Annual Cost excluding Vat - Y2]]*T_OTHER_R[[#This Row],[(L)
Qty - Y2]]</f>
        <v>0</v>
      </c>
      <c r="Z19" s="24">
        <f>T_OTHER_R[[#This Row],[(C)
Annual Cost excluding Vat - Y3]]*T_OTHER_R[[#This Row],[(M)
Qty - Y3]]</f>
        <v>0</v>
      </c>
      <c r="AA19" s="24">
        <f>T_OTHER_R[[#This Row],[(D)
Annual Cost excluding Vat - Y4]]*T_OTHER_R[[#This Row],[(N)
Qty - Y4]]</f>
        <v>0</v>
      </c>
      <c r="AB19" s="24">
        <f>T_OTHER_R[[#This Row],[(E)
Annual Cost excluding Vat - Y5]]*T_OTHER_R[[#This Row],[(O)
Qty - Y5]]</f>
        <v>0</v>
      </c>
      <c r="AC19" s="24">
        <f>T_OTHER_R[[#This Row],[(F)
Annual Cost excluding Vat - Y6]]*T_OTHER_R[[#This Row],[(P)
Qty - Y6]]</f>
        <v>0</v>
      </c>
      <c r="AD19" s="24">
        <f>T_OTHER_R[[#This Row],[(G)
Annual Cost excluding Vat - Y7]]*T_OTHER_R[[#This Row],[(Q)
Qty - Y7]]</f>
        <v>0</v>
      </c>
      <c r="AE19" s="24">
        <f>T_OTHER_R[[#This Row],[(H)
Annual Cost excluding Vat - Y8]]*T_OTHER_R[[#This Row],[(R)
Qty - Y8]]</f>
        <v>0</v>
      </c>
      <c r="AF19" s="24">
        <f>T_OTHER_R[[#This Row],[(I)
Annual Cost excluding Vat - Y9]]*T_OTHER_R[[#This Row],[(S)
Qty - Y9]]</f>
        <v>0</v>
      </c>
      <c r="AG19" s="24">
        <f>T_OTHER_R[[#This Row],[(J)
Annual Cost excluding Vat - Y10]]*T_OTHER_R[[#This Row],[(T)
Qty - Y10]]</f>
        <v>0</v>
      </c>
      <c r="AH19" s="28">
        <f>SUM(T_OTHER_R[[#This Row],[(U)
Total Cost Excluding Vat - Y1
(A*K)]:[(DD)
Total Cost Excluding Vat - Y10
(J*T)]])</f>
        <v>0</v>
      </c>
    </row>
    <row r="20" spans="1:34" s="5" customFormat="1" ht="12.9" x14ac:dyDescent="0.4">
      <c r="A20" s="116"/>
      <c r="B20" s="116"/>
      <c r="C20" s="116"/>
      <c r="D20" s="114"/>
      <c r="E20" s="29"/>
      <c r="F20" s="29"/>
      <c r="G20" s="29"/>
      <c r="H20" s="29"/>
      <c r="I20" s="29"/>
      <c r="J20" s="29"/>
      <c r="K20" s="29"/>
      <c r="L20" s="29"/>
      <c r="M20" s="29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8">
        <f>T_OTHER_R[[#This Row],[(K)
Qty - Y1]]*T_OTHER_R[[#This Row],[(A)
Annual Cost excluding Vat - Y1]]</f>
        <v>0</v>
      </c>
      <c r="Y20" s="24">
        <f>T_OTHER_R[[#This Row],[(B)
Annual Cost excluding Vat - Y2]]*T_OTHER_R[[#This Row],[(L)
Qty - Y2]]</f>
        <v>0</v>
      </c>
      <c r="Z20" s="24">
        <f>T_OTHER_R[[#This Row],[(C)
Annual Cost excluding Vat - Y3]]*T_OTHER_R[[#This Row],[(M)
Qty - Y3]]</f>
        <v>0</v>
      </c>
      <c r="AA20" s="24">
        <f>T_OTHER_R[[#This Row],[(D)
Annual Cost excluding Vat - Y4]]*T_OTHER_R[[#This Row],[(N)
Qty - Y4]]</f>
        <v>0</v>
      </c>
      <c r="AB20" s="24">
        <f>T_OTHER_R[[#This Row],[(E)
Annual Cost excluding Vat - Y5]]*T_OTHER_R[[#This Row],[(O)
Qty - Y5]]</f>
        <v>0</v>
      </c>
      <c r="AC20" s="24">
        <f>T_OTHER_R[[#This Row],[(F)
Annual Cost excluding Vat - Y6]]*T_OTHER_R[[#This Row],[(P)
Qty - Y6]]</f>
        <v>0</v>
      </c>
      <c r="AD20" s="24">
        <f>T_OTHER_R[[#This Row],[(G)
Annual Cost excluding Vat - Y7]]*T_OTHER_R[[#This Row],[(Q)
Qty - Y7]]</f>
        <v>0</v>
      </c>
      <c r="AE20" s="24">
        <f>T_OTHER_R[[#This Row],[(H)
Annual Cost excluding Vat - Y8]]*T_OTHER_R[[#This Row],[(R)
Qty - Y8]]</f>
        <v>0</v>
      </c>
      <c r="AF20" s="24">
        <f>T_OTHER_R[[#This Row],[(I)
Annual Cost excluding Vat - Y9]]*T_OTHER_R[[#This Row],[(S)
Qty - Y9]]</f>
        <v>0</v>
      </c>
      <c r="AG20" s="24">
        <f>T_OTHER_R[[#This Row],[(J)
Annual Cost excluding Vat - Y10]]*T_OTHER_R[[#This Row],[(T)
Qty - Y10]]</f>
        <v>0</v>
      </c>
      <c r="AH20" s="28">
        <f>SUM(T_OTHER_R[[#This Row],[(U)
Total Cost Excluding Vat - Y1
(A*K)]:[(DD)
Total Cost Excluding Vat - Y10
(J*T)]])</f>
        <v>0</v>
      </c>
    </row>
    <row r="21" spans="1:34" s="5" customFormat="1" ht="12.9" x14ac:dyDescent="0.4">
      <c r="A21" s="116"/>
      <c r="B21" s="116"/>
      <c r="C21" s="116"/>
      <c r="D21" s="114"/>
      <c r="E21" s="29"/>
      <c r="F21" s="29"/>
      <c r="G21" s="29"/>
      <c r="H21" s="29"/>
      <c r="I21" s="29"/>
      <c r="J21" s="29"/>
      <c r="K21" s="29"/>
      <c r="L21" s="29"/>
      <c r="M21" s="29"/>
      <c r="N21" s="115"/>
      <c r="O21" s="115"/>
      <c r="P21" s="115"/>
      <c r="Q21" s="115"/>
      <c r="R21" s="115"/>
      <c r="S21" s="115"/>
      <c r="T21" s="115"/>
      <c r="U21" s="115"/>
      <c r="V21" s="115"/>
      <c r="W21" s="115"/>
      <c r="X21" s="8">
        <f>T_OTHER_R[[#This Row],[(K)
Qty - Y1]]*T_OTHER_R[[#This Row],[(A)
Annual Cost excluding Vat - Y1]]</f>
        <v>0</v>
      </c>
      <c r="Y21" s="24">
        <f>T_OTHER_R[[#This Row],[(B)
Annual Cost excluding Vat - Y2]]*T_OTHER_R[[#This Row],[(L)
Qty - Y2]]</f>
        <v>0</v>
      </c>
      <c r="Z21" s="24">
        <f>T_OTHER_R[[#This Row],[(C)
Annual Cost excluding Vat - Y3]]*T_OTHER_R[[#This Row],[(M)
Qty - Y3]]</f>
        <v>0</v>
      </c>
      <c r="AA21" s="24">
        <f>T_OTHER_R[[#This Row],[(D)
Annual Cost excluding Vat - Y4]]*T_OTHER_R[[#This Row],[(N)
Qty - Y4]]</f>
        <v>0</v>
      </c>
      <c r="AB21" s="24">
        <f>T_OTHER_R[[#This Row],[(E)
Annual Cost excluding Vat - Y5]]*T_OTHER_R[[#This Row],[(O)
Qty - Y5]]</f>
        <v>0</v>
      </c>
      <c r="AC21" s="24">
        <f>T_OTHER_R[[#This Row],[(F)
Annual Cost excluding Vat - Y6]]*T_OTHER_R[[#This Row],[(P)
Qty - Y6]]</f>
        <v>0</v>
      </c>
      <c r="AD21" s="24">
        <f>T_OTHER_R[[#This Row],[(G)
Annual Cost excluding Vat - Y7]]*T_OTHER_R[[#This Row],[(Q)
Qty - Y7]]</f>
        <v>0</v>
      </c>
      <c r="AE21" s="24">
        <f>T_OTHER_R[[#This Row],[(H)
Annual Cost excluding Vat - Y8]]*T_OTHER_R[[#This Row],[(R)
Qty - Y8]]</f>
        <v>0</v>
      </c>
      <c r="AF21" s="24">
        <f>T_OTHER_R[[#This Row],[(I)
Annual Cost excluding Vat - Y9]]*T_OTHER_R[[#This Row],[(S)
Qty - Y9]]</f>
        <v>0</v>
      </c>
      <c r="AG21" s="24">
        <f>T_OTHER_R[[#This Row],[(J)
Annual Cost excluding Vat - Y10]]*T_OTHER_R[[#This Row],[(T)
Qty - Y10]]</f>
        <v>0</v>
      </c>
      <c r="AH21" s="28">
        <f>SUM(T_OTHER_R[[#This Row],[(U)
Total Cost Excluding Vat - Y1
(A*K)]:[(DD)
Total Cost Excluding Vat - Y10
(J*T)]])</f>
        <v>0</v>
      </c>
    </row>
    <row r="22" spans="1:34" s="5" customFormat="1" ht="12.9" x14ac:dyDescent="0.4">
      <c r="A22" s="116"/>
      <c r="B22" s="116"/>
      <c r="C22" s="116"/>
      <c r="D22" s="114"/>
      <c r="E22" s="29"/>
      <c r="F22" s="29"/>
      <c r="G22" s="29"/>
      <c r="H22" s="29"/>
      <c r="I22" s="29"/>
      <c r="J22" s="29"/>
      <c r="K22" s="29"/>
      <c r="L22" s="29"/>
      <c r="M22" s="29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8">
        <f>T_OTHER_R[[#This Row],[(K)
Qty - Y1]]*T_OTHER_R[[#This Row],[(A)
Annual Cost excluding Vat - Y1]]</f>
        <v>0</v>
      </c>
      <c r="Y22" s="24">
        <f>T_OTHER_R[[#This Row],[(B)
Annual Cost excluding Vat - Y2]]*T_OTHER_R[[#This Row],[(L)
Qty - Y2]]</f>
        <v>0</v>
      </c>
      <c r="Z22" s="24">
        <f>T_OTHER_R[[#This Row],[(C)
Annual Cost excluding Vat - Y3]]*T_OTHER_R[[#This Row],[(M)
Qty - Y3]]</f>
        <v>0</v>
      </c>
      <c r="AA22" s="24">
        <f>T_OTHER_R[[#This Row],[(D)
Annual Cost excluding Vat - Y4]]*T_OTHER_R[[#This Row],[(N)
Qty - Y4]]</f>
        <v>0</v>
      </c>
      <c r="AB22" s="24">
        <f>T_OTHER_R[[#This Row],[(E)
Annual Cost excluding Vat - Y5]]*T_OTHER_R[[#This Row],[(O)
Qty - Y5]]</f>
        <v>0</v>
      </c>
      <c r="AC22" s="24">
        <f>T_OTHER_R[[#This Row],[(F)
Annual Cost excluding Vat - Y6]]*T_OTHER_R[[#This Row],[(P)
Qty - Y6]]</f>
        <v>0</v>
      </c>
      <c r="AD22" s="24">
        <f>T_OTHER_R[[#This Row],[(G)
Annual Cost excluding Vat - Y7]]*T_OTHER_R[[#This Row],[(Q)
Qty - Y7]]</f>
        <v>0</v>
      </c>
      <c r="AE22" s="24">
        <f>T_OTHER_R[[#This Row],[(H)
Annual Cost excluding Vat - Y8]]*T_OTHER_R[[#This Row],[(R)
Qty - Y8]]</f>
        <v>0</v>
      </c>
      <c r="AF22" s="24">
        <f>T_OTHER_R[[#This Row],[(I)
Annual Cost excluding Vat - Y9]]*T_OTHER_R[[#This Row],[(S)
Qty - Y9]]</f>
        <v>0</v>
      </c>
      <c r="AG22" s="24">
        <f>T_OTHER_R[[#This Row],[(J)
Annual Cost excluding Vat - Y10]]*T_OTHER_R[[#This Row],[(T)
Qty - Y10]]</f>
        <v>0</v>
      </c>
      <c r="AH22" s="28">
        <f>SUM(T_OTHER_R[[#This Row],[(U)
Total Cost Excluding Vat - Y1
(A*K)]:[(DD)
Total Cost Excluding Vat - Y10
(J*T)]])</f>
        <v>0</v>
      </c>
    </row>
    <row r="23" spans="1:34" s="5" customFormat="1" ht="12.9" x14ac:dyDescent="0.4">
      <c r="A23" s="116"/>
      <c r="B23" s="116"/>
      <c r="C23" s="116"/>
      <c r="D23" s="114"/>
      <c r="E23" s="29"/>
      <c r="F23" s="29"/>
      <c r="G23" s="29"/>
      <c r="H23" s="29"/>
      <c r="I23" s="29"/>
      <c r="J23" s="29"/>
      <c r="K23" s="29"/>
      <c r="L23" s="29"/>
      <c r="M23" s="29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8">
        <f>T_OTHER_R[[#This Row],[(K)
Qty - Y1]]*T_OTHER_R[[#This Row],[(A)
Annual Cost excluding Vat - Y1]]</f>
        <v>0</v>
      </c>
      <c r="Y23" s="24">
        <f>T_OTHER_R[[#This Row],[(B)
Annual Cost excluding Vat - Y2]]*T_OTHER_R[[#This Row],[(L)
Qty - Y2]]</f>
        <v>0</v>
      </c>
      <c r="Z23" s="24">
        <f>T_OTHER_R[[#This Row],[(C)
Annual Cost excluding Vat - Y3]]*T_OTHER_R[[#This Row],[(M)
Qty - Y3]]</f>
        <v>0</v>
      </c>
      <c r="AA23" s="24">
        <f>T_OTHER_R[[#This Row],[(D)
Annual Cost excluding Vat - Y4]]*T_OTHER_R[[#This Row],[(N)
Qty - Y4]]</f>
        <v>0</v>
      </c>
      <c r="AB23" s="24">
        <f>T_OTHER_R[[#This Row],[(E)
Annual Cost excluding Vat - Y5]]*T_OTHER_R[[#This Row],[(O)
Qty - Y5]]</f>
        <v>0</v>
      </c>
      <c r="AC23" s="24">
        <f>T_OTHER_R[[#This Row],[(F)
Annual Cost excluding Vat - Y6]]*T_OTHER_R[[#This Row],[(P)
Qty - Y6]]</f>
        <v>0</v>
      </c>
      <c r="AD23" s="24">
        <f>T_OTHER_R[[#This Row],[(G)
Annual Cost excluding Vat - Y7]]*T_OTHER_R[[#This Row],[(Q)
Qty - Y7]]</f>
        <v>0</v>
      </c>
      <c r="AE23" s="24">
        <f>T_OTHER_R[[#This Row],[(H)
Annual Cost excluding Vat - Y8]]*T_OTHER_R[[#This Row],[(R)
Qty - Y8]]</f>
        <v>0</v>
      </c>
      <c r="AF23" s="24">
        <f>T_OTHER_R[[#This Row],[(I)
Annual Cost excluding Vat - Y9]]*T_OTHER_R[[#This Row],[(S)
Qty - Y9]]</f>
        <v>0</v>
      </c>
      <c r="AG23" s="24">
        <f>T_OTHER_R[[#This Row],[(J)
Annual Cost excluding Vat - Y10]]*T_OTHER_R[[#This Row],[(T)
Qty - Y10]]</f>
        <v>0</v>
      </c>
      <c r="AH23" s="28">
        <f>SUM(T_OTHER_R[[#This Row],[(U)
Total Cost Excluding Vat - Y1
(A*K)]:[(DD)
Total Cost Excluding Vat - Y10
(J*T)]])</f>
        <v>0</v>
      </c>
    </row>
    <row r="24" spans="1:34" s="5" customFormat="1" ht="12.9" x14ac:dyDescent="0.4">
      <c r="A24" s="116"/>
      <c r="B24" s="116"/>
      <c r="C24" s="116"/>
      <c r="D24" s="114"/>
      <c r="E24" s="29"/>
      <c r="F24" s="29"/>
      <c r="G24" s="29"/>
      <c r="H24" s="29"/>
      <c r="I24" s="29"/>
      <c r="J24" s="29"/>
      <c r="K24" s="29"/>
      <c r="L24" s="29"/>
      <c r="M24" s="29"/>
      <c r="N24" s="115"/>
      <c r="O24" s="115"/>
      <c r="P24" s="115"/>
      <c r="Q24" s="115"/>
      <c r="R24" s="115"/>
      <c r="S24" s="115"/>
      <c r="T24" s="115"/>
      <c r="U24" s="115"/>
      <c r="V24" s="115"/>
      <c r="W24" s="115"/>
      <c r="X24" s="8">
        <f>T_OTHER_R[[#This Row],[(K)
Qty - Y1]]*T_OTHER_R[[#This Row],[(A)
Annual Cost excluding Vat - Y1]]</f>
        <v>0</v>
      </c>
      <c r="Y24" s="24">
        <f>T_OTHER_R[[#This Row],[(B)
Annual Cost excluding Vat - Y2]]*T_OTHER_R[[#This Row],[(L)
Qty - Y2]]</f>
        <v>0</v>
      </c>
      <c r="Z24" s="24">
        <f>T_OTHER_R[[#This Row],[(C)
Annual Cost excluding Vat - Y3]]*T_OTHER_R[[#This Row],[(M)
Qty - Y3]]</f>
        <v>0</v>
      </c>
      <c r="AA24" s="24">
        <f>T_OTHER_R[[#This Row],[(D)
Annual Cost excluding Vat - Y4]]*T_OTHER_R[[#This Row],[(N)
Qty - Y4]]</f>
        <v>0</v>
      </c>
      <c r="AB24" s="24">
        <f>T_OTHER_R[[#This Row],[(E)
Annual Cost excluding Vat - Y5]]*T_OTHER_R[[#This Row],[(O)
Qty - Y5]]</f>
        <v>0</v>
      </c>
      <c r="AC24" s="24">
        <f>T_OTHER_R[[#This Row],[(F)
Annual Cost excluding Vat - Y6]]*T_OTHER_R[[#This Row],[(P)
Qty - Y6]]</f>
        <v>0</v>
      </c>
      <c r="AD24" s="24">
        <f>T_OTHER_R[[#This Row],[(G)
Annual Cost excluding Vat - Y7]]*T_OTHER_R[[#This Row],[(Q)
Qty - Y7]]</f>
        <v>0</v>
      </c>
      <c r="AE24" s="24">
        <f>T_OTHER_R[[#This Row],[(H)
Annual Cost excluding Vat - Y8]]*T_OTHER_R[[#This Row],[(R)
Qty - Y8]]</f>
        <v>0</v>
      </c>
      <c r="AF24" s="24">
        <f>T_OTHER_R[[#This Row],[(I)
Annual Cost excluding Vat - Y9]]*T_OTHER_R[[#This Row],[(S)
Qty - Y9]]</f>
        <v>0</v>
      </c>
      <c r="AG24" s="24">
        <f>T_OTHER_R[[#This Row],[(J)
Annual Cost excluding Vat - Y10]]*T_OTHER_R[[#This Row],[(T)
Qty - Y10]]</f>
        <v>0</v>
      </c>
      <c r="AH24" s="28">
        <f>SUM(T_OTHER_R[[#This Row],[(U)
Total Cost Excluding Vat - Y1
(A*K)]:[(DD)
Total Cost Excluding Vat - Y10
(J*T)]])</f>
        <v>0</v>
      </c>
    </row>
    <row r="25" spans="1:34" s="5" customFormat="1" ht="12.9" x14ac:dyDescent="0.4">
      <c r="A25" s="116"/>
      <c r="B25" s="116"/>
      <c r="C25" s="116"/>
      <c r="D25" s="114"/>
      <c r="E25" s="29"/>
      <c r="F25" s="29"/>
      <c r="G25" s="29"/>
      <c r="H25" s="29"/>
      <c r="I25" s="29"/>
      <c r="J25" s="29"/>
      <c r="K25" s="29"/>
      <c r="L25" s="29"/>
      <c r="M25" s="29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8">
        <f>T_OTHER_R[[#This Row],[(K)
Qty - Y1]]*T_OTHER_R[[#This Row],[(A)
Annual Cost excluding Vat - Y1]]</f>
        <v>0</v>
      </c>
      <c r="Y25" s="24">
        <f>T_OTHER_R[[#This Row],[(B)
Annual Cost excluding Vat - Y2]]*T_OTHER_R[[#This Row],[(L)
Qty - Y2]]</f>
        <v>0</v>
      </c>
      <c r="Z25" s="24">
        <f>T_OTHER_R[[#This Row],[(C)
Annual Cost excluding Vat - Y3]]*T_OTHER_R[[#This Row],[(M)
Qty - Y3]]</f>
        <v>0</v>
      </c>
      <c r="AA25" s="24">
        <f>T_OTHER_R[[#This Row],[(D)
Annual Cost excluding Vat - Y4]]*T_OTHER_R[[#This Row],[(N)
Qty - Y4]]</f>
        <v>0</v>
      </c>
      <c r="AB25" s="24">
        <f>T_OTHER_R[[#This Row],[(E)
Annual Cost excluding Vat - Y5]]*T_OTHER_R[[#This Row],[(O)
Qty - Y5]]</f>
        <v>0</v>
      </c>
      <c r="AC25" s="24">
        <f>T_OTHER_R[[#This Row],[(F)
Annual Cost excluding Vat - Y6]]*T_OTHER_R[[#This Row],[(P)
Qty - Y6]]</f>
        <v>0</v>
      </c>
      <c r="AD25" s="24">
        <f>T_OTHER_R[[#This Row],[(G)
Annual Cost excluding Vat - Y7]]*T_OTHER_R[[#This Row],[(Q)
Qty - Y7]]</f>
        <v>0</v>
      </c>
      <c r="AE25" s="24">
        <f>T_OTHER_R[[#This Row],[(H)
Annual Cost excluding Vat - Y8]]*T_OTHER_R[[#This Row],[(R)
Qty - Y8]]</f>
        <v>0</v>
      </c>
      <c r="AF25" s="24">
        <f>T_OTHER_R[[#This Row],[(I)
Annual Cost excluding Vat - Y9]]*T_OTHER_R[[#This Row],[(S)
Qty - Y9]]</f>
        <v>0</v>
      </c>
      <c r="AG25" s="24">
        <f>T_OTHER_R[[#This Row],[(J)
Annual Cost excluding Vat - Y10]]*T_OTHER_R[[#This Row],[(T)
Qty - Y10]]</f>
        <v>0</v>
      </c>
      <c r="AH25" s="28">
        <f>SUM(T_OTHER_R[[#This Row],[(U)
Total Cost Excluding Vat - Y1
(A*K)]:[(DD)
Total Cost Excluding Vat - Y10
(J*T)]])</f>
        <v>0</v>
      </c>
    </row>
    <row r="26" spans="1:34" s="5" customFormat="1" ht="12.9" x14ac:dyDescent="0.4">
      <c r="A26" s="116"/>
      <c r="B26" s="116"/>
      <c r="C26" s="116"/>
      <c r="D26" s="114"/>
      <c r="E26" s="29"/>
      <c r="F26" s="29"/>
      <c r="G26" s="29"/>
      <c r="H26" s="29"/>
      <c r="I26" s="29"/>
      <c r="J26" s="29"/>
      <c r="K26" s="29"/>
      <c r="L26" s="29"/>
      <c r="M26" s="29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8">
        <f>T_OTHER_R[[#This Row],[(K)
Qty - Y1]]*T_OTHER_R[[#This Row],[(A)
Annual Cost excluding Vat - Y1]]</f>
        <v>0</v>
      </c>
      <c r="Y26" s="24">
        <f>T_OTHER_R[[#This Row],[(B)
Annual Cost excluding Vat - Y2]]*T_OTHER_R[[#This Row],[(L)
Qty - Y2]]</f>
        <v>0</v>
      </c>
      <c r="Z26" s="24">
        <f>T_OTHER_R[[#This Row],[(C)
Annual Cost excluding Vat - Y3]]*T_OTHER_R[[#This Row],[(M)
Qty - Y3]]</f>
        <v>0</v>
      </c>
      <c r="AA26" s="24">
        <f>T_OTHER_R[[#This Row],[(D)
Annual Cost excluding Vat - Y4]]*T_OTHER_R[[#This Row],[(N)
Qty - Y4]]</f>
        <v>0</v>
      </c>
      <c r="AB26" s="24">
        <f>T_OTHER_R[[#This Row],[(E)
Annual Cost excluding Vat - Y5]]*T_OTHER_R[[#This Row],[(O)
Qty - Y5]]</f>
        <v>0</v>
      </c>
      <c r="AC26" s="24">
        <f>T_OTHER_R[[#This Row],[(F)
Annual Cost excluding Vat - Y6]]*T_OTHER_R[[#This Row],[(P)
Qty - Y6]]</f>
        <v>0</v>
      </c>
      <c r="AD26" s="24">
        <f>T_OTHER_R[[#This Row],[(G)
Annual Cost excluding Vat - Y7]]*T_OTHER_R[[#This Row],[(Q)
Qty - Y7]]</f>
        <v>0</v>
      </c>
      <c r="AE26" s="24">
        <f>T_OTHER_R[[#This Row],[(H)
Annual Cost excluding Vat - Y8]]*T_OTHER_R[[#This Row],[(R)
Qty - Y8]]</f>
        <v>0</v>
      </c>
      <c r="AF26" s="24">
        <f>T_OTHER_R[[#This Row],[(I)
Annual Cost excluding Vat - Y9]]*T_OTHER_R[[#This Row],[(S)
Qty - Y9]]</f>
        <v>0</v>
      </c>
      <c r="AG26" s="24">
        <f>T_OTHER_R[[#This Row],[(J)
Annual Cost excluding Vat - Y10]]*T_OTHER_R[[#This Row],[(T)
Qty - Y10]]</f>
        <v>0</v>
      </c>
      <c r="AH26" s="28">
        <f>SUM(T_OTHER_R[[#This Row],[(U)
Total Cost Excluding Vat - Y1
(A*K)]:[(DD)
Total Cost Excluding Vat - Y10
(J*T)]])</f>
        <v>0</v>
      </c>
    </row>
    <row r="27" spans="1:34" s="5" customFormat="1" ht="12.9" x14ac:dyDescent="0.4">
      <c r="A27" s="116"/>
      <c r="B27" s="116"/>
      <c r="C27" s="116"/>
      <c r="D27" s="114"/>
      <c r="E27" s="29"/>
      <c r="F27" s="29"/>
      <c r="G27" s="29"/>
      <c r="H27" s="29"/>
      <c r="I27" s="29"/>
      <c r="J27" s="29"/>
      <c r="K27" s="29"/>
      <c r="L27" s="29"/>
      <c r="M27" s="29"/>
      <c r="N27" s="115"/>
      <c r="O27" s="115"/>
      <c r="P27" s="115"/>
      <c r="Q27" s="115"/>
      <c r="R27" s="115"/>
      <c r="S27" s="115"/>
      <c r="T27" s="115"/>
      <c r="U27" s="115"/>
      <c r="V27" s="115"/>
      <c r="W27" s="115"/>
      <c r="X27" s="8">
        <f>T_OTHER_R[[#This Row],[(K)
Qty - Y1]]*T_OTHER_R[[#This Row],[(A)
Annual Cost excluding Vat - Y1]]</f>
        <v>0</v>
      </c>
      <c r="Y27" s="24">
        <f>T_OTHER_R[[#This Row],[(B)
Annual Cost excluding Vat - Y2]]*T_OTHER_R[[#This Row],[(L)
Qty - Y2]]</f>
        <v>0</v>
      </c>
      <c r="Z27" s="24">
        <f>T_OTHER_R[[#This Row],[(C)
Annual Cost excluding Vat - Y3]]*T_OTHER_R[[#This Row],[(M)
Qty - Y3]]</f>
        <v>0</v>
      </c>
      <c r="AA27" s="24">
        <f>T_OTHER_R[[#This Row],[(D)
Annual Cost excluding Vat - Y4]]*T_OTHER_R[[#This Row],[(N)
Qty - Y4]]</f>
        <v>0</v>
      </c>
      <c r="AB27" s="24">
        <f>T_OTHER_R[[#This Row],[(E)
Annual Cost excluding Vat - Y5]]*T_OTHER_R[[#This Row],[(O)
Qty - Y5]]</f>
        <v>0</v>
      </c>
      <c r="AC27" s="24">
        <f>T_OTHER_R[[#This Row],[(F)
Annual Cost excluding Vat - Y6]]*T_OTHER_R[[#This Row],[(P)
Qty - Y6]]</f>
        <v>0</v>
      </c>
      <c r="AD27" s="24">
        <f>T_OTHER_R[[#This Row],[(G)
Annual Cost excluding Vat - Y7]]*T_OTHER_R[[#This Row],[(Q)
Qty - Y7]]</f>
        <v>0</v>
      </c>
      <c r="AE27" s="24">
        <f>T_OTHER_R[[#This Row],[(H)
Annual Cost excluding Vat - Y8]]*T_OTHER_R[[#This Row],[(R)
Qty - Y8]]</f>
        <v>0</v>
      </c>
      <c r="AF27" s="24">
        <f>T_OTHER_R[[#This Row],[(I)
Annual Cost excluding Vat - Y9]]*T_OTHER_R[[#This Row],[(S)
Qty - Y9]]</f>
        <v>0</v>
      </c>
      <c r="AG27" s="24">
        <f>T_OTHER_R[[#This Row],[(J)
Annual Cost excluding Vat - Y10]]*T_OTHER_R[[#This Row],[(T)
Qty - Y10]]</f>
        <v>0</v>
      </c>
      <c r="AH27" s="28">
        <f>SUM(T_OTHER_R[[#This Row],[(U)
Total Cost Excluding Vat - Y1
(A*K)]:[(DD)
Total Cost Excluding Vat - Y10
(J*T)]])</f>
        <v>0</v>
      </c>
    </row>
    <row r="28" spans="1:34" s="5" customFormat="1" ht="12.9" x14ac:dyDescent="0.4">
      <c r="A28" s="116"/>
      <c r="B28" s="116"/>
      <c r="C28" s="116"/>
      <c r="D28" s="114"/>
      <c r="E28" s="29"/>
      <c r="F28" s="29"/>
      <c r="G28" s="29"/>
      <c r="H28" s="29"/>
      <c r="I28" s="29"/>
      <c r="J28" s="29"/>
      <c r="K28" s="29"/>
      <c r="L28" s="29"/>
      <c r="M28" s="29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8">
        <f>T_OTHER_R[[#This Row],[(K)
Qty - Y1]]*T_OTHER_R[[#This Row],[(A)
Annual Cost excluding Vat - Y1]]</f>
        <v>0</v>
      </c>
      <c r="Y28" s="24">
        <f>T_OTHER_R[[#This Row],[(B)
Annual Cost excluding Vat - Y2]]*T_OTHER_R[[#This Row],[(L)
Qty - Y2]]</f>
        <v>0</v>
      </c>
      <c r="Z28" s="24">
        <f>T_OTHER_R[[#This Row],[(C)
Annual Cost excluding Vat - Y3]]*T_OTHER_R[[#This Row],[(M)
Qty - Y3]]</f>
        <v>0</v>
      </c>
      <c r="AA28" s="24">
        <f>T_OTHER_R[[#This Row],[(D)
Annual Cost excluding Vat - Y4]]*T_OTHER_R[[#This Row],[(N)
Qty - Y4]]</f>
        <v>0</v>
      </c>
      <c r="AB28" s="24">
        <f>T_OTHER_R[[#This Row],[(E)
Annual Cost excluding Vat - Y5]]*T_OTHER_R[[#This Row],[(O)
Qty - Y5]]</f>
        <v>0</v>
      </c>
      <c r="AC28" s="24">
        <f>T_OTHER_R[[#This Row],[(F)
Annual Cost excluding Vat - Y6]]*T_OTHER_R[[#This Row],[(P)
Qty - Y6]]</f>
        <v>0</v>
      </c>
      <c r="AD28" s="24">
        <f>T_OTHER_R[[#This Row],[(G)
Annual Cost excluding Vat - Y7]]*T_OTHER_R[[#This Row],[(Q)
Qty - Y7]]</f>
        <v>0</v>
      </c>
      <c r="AE28" s="24">
        <f>T_OTHER_R[[#This Row],[(H)
Annual Cost excluding Vat - Y8]]*T_OTHER_R[[#This Row],[(R)
Qty - Y8]]</f>
        <v>0</v>
      </c>
      <c r="AF28" s="24">
        <f>T_OTHER_R[[#This Row],[(I)
Annual Cost excluding Vat - Y9]]*T_OTHER_R[[#This Row],[(S)
Qty - Y9]]</f>
        <v>0</v>
      </c>
      <c r="AG28" s="24">
        <f>T_OTHER_R[[#This Row],[(J)
Annual Cost excluding Vat - Y10]]*T_OTHER_R[[#This Row],[(T)
Qty - Y10]]</f>
        <v>0</v>
      </c>
      <c r="AH28" s="28">
        <f>SUM(T_OTHER_R[[#This Row],[(U)
Total Cost Excluding Vat - Y1
(A*K)]:[(DD)
Total Cost Excluding Vat - Y10
(J*T)]])</f>
        <v>0</v>
      </c>
    </row>
    <row r="29" spans="1:34" s="5" customFormat="1" ht="12.9" x14ac:dyDescent="0.4">
      <c r="A29" s="116"/>
      <c r="B29" s="116"/>
      <c r="C29" s="116"/>
      <c r="D29" s="114"/>
      <c r="E29" s="29"/>
      <c r="F29" s="29"/>
      <c r="G29" s="29"/>
      <c r="H29" s="29"/>
      <c r="I29" s="29"/>
      <c r="J29" s="29"/>
      <c r="K29" s="29"/>
      <c r="L29" s="29"/>
      <c r="M29" s="29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8">
        <f>T_OTHER_R[[#This Row],[(K)
Qty - Y1]]*T_OTHER_R[[#This Row],[(A)
Annual Cost excluding Vat - Y1]]</f>
        <v>0</v>
      </c>
      <c r="Y29" s="24">
        <f>T_OTHER_R[[#This Row],[(B)
Annual Cost excluding Vat - Y2]]*T_OTHER_R[[#This Row],[(L)
Qty - Y2]]</f>
        <v>0</v>
      </c>
      <c r="Z29" s="24">
        <f>T_OTHER_R[[#This Row],[(C)
Annual Cost excluding Vat - Y3]]*T_OTHER_R[[#This Row],[(M)
Qty - Y3]]</f>
        <v>0</v>
      </c>
      <c r="AA29" s="24">
        <f>T_OTHER_R[[#This Row],[(D)
Annual Cost excluding Vat - Y4]]*T_OTHER_R[[#This Row],[(N)
Qty - Y4]]</f>
        <v>0</v>
      </c>
      <c r="AB29" s="24">
        <f>T_OTHER_R[[#This Row],[(E)
Annual Cost excluding Vat - Y5]]*T_OTHER_R[[#This Row],[(O)
Qty - Y5]]</f>
        <v>0</v>
      </c>
      <c r="AC29" s="24">
        <f>T_OTHER_R[[#This Row],[(F)
Annual Cost excluding Vat - Y6]]*T_OTHER_R[[#This Row],[(P)
Qty - Y6]]</f>
        <v>0</v>
      </c>
      <c r="AD29" s="24">
        <f>T_OTHER_R[[#This Row],[(G)
Annual Cost excluding Vat - Y7]]*T_OTHER_R[[#This Row],[(Q)
Qty - Y7]]</f>
        <v>0</v>
      </c>
      <c r="AE29" s="24">
        <f>T_OTHER_R[[#This Row],[(H)
Annual Cost excluding Vat - Y8]]*T_OTHER_R[[#This Row],[(R)
Qty - Y8]]</f>
        <v>0</v>
      </c>
      <c r="AF29" s="24">
        <f>T_OTHER_R[[#This Row],[(I)
Annual Cost excluding Vat - Y9]]*T_OTHER_R[[#This Row],[(S)
Qty - Y9]]</f>
        <v>0</v>
      </c>
      <c r="AG29" s="24">
        <f>T_OTHER_R[[#This Row],[(J)
Annual Cost excluding Vat - Y10]]*T_OTHER_R[[#This Row],[(T)
Qty - Y10]]</f>
        <v>0</v>
      </c>
      <c r="AH29" s="28">
        <f>SUM(T_OTHER_R[[#This Row],[(U)
Total Cost Excluding Vat - Y1
(A*K)]:[(DD)
Total Cost Excluding Vat - Y10
(J*T)]])</f>
        <v>0</v>
      </c>
    </row>
    <row r="30" spans="1:34" s="5" customFormat="1" ht="12.9" x14ac:dyDescent="0.4">
      <c r="A30" s="116"/>
      <c r="B30" s="116"/>
      <c r="C30" s="116"/>
      <c r="D30" s="114"/>
      <c r="E30" s="29"/>
      <c r="F30" s="29"/>
      <c r="G30" s="29"/>
      <c r="H30" s="29"/>
      <c r="I30" s="29"/>
      <c r="J30" s="29"/>
      <c r="K30" s="29"/>
      <c r="L30" s="29"/>
      <c r="M30" s="29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8">
        <f>T_OTHER_R[[#This Row],[(K)
Qty - Y1]]*T_OTHER_R[[#This Row],[(A)
Annual Cost excluding Vat - Y1]]</f>
        <v>0</v>
      </c>
      <c r="Y30" s="24">
        <f>T_OTHER_R[[#This Row],[(B)
Annual Cost excluding Vat - Y2]]*T_OTHER_R[[#This Row],[(L)
Qty - Y2]]</f>
        <v>0</v>
      </c>
      <c r="Z30" s="24">
        <f>T_OTHER_R[[#This Row],[(C)
Annual Cost excluding Vat - Y3]]*T_OTHER_R[[#This Row],[(M)
Qty - Y3]]</f>
        <v>0</v>
      </c>
      <c r="AA30" s="24">
        <f>T_OTHER_R[[#This Row],[(D)
Annual Cost excluding Vat - Y4]]*T_OTHER_R[[#This Row],[(N)
Qty - Y4]]</f>
        <v>0</v>
      </c>
      <c r="AB30" s="24">
        <f>T_OTHER_R[[#This Row],[(E)
Annual Cost excluding Vat - Y5]]*T_OTHER_R[[#This Row],[(O)
Qty - Y5]]</f>
        <v>0</v>
      </c>
      <c r="AC30" s="24">
        <f>T_OTHER_R[[#This Row],[(F)
Annual Cost excluding Vat - Y6]]*T_OTHER_R[[#This Row],[(P)
Qty - Y6]]</f>
        <v>0</v>
      </c>
      <c r="AD30" s="24">
        <f>T_OTHER_R[[#This Row],[(G)
Annual Cost excluding Vat - Y7]]*T_OTHER_R[[#This Row],[(Q)
Qty - Y7]]</f>
        <v>0</v>
      </c>
      <c r="AE30" s="24">
        <f>T_OTHER_R[[#This Row],[(H)
Annual Cost excluding Vat - Y8]]*T_OTHER_R[[#This Row],[(R)
Qty - Y8]]</f>
        <v>0</v>
      </c>
      <c r="AF30" s="24">
        <f>T_OTHER_R[[#This Row],[(I)
Annual Cost excluding Vat - Y9]]*T_OTHER_R[[#This Row],[(S)
Qty - Y9]]</f>
        <v>0</v>
      </c>
      <c r="AG30" s="24">
        <f>T_OTHER_R[[#This Row],[(J)
Annual Cost excluding Vat - Y10]]*T_OTHER_R[[#This Row],[(T)
Qty - Y10]]</f>
        <v>0</v>
      </c>
      <c r="AH30" s="28">
        <f>SUM(T_OTHER_R[[#This Row],[(U)
Total Cost Excluding Vat - Y1
(A*K)]:[(DD)
Total Cost Excluding Vat - Y10
(J*T)]])</f>
        <v>0</v>
      </c>
    </row>
    <row r="31" spans="1:34" s="5" customFormat="1" ht="12.9" x14ac:dyDescent="0.4">
      <c r="A31" s="116"/>
      <c r="B31" s="116"/>
      <c r="C31" s="116"/>
      <c r="D31" s="114"/>
      <c r="E31" s="29"/>
      <c r="F31" s="29"/>
      <c r="G31" s="29"/>
      <c r="H31" s="29"/>
      <c r="I31" s="29"/>
      <c r="J31" s="29"/>
      <c r="K31" s="29"/>
      <c r="L31" s="29"/>
      <c r="M31" s="29"/>
      <c r="N31" s="115"/>
      <c r="O31" s="115"/>
      <c r="P31" s="115"/>
      <c r="Q31" s="115"/>
      <c r="R31" s="115"/>
      <c r="S31" s="115"/>
      <c r="T31" s="115"/>
      <c r="U31" s="115"/>
      <c r="V31" s="115"/>
      <c r="W31" s="115"/>
      <c r="X31" s="8">
        <f>T_OTHER_R[[#This Row],[(K)
Qty - Y1]]*T_OTHER_R[[#This Row],[(A)
Annual Cost excluding Vat - Y1]]</f>
        <v>0</v>
      </c>
      <c r="Y31" s="24">
        <f>T_OTHER_R[[#This Row],[(B)
Annual Cost excluding Vat - Y2]]*T_OTHER_R[[#This Row],[(L)
Qty - Y2]]</f>
        <v>0</v>
      </c>
      <c r="Z31" s="24">
        <f>T_OTHER_R[[#This Row],[(C)
Annual Cost excluding Vat - Y3]]*T_OTHER_R[[#This Row],[(M)
Qty - Y3]]</f>
        <v>0</v>
      </c>
      <c r="AA31" s="24">
        <f>T_OTHER_R[[#This Row],[(D)
Annual Cost excluding Vat - Y4]]*T_OTHER_R[[#This Row],[(N)
Qty - Y4]]</f>
        <v>0</v>
      </c>
      <c r="AB31" s="24">
        <f>T_OTHER_R[[#This Row],[(E)
Annual Cost excluding Vat - Y5]]*T_OTHER_R[[#This Row],[(O)
Qty - Y5]]</f>
        <v>0</v>
      </c>
      <c r="AC31" s="24">
        <f>T_OTHER_R[[#This Row],[(F)
Annual Cost excluding Vat - Y6]]*T_OTHER_R[[#This Row],[(P)
Qty - Y6]]</f>
        <v>0</v>
      </c>
      <c r="AD31" s="24">
        <f>T_OTHER_R[[#This Row],[(G)
Annual Cost excluding Vat - Y7]]*T_OTHER_R[[#This Row],[(Q)
Qty - Y7]]</f>
        <v>0</v>
      </c>
      <c r="AE31" s="24">
        <f>T_OTHER_R[[#This Row],[(H)
Annual Cost excluding Vat - Y8]]*T_OTHER_R[[#This Row],[(R)
Qty - Y8]]</f>
        <v>0</v>
      </c>
      <c r="AF31" s="24">
        <f>T_OTHER_R[[#This Row],[(I)
Annual Cost excluding Vat - Y9]]*T_OTHER_R[[#This Row],[(S)
Qty - Y9]]</f>
        <v>0</v>
      </c>
      <c r="AG31" s="24">
        <f>T_OTHER_R[[#This Row],[(J)
Annual Cost excluding Vat - Y10]]*T_OTHER_R[[#This Row],[(T)
Qty - Y10]]</f>
        <v>0</v>
      </c>
      <c r="AH31" s="28">
        <f>SUM(T_OTHER_R[[#This Row],[(U)
Total Cost Excluding Vat - Y1
(A*K)]:[(DD)
Total Cost Excluding Vat - Y10
(J*T)]])</f>
        <v>0</v>
      </c>
    </row>
    <row r="32" spans="1:34" s="5" customFormat="1" ht="12.9" x14ac:dyDescent="0.4">
      <c r="A32" s="116"/>
      <c r="B32" s="116"/>
      <c r="C32" s="116"/>
      <c r="D32" s="114"/>
      <c r="E32" s="29"/>
      <c r="F32" s="29"/>
      <c r="G32" s="29"/>
      <c r="H32" s="29"/>
      <c r="I32" s="29"/>
      <c r="J32" s="29"/>
      <c r="K32" s="29"/>
      <c r="L32" s="29"/>
      <c r="M32" s="29"/>
      <c r="N32" s="115"/>
      <c r="O32" s="115"/>
      <c r="P32" s="115"/>
      <c r="Q32" s="115"/>
      <c r="R32" s="115"/>
      <c r="S32" s="115"/>
      <c r="T32" s="115"/>
      <c r="U32" s="115"/>
      <c r="V32" s="115"/>
      <c r="W32" s="115"/>
      <c r="X32" s="8">
        <f>T_OTHER_R[[#This Row],[(K)
Qty - Y1]]*T_OTHER_R[[#This Row],[(A)
Annual Cost excluding Vat - Y1]]</f>
        <v>0</v>
      </c>
      <c r="Y32" s="24">
        <f>T_OTHER_R[[#This Row],[(B)
Annual Cost excluding Vat - Y2]]*T_OTHER_R[[#This Row],[(L)
Qty - Y2]]</f>
        <v>0</v>
      </c>
      <c r="Z32" s="24">
        <f>T_OTHER_R[[#This Row],[(C)
Annual Cost excluding Vat - Y3]]*T_OTHER_R[[#This Row],[(M)
Qty - Y3]]</f>
        <v>0</v>
      </c>
      <c r="AA32" s="24">
        <f>T_OTHER_R[[#This Row],[(D)
Annual Cost excluding Vat - Y4]]*T_OTHER_R[[#This Row],[(N)
Qty - Y4]]</f>
        <v>0</v>
      </c>
      <c r="AB32" s="24">
        <f>T_OTHER_R[[#This Row],[(E)
Annual Cost excluding Vat - Y5]]*T_OTHER_R[[#This Row],[(O)
Qty - Y5]]</f>
        <v>0</v>
      </c>
      <c r="AC32" s="24">
        <f>T_OTHER_R[[#This Row],[(F)
Annual Cost excluding Vat - Y6]]*T_OTHER_R[[#This Row],[(P)
Qty - Y6]]</f>
        <v>0</v>
      </c>
      <c r="AD32" s="24">
        <f>T_OTHER_R[[#This Row],[(G)
Annual Cost excluding Vat - Y7]]*T_OTHER_R[[#This Row],[(Q)
Qty - Y7]]</f>
        <v>0</v>
      </c>
      <c r="AE32" s="24">
        <f>T_OTHER_R[[#This Row],[(H)
Annual Cost excluding Vat - Y8]]*T_OTHER_R[[#This Row],[(R)
Qty - Y8]]</f>
        <v>0</v>
      </c>
      <c r="AF32" s="24">
        <f>T_OTHER_R[[#This Row],[(I)
Annual Cost excluding Vat - Y9]]*T_OTHER_R[[#This Row],[(S)
Qty - Y9]]</f>
        <v>0</v>
      </c>
      <c r="AG32" s="24">
        <f>T_OTHER_R[[#This Row],[(J)
Annual Cost excluding Vat - Y10]]*T_OTHER_R[[#This Row],[(T)
Qty - Y10]]</f>
        <v>0</v>
      </c>
      <c r="AH32" s="28">
        <f>SUM(T_OTHER_R[[#This Row],[(U)
Total Cost Excluding Vat - Y1
(A*K)]:[(DD)
Total Cost Excluding Vat - Y10
(J*T)]])</f>
        <v>0</v>
      </c>
    </row>
    <row r="33" spans="1:34" s="5" customFormat="1" ht="12.9" x14ac:dyDescent="0.4">
      <c r="A33" s="116"/>
      <c r="B33" s="116"/>
      <c r="C33" s="116"/>
      <c r="D33" s="114"/>
      <c r="E33" s="29"/>
      <c r="F33" s="29"/>
      <c r="G33" s="29"/>
      <c r="H33" s="29"/>
      <c r="I33" s="29"/>
      <c r="J33" s="29"/>
      <c r="K33" s="29"/>
      <c r="L33" s="29"/>
      <c r="M33" s="29"/>
      <c r="N33" s="115"/>
      <c r="O33" s="115"/>
      <c r="P33" s="115"/>
      <c r="Q33" s="115"/>
      <c r="R33" s="115"/>
      <c r="S33" s="115"/>
      <c r="T33" s="115"/>
      <c r="U33" s="115"/>
      <c r="V33" s="115"/>
      <c r="W33" s="115"/>
      <c r="X33" s="8">
        <f>T_OTHER_R[[#This Row],[(K)
Qty - Y1]]*T_OTHER_R[[#This Row],[(A)
Annual Cost excluding Vat - Y1]]</f>
        <v>0</v>
      </c>
      <c r="Y33" s="24">
        <f>T_OTHER_R[[#This Row],[(B)
Annual Cost excluding Vat - Y2]]*T_OTHER_R[[#This Row],[(L)
Qty - Y2]]</f>
        <v>0</v>
      </c>
      <c r="Z33" s="24">
        <f>T_OTHER_R[[#This Row],[(C)
Annual Cost excluding Vat - Y3]]*T_OTHER_R[[#This Row],[(M)
Qty - Y3]]</f>
        <v>0</v>
      </c>
      <c r="AA33" s="24">
        <f>T_OTHER_R[[#This Row],[(D)
Annual Cost excluding Vat - Y4]]*T_OTHER_R[[#This Row],[(N)
Qty - Y4]]</f>
        <v>0</v>
      </c>
      <c r="AB33" s="24">
        <f>T_OTHER_R[[#This Row],[(E)
Annual Cost excluding Vat - Y5]]*T_OTHER_R[[#This Row],[(O)
Qty - Y5]]</f>
        <v>0</v>
      </c>
      <c r="AC33" s="24">
        <f>T_OTHER_R[[#This Row],[(F)
Annual Cost excluding Vat - Y6]]*T_OTHER_R[[#This Row],[(P)
Qty - Y6]]</f>
        <v>0</v>
      </c>
      <c r="AD33" s="24">
        <f>T_OTHER_R[[#This Row],[(G)
Annual Cost excluding Vat - Y7]]*T_OTHER_R[[#This Row],[(Q)
Qty - Y7]]</f>
        <v>0</v>
      </c>
      <c r="AE33" s="24">
        <f>T_OTHER_R[[#This Row],[(H)
Annual Cost excluding Vat - Y8]]*T_OTHER_R[[#This Row],[(R)
Qty - Y8]]</f>
        <v>0</v>
      </c>
      <c r="AF33" s="24">
        <f>T_OTHER_R[[#This Row],[(I)
Annual Cost excluding Vat - Y9]]*T_OTHER_R[[#This Row],[(S)
Qty - Y9]]</f>
        <v>0</v>
      </c>
      <c r="AG33" s="24">
        <f>T_OTHER_R[[#This Row],[(J)
Annual Cost excluding Vat - Y10]]*T_OTHER_R[[#This Row],[(T)
Qty - Y10]]</f>
        <v>0</v>
      </c>
      <c r="AH33" s="28">
        <f>SUM(T_OTHER_R[[#This Row],[(U)
Total Cost Excluding Vat - Y1
(A*K)]:[(DD)
Total Cost Excluding Vat - Y10
(J*T)]])</f>
        <v>0</v>
      </c>
    </row>
    <row r="34" spans="1:34" s="5" customFormat="1" ht="12.9" x14ac:dyDescent="0.4">
      <c r="A34" s="116"/>
      <c r="B34" s="116"/>
      <c r="C34" s="116"/>
      <c r="D34" s="114"/>
      <c r="E34" s="29"/>
      <c r="F34" s="29"/>
      <c r="G34" s="29"/>
      <c r="H34" s="29"/>
      <c r="I34" s="29"/>
      <c r="J34" s="29"/>
      <c r="K34" s="29"/>
      <c r="L34" s="29"/>
      <c r="M34" s="29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8">
        <f>T_OTHER_R[[#This Row],[(K)
Qty - Y1]]*T_OTHER_R[[#This Row],[(A)
Annual Cost excluding Vat - Y1]]</f>
        <v>0</v>
      </c>
      <c r="Y34" s="24">
        <f>T_OTHER_R[[#This Row],[(B)
Annual Cost excluding Vat - Y2]]*T_OTHER_R[[#This Row],[(L)
Qty - Y2]]</f>
        <v>0</v>
      </c>
      <c r="Z34" s="24">
        <f>T_OTHER_R[[#This Row],[(C)
Annual Cost excluding Vat - Y3]]*T_OTHER_R[[#This Row],[(M)
Qty - Y3]]</f>
        <v>0</v>
      </c>
      <c r="AA34" s="24">
        <f>T_OTHER_R[[#This Row],[(D)
Annual Cost excluding Vat - Y4]]*T_OTHER_R[[#This Row],[(N)
Qty - Y4]]</f>
        <v>0</v>
      </c>
      <c r="AB34" s="24">
        <f>T_OTHER_R[[#This Row],[(E)
Annual Cost excluding Vat - Y5]]*T_OTHER_R[[#This Row],[(O)
Qty - Y5]]</f>
        <v>0</v>
      </c>
      <c r="AC34" s="24">
        <f>T_OTHER_R[[#This Row],[(F)
Annual Cost excluding Vat - Y6]]*T_OTHER_R[[#This Row],[(P)
Qty - Y6]]</f>
        <v>0</v>
      </c>
      <c r="AD34" s="24">
        <f>T_OTHER_R[[#This Row],[(G)
Annual Cost excluding Vat - Y7]]*T_OTHER_R[[#This Row],[(Q)
Qty - Y7]]</f>
        <v>0</v>
      </c>
      <c r="AE34" s="24">
        <f>T_OTHER_R[[#This Row],[(H)
Annual Cost excluding Vat - Y8]]*T_OTHER_R[[#This Row],[(R)
Qty - Y8]]</f>
        <v>0</v>
      </c>
      <c r="AF34" s="24">
        <f>T_OTHER_R[[#This Row],[(I)
Annual Cost excluding Vat - Y9]]*T_OTHER_R[[#This Row],[(S)
Qty - Y9]]</f>
        <v>0</v>
      </c>
      <c r="AG34" s="24">
        <f>T_OTHER_R[[#This Row],[(J)
Annual Cost excluding Vat - Y10]]*T_OTHER_R[[#This Row],[(T)
Qty - Y10]]</f>
        <v>0</v>
      </c>
      <c r="AH34" s="28">
        <f>SUM(T_OTHER_R[[#This Row],[(U)
Total Cost Excluding Vat - Y1
(A*K)]:[(DD)
Total Cost Excluding Vat - Y10
(J*T)]])</f>
        <v>0</v>
      </c>
    </row>
    <row r="35" spans="1:34" s="5" customFormat="1" ht="12.9" x14ac:dyDescent="0.4">
      <c r="A35" s="116"/>
      <c r="B35" s="116"/>
      <c r="C35" s="116"/>
      <c r="D35" s="114"/>
      <c r="E35" s="29"/>
      <c r="F35" s="29"/>
      <c r="G35" s="29"/>
      <c r="H35" s="29"/>
      <c r="I35" s="29"/>
      <c r="J35" s="29"/>
      <c r="K35" s="29"/>
      <c r="L35" s="29"/>
      <c r="M35" s="29"/>
      <c r="N35" s="115"/>
      <c r="O35" s="115"/>
      <c r="P35" s="115"/>
      <c r="Q35" s="115"/>
      <c r="R35" s="115"/>
      <c r="S35" s="115"/>
      <c r="T35" s="115"/>
      <c r="U35" s="115"/>
      <c r="V35" s="115"/>
      <c r="W35" s="115"/>
      <c r="X35" s="8">
        <f>T_OTHER_R[[#This Row],[(K)
Qty - Y1]]*T_OTHER_R[[#This Row],[(A)
Annual Cost excluding Vat - Y1]]</f>
        <v>0</v>
      </c>
      <c r="Y35" s="24">
        <f>T_OTHER_R[[#This Row],[(B)
Annual Cost excluding Vat - Y2]]*T_OTHER_R[[#This Row],[(L)
Qty - Y2]]</f>
        <v>0</v>
      </c>
      <c r="Z35" s="24">
        <f>T_OTHER_R[[#This Row],[(C)
Annual Cost excluding Vat - Y3]]*T_OTHER_R[[#This Row],[(M)
Qty - Y3]]</f>
        <v>0</v>
      </c>
      <c r="AA35" s="24">
        <f>T_OTHER_R[[#This Row],[(D)
Annual Cost excluding Vat - Y4]]*T_OTHER_R[[#This Row],[(N)
Qty - Y4]]</f>
        <v>0</v>
      </c>
      <c r="AB35" s="24">
        <f>T_OTHER_R[[#This Row],[(E)
Annual Cost excluding Vat - Y5]]*T_OTHER_R[[#This Row],[(O)
Qty - Y5]]</f>
        <v>0</v>
      </c>
      <c r="AC35" s="24">
        <f>T_OTHER_R[[#This Row],[(F)
Annual Cost excluding Vat - Y6]]*T_OTHER_R[[#This Row],[(P)
Qty - Y6]]</f>
        <v>0</v>
      </c>
      <c r="AD35" s="24">
        <f>T_OTHER_R[[#This Row],[(G)
Annual Cost excluding Vat - Y7]]*T_OTHER_R[[#This Row],[(Q)
Qty - Y7]]</f>
        <v>0</v>
      </c>
      <c r="AE35" s="24">
        <f>T_OTHER_R[[#This Row],[(H)
Annual Cost excluding Vat - Y8]]*T_OTHER_R[[#This Row],[(R)
Qty - Y8]]</f>
        <v>0</v>
      </c>
      <c r="AF35" s="24">
        <f>T_OTHER_R[[#This Row],[(I)
Annual Cost excluding Vat - Y9]]*T_OTHER_R[[#This Row],[(S)
Qty - Y9]]</f>
        <v>0</v>
      </c>
      <c r="AG35" s="24">
        <f>T_OTHER_R[[#This Row],[(J)
Annual Cost excluding Vat - Y10]]*T_OTHER_R[[#This Row],[(T)
Qty - Y10]]</f>
        <v>0</v>
      </c>
      <c r="AH35" s="28">
        <f>SUM(T_OTHER_R[[#This Row],[(U)
Total Cost Excluding Vat - Y1
(A*K)]:[(DD)
Total Cost Excluding Vat - Y10
(J*T)]])</f>
        <v>0</v>
      </c>
    </row>
    <row r="36" spans="1:34" s="5" customFormat="1" ht="12.9" x14ac:dyDescent="0.4">
      <c r="A36" s="116"/>
      <c r="B36" s="116"/>
      <c r="C36" s="116"/>
      <c r="D36" s="114"/>
      <c r="E36" s="29"/>
      <c r="F36" s="29"/>
      <c r="G36" s="29"/>
      <c r="H36" s="29"/>
      <c r="I36" s="29"/>
      <c r="J36" s="29"/>
      <c r="K36" s="29"/>
      <c r="L36" s="29"/>
      <c r="M36" s="29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8">
        <f>T_OTHER_R[[#This Row],[(K)
Qty - Y1]]*T_OTHER_R[[#This Row],[(A)
Annual Cost excluding Vat - Y1]]</f>
        <v>0</v>
      </c>
      <c r="Y36" s="24">
        <f>T_OTHER_R[[#This Row],[(B)
Annual Cost excluding Vat - Y2]]*T_OTHER_R[[#This Row],[(L)
Qty - Y2]]</f>
        <v>0</v>
      </c>
      <c r="Z36" s="24">
        <f>T_OTHER_R[[#This Row],[(C)
Annual Cost excluding Vat - Y3]]*T_OTHER_R[[#This Row],[(M)
Qty - Y3]]</f>
        <v>0</v>
      </c>
      <c r="AA36" s="24">
        <f>T_OTHER_R[[#This Row],[(D)
Annual Cost excluding Vat - Y4]]*T_OTHER_R[[#This Row],[(N)
Qty - Y4]]</f>
        <v>0</v>
      </c>
      <c r="AB36" s="24">
        <f>T_OTHER_R[[#This Row],[(E)
Annual Cost excluding Vat - Y5]]*T_OTHER_R[[#This Row],[(O)
Qty - Y5]]</f>
        <v>0</v>
      </c>
      <c r="AC36" s="24">
        <f>T_OTHER_R[[#This Row],[(F)
Annual Cost excluding Vat - Y6]]*T_OTHER_R[[#This Row],[(P)
Qty - Y6]]</f>
        <v>0</v>
      </c>
      <c r="AD36" s="24">
        <f>T_OTHER_R[[#This Row],[(G)
Annual Cost excluding Vat - Y7]]*T_OTHER_R[[#This Row],[(Q)
Qty - Y7]]</f>
        <v>0</v>
      </c>
      <c r="AE36" s="24">
        <f>T_OTHER_R[[#This Row],[(H)
Annual Cost excluding Vat - Y8]]*T_OTHER_R[[#This Row],[(R)
Qty - Y8]]</f>
        <v>0</v>
      </c>
      <c r="AF36" s="24">
        <f>T_OTHER_R[[#This Row],[(I)
Annual Cost excluding Vat - Y9]]*T_OTHER_R[[#This Row],[(S)
Qty - Y9]]</f>
        <v>0</v>
      </c>
      <c r="AG36" s="24">
        <f>T_OTHER_R[[#This Row],[(J)
Annual Cost excluding Vat - Y10]]*T_OTHER_R[[#This Row],[(T)
Qty - Y10]]</f>
        <v>0</v>
      </c>
      <c r="AH36" s="28">
        <f>SUM(T_OTHER_R[[#This Row],[(U)
Total Cost Excluding Vat - Y1
(A*K)]:[(DD)
Total Cost Excluding Vat - Y10
(J*T)]])</f>
        <v>0</v>
      </c>
    </row>
    <row r="37" spans="1:34" s="5" customFormat="1" ht="12.9" x14ac:dyDescent="0.4">
      <c r="A37" s="116"/>
      <c r="B37" s="116"/>
      <c r="C37" s="116"/>
      <c r="D37" s="114"/>
      <c r="E37" s="29"/>
      <c r="F37" s="29"/>
      <c r="G37" s="29"/>
      <c r="H37" s="29"/>
      <c r="I37" s="29"/>
      <c r="J37" s="29"/>
      <c r="K37" s="29"/>
      <c r="L37" s="29"/>
      <c r="M37" s="29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8">
        <f>T_OTHER_R[[#This Row],[(K)
Qty - Y1]]*T_OTHER_R[[#This Row],[(A)
Annual Cost excluding Vat - Y1]]</f>
        <v>0</v>
      </c>
      <c r="Y37" s="24">
        <f>T_OTHER_R[[#This Row],[(B)
Annual Cost excluding Vat - Y2]]*T_OTHER_R[[#This Row],[(L)
Qty - Y2]]</f>
        <v>0</v>
      </c>
      <c r="Z37" s="24">
        <f>T_OTHER_R[[#This Row],[(C)
Annual Cost excluding Vat - Y3]]*T_OTHER_R[[#This Row],[(M)
Qty - Y3]]</f>
        <v>0</v>
      </c>
      <c r="AA37" s="24">
        <f>T_OTHER_R[[#This Row],[(D)
Annual Cost excluding Vat - Y4]]*T_OTHER_R[[#This Row],[(N)
Qty - Y4]]</f>
        <v>0</v>
      </c>
      <c r="AB37" s="24">
        <f>T_OTHER_R[[#This Row],[(E)
Annual Cost excluding Vat - Y5]]*T_OTHER_R[[#This Row],[(O)
Qty - Y5]]</f>
        <v>0</v>
      </c>
      <c r="AC37" s="24">
        <f>T_OTHER_R[[#This Row],[(F)
Annual Cost excluding Vat - Y6]]*T_OTHER_R[[#This Row],[(P)
Qty - Y6]]</f>
        <v>0</v>
      </c>
      <c r="AD37" s="24">
        <f>T_OTHER_R[[#This Row],[(G)
Annual Cost excluding Vat - Y7]]*T_OTHER_R[[#This Row],[(Q)
Qty - Y7]]</f>
        <v>0</v>
      </c>
      <c r="AE37" s="24">
        <f>T_OTHER_R[[#This Row],[(H)
Annual Cost excluding Vat - Y8]]*T_OTHER_R[[#This Row],[(R)
Qty - Y8]]</f>
        <v>0</v>
      </c>
      <c r="AF37" s="24">
        <f>T_OTHER_R[[#This Row],[(I)
Annual Cost excluding Vat - Y9]]*T_OTHER_R[[#This Row],[(S)
Qty - Y9]]</f>
        <v>0</v>
      </c>
      <c r="AG37" s="24">
        <f>T_OTHER_R[[#This Row],[(J)
Annual Cost excluding Vat - Y10]]*T_OTHER_R[[#This Row],[(T)
Qty - Y10]]</f>
        <v>0</v>
      </c>
      <c r="AH37" s="28">
        <f>SUM(T_OTHER_R[[#This Row],[(U)
Total Cost Excluding Vat - Y1
(A*K)]:[(DD)
Total Cost Excluding Vat - Y10
(J*T)]])</f>
        <v>0</v>
      </c>
    </row>
    <row r="38" spans="1:34" s="5" customFormat="1" ht="12.9" x14ac:dyDescent="0.4">
      <c r="A38" s="116"/>
      <c r="B38" s="116"/>
      <c r="C38" s="116"/>
      <c r="D38" s="114"/>
      <c r="E38" s="29"/>
      <c r="F38" s="29"/>
      <c r="G38" s="29"/>
      <c r="H38" s="29"/>
      <c r="I38" s="29"/>
      <c r="J38" s="29"/>
      <c r="K38" s="29"/>
      <c r="L38" s="29"/>
      <c r="M38" s="29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8">
        <f>T_OTHER_R[[#This Row],[(K)
Qty - Y1]]*T_OTHER_R[[#This Row],[(A)
Annual Cost excluding Vat - Y1]]</f>
        <v>0</v>
      </c>
      <c r="Y38" s="24">
        <f>T_OTHER_R[[#This Row],[(B)
Annual Cost excluding Vat - Y2]]*T_OTHER_R[[#This Row],[(L)
Qty - Y2]]</f>
        <v>0</v>
      </c>
      <c r="Z38" s="24">
        <f>T_OTHER_R[[#This Row],[(C)
Annual Cost excluding Vat - Y3]]*T_OTHER_R[[#This Row],[(M)
Qty - Y3]]</f>
        <v>0</v>
      </c>
      <c r="AA38" s="24">
        <f>T_OTHER_R[[#This Row],[(D)
Annual Cost excluding Vat - Y4]]*T_OTHER_R[[#This Row],[(N)
Qty - Y4]]</f>
        <v>0</v>
      </c>
      <c r="AB38" s="24">
        <f>T_OTHER_R[[#This Row],[(E)
Annual Cost excluding Vat - Y5]]*T_OTHER_R[[#This Row],[(O)
Qty - Y5]]</f>
        <v>0</v>
      </c>
      <c r="AC38" s="24">
        <f>T_OTHER_R[[#This Row],[(F)
Annual Cost excluding Vat - Y6]]*T_OTHER_R[[#This Row],[(P)
Qty - Y6]]</f>
        <v>0</v>
      </c>
      <c r="AD38" s="24">
        <f>T_OTHER_R[[#This Row],[(G)
Annual Cost excluding Vat - Y7]]*T_OTHER_R[[#This Row],[(Q)
Qty - Y7]]</f>
        <v>0</v>
      </c>
      <c r="AE38" s="24">
        <f>T_OTHER_R[[#This Row],[(H)
Annual Cost excluding Vat - Y8]]*T_OTHER_R[[#This Row],[(R)
Qty - Y8]]</f>
        <v>0</v>
      </c>
      <c r="AF38" s="24">
        <f>T_OTHER_R[[#This Row],[(I)
Annual Cost excluding Vat - Y9]]*T_OTHER_R[[#This Row],[(S)
Qty - Y9]]</f>
        <v>0</v>
      </c>
      <c r="AG38" s="24">
        <f>T_OTHER_R[[#This Row],[(J)
Annual Cost excluding Vat - Y10]]*T_OTHER_R[[#This Row],[(T)
Qty - Y10]]</f>
        <v>0</v>
      </c>
      <c r="AH38" s="28">
        <f>SUM(T_OTHER_R[[#This Row],[(U)
Total Cost Excluding Vat - Y1
(A*K)]:[(DD)
Total Cost Excluding Vat - Y10
(J*T)]])</f>
        <v>0</v>
      </c>
    </row>
    <row r="39" spans="1:34" s="5" customFormat="1" ht="12.9" x14ac:dyDescent="0.4">
      <c r="A39" s="116"/>
      <c r="B39" s="116"/>
      <c r="C39" s="116"/>
      <c r="D39" s="114"/>
      <c r="E39" s="29"/>
      <c r="F39" s="29"/>
      <c r="G39" s="29"/>
      <c r="H39" s="29"/>
      <c r="I39" s="29"/>
      <c r="J39" s="29"/>
      <c r="K39" s="29"/>
      <c r="L39" s="29"/>
      <c r="M39" s="29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8">
        <f>T_OTHER_R[[#This Row],[(K)
Qty - Y1]]*T_OTHER_R[[#This Row],[(A)
Annual Cost excluding Vat - Y1]]</f>
        <v>0</v>
      </c>
      <c r="Y39" s="24">
        <f>T_OTHER_R[[#This Row],[(B)
Annual Cost excluding Vat - Y2]]*T_OTHER_R[[#This Row],[(L)
Qty - Y2]]</f>
        <v>0</v>
      </c>
      <c r="Z39" s="24">
        <f>T_OTHER_R[[#This Row],[(C)
Annual Cost excluding Vat - Y3]]*T_OTHER_R[[#This Row],[(M)
Qty - Y3]]</f>
        <v>0</v>
      </c>
      <c r="AA39" s="24">
        <f>T_OTHER_R[[#This Row],[(D)
Annual Cost excluding Vat - Y4]]*T_OTHER_R[[#This Row],[(N)
Qty - Y4]]</f>
        <v>0</v>
      </c>
      <c r="AB39" s="24">
        <f>T_OTHER_R[[#This Row],[(E)
Annual Cost excluding Vat - Y5]]*T_OTHER_R[[#This Row],[(O)
Qty - Y5]]</f>
        <v>0</v>
      </c>
      <c r="AC39" s="24">
        <f>T_OTHER_R[[#This Row],[(F)
Annual Cost excluding Vat - Y6]]*T_OTHER_R[[#This Row],[(P)
Qty - Y6]]</f>
        <v>0</v>
      </c>
      <c r="AD39" s="24">
        <f>T_OTHER_R[[#This Row],[(G)
Annual Cost excluding Vat - Y7]]*T_OTHER_R[[#This Row],[(Q)
Qty - Y7]]</f>
        <v>0</v>
      </c>
      <c r="AE39" s="24">
        <f>T_OTHER_R[[#This Row],[(H)
Annual Cost excluding Vat - Y8]]*T_OTHER_R[[#This Row],[(R)
Qty - Y8]]</f>
        <v>0</v>
      </c>
      <c r="AF39" s="24">
        <f>T_OTHER_R[[#This Row],[(I)
Annual Cost excluding Vat - Y9]]*T_OTHER_R[[#This Row],[(S)
Qty - Y9]]</f>
        <v>0</v>
      </c>
      <c r="AG39" s="24">
        <f>T_OTHER_R[[#This Row],[(J)
Annual Cost excluding Vat - Y10]]*T_OTHER_R[[#This Row],[(T)
Qty - Y10]]</f>
        <v>0</v>
      </c>
      <c r="AH39" s="28">
        <f>SUM(T_OTHER_R[[#This Row],[(U)
Total Cost Excluding Vat - Y1
(A*K)]:[(DD)
Total Cost Excluding Vat - Y10
(J*T)]])</f>
        <v>0</v>
      </c>
    </row>
    <row r="40" spans="1:34" s="5" customFormat="1" ht="12.9" x14ac:dyDescent="0.4">
      <c r="A40" s="116"/>
      <c r="B40" s="116"/>
      <c r="C40" s="116"/>
      <c r="D40" s="114"/>
      <c r="E40" s="29"/>
      <c r="F40" s="29"/>
      <c r="G40" s="29"/>
      <c r="H40" s="29"/>
      <c r="I40" s="29"/>
      <c r="J40" s="29"/>
      <c r="K40" s="29"/>
      <c r="L40" s="29"/>
      <c r="M40" s="29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8">
        <f>T_OTHER_R[[#This Row],[(K)
Qty - Y1]]*T_OTHER_R[[#This Row],[(A)
Annual Cost excluding Vat - Y1]]</f>
        <v>0</v>
      </c>
      <c r="Y40" s="24">
        <f>T_OTHER_R[[#This Row],[(B)
Annual Cost excluding Vat - Y2]]*T_OTHER_R[[#This Row],[(L)
Qty - Y2]]</f>
        <v>0</v>
      </c>
      <c r="Z40" s="24">
        <f>T_OTHER_R[[#This Row],[(C)
Annual Cost excluding Vat - Y3]]*T_OTHER_R[[#This Row],[(M)
Qty - Y3]]</f>
        <v>0</v>
      </c>
      <c r="AA40" s="24">
        <f>T_OTHER_R[[#This Row],[(D)
Annual Cost excluding Vat - Y4]]*T_OTHER_R[[#This Row],[(N)
Qty - Y4]]</f>
        <v>0</v>
      </c>
      <c r="AB40" s="24">
        <f>T_OTHER_R[[#This Row],[(E)
Annual Cost excluding Vat - Y5]]*T_OTHER_R[[#This Row],[(O)
Qty - Y5]]</f>
        <v>0</v>
      </c>
      <c r="AC40" s="24">
        <f>T_OTHER_R[[#This Row],[(F)
Annual Cost excluding Vat - Y6]]*T_OTHER_R[[#This Row],[(P)
Qty - Y6]]</f>
        <v>0</v>
      </c>
      <c r="AD40" s="24">
        <f>T_OTHER_R[[#This Row],[(G)
Annual Cost excluding Vat - Y7]]*T_OTHER_R[[#This Row],[(Q)
Qty - Y7]]</f>
        <v>0</v>
      </c>
      <c r="AE40" s="24">
        <f>T_OTHER_R[[#This Row],[(H)
Annual Cost excluding Vat - Y8]]*T_OTHER_R[[#This Row],[(R)
Qty - Y8]]</f>
        <v>0</v>
      </c>
      <c r="AF40" s="24">
        <f>T_OTHER_R[[#This Row],[(I)
Annual Cost excluding Vat - Y9]]*T_OTHER_R[[#This Row],[(S)
Qty - Y9]]</f>
        <v>0</v>
      </c>
      <c r="AG40" s="24">
        <f>T_OTHER_R[[#This Row],[(J)
Annual Cost excluding Vat - Y10]]*T_OTHER_R[[#This Row],[(T)
Qty - Y10]]</f>
        <v>0</v>
      </c>
      <c r="AH40" s="28">
        <f>SUM(T_OTHER_R[[#This Row],[(U)
Total Cost Excluding Vat - Y1
(A*K)]:[(DD)
Total Cost Excluding Vat - Y10
(J*T)]])</f>
        <v>0</v>
      </c>
    </row>
    <row r="41" spans="1:34" s="5" customFormat="1" ht="12.9" x14ac:dyDescent="0.4">
      <c r="A41" s="116"/>
      <c r="B41" s="116"/>
      <c r="C41" s="116"/>
      <c r="D41" s="114"/>
      <c r="E41" s="29"/>
      <c r="F41" s="29"/>
      <c r="G41" s="29"/>
      <c r="H41" s="29"/>
      <c r="I41" s="29"/>
      <c r="J41" s="29"/>
      <c r="K41" s="29"/>
      <c r="L41" s="29"/>
      <c r="M41" s="29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8">
        <f>T_OTHER_R[[#This Row],[(K)
Qty - Y1]]*T_OTHER_R[[#This Row],[(A)
Annual Cost excluding Vat - Y1]]</f>
        <v>0</v>
      </c>
      <c r="Y41" s="24">
        <f>T_OTHER_R[[#This Row],[(B)
Annual Cost excluding Vat - Y2]]*T_OTHER_R[[#This Row],[(L)
Qty - Y2]]</f>
        <v>0</v>
      </c>
      <c r="Z41" s="24">
        <f>T_OTHER_R[[#This Row],[(C)
Annual Cost excluding Vat - Y3]]*T_OTHER_R[[#This Row],[(M)
Qty - Y3]]</f>
        <v>0</v>
      </c>
      <c r="AA41" s="24">
        <f>T_OTHER_R[[#This Row],[(D)
Annual Cost excluding Vat - Y4]]*T_OTHER_R[[#This Row],[(N)
Qty - Y4]]</f>
        <v>0</v>
      </c>
      <c r="AB41" s="24">
        <f>T_OTHER_R[[#This Row],[(E)
Annual Cost excluding Vat - Y5]]*T_OTHER_R[[#This Row],[(O)
Qty - Y5]]</f>
        <v>0</v>
      </c>
      <c r="AC41" s="24">
        <f>T_OTHER_R[[#This Row],[(F)
Annual Cost excluding Vat - Y6]]*T_OTHER_R[[#This Row],[(P)
Qty - Y6]]</f>
        <v>0</v>
      </c>
      <c r="AD41" s="24">
        <f>T_OTHER_R[[#This Row],[(G)
Annual Cost excluding Vat - Y7]]*T_OTHER_R[[#This Row],[(Q)
Qty - Y7]]</f>
        <v>0</v>
      </c>
      <c r="AE41" s="24">
        <f>T_OTHER_R[[#This Row],[(H)
Annual Cost excluding Vat - Y8]]*T_OTHER_R[[#This Row],[(R)
Qty - Y8]]</f>
        <v>0</v>
      </c>
      <c r="AF41" s="24">
        <f>T_OTHER_R[[#This Row],[(I)
Annual Cost excluding Vat - Y9]]*T_OTHER_R[[#This Row],[(S)
Qty - Y9]]</f>
        <v>0</v>
      </c>
      <c r="AG41" s="24">
        <f>T_OTHER_R[[#This Row],[(J)
Annual Cost excluding Vat - Y10]]*T_OTHER_R[[#This Row],[(T)
Qty - Y10]]</f>
        <v>0</v>
      </c>
      <c r="AH41" s="28">
        <f>SUM(T_OTHER_R[[#This Row],[(U)
Total Cost Excluding Vat - Y1
(A*K)]:[(DD)
Total Cost Excluding Vat - Y10
(J*T)]])</f>
        <v>0</v>
      </c>
    </row>
    <row r="42" spans="1:34" s="5" customFormat="1" ht="12.9" x14ac:dyDescent="0.4">
      <c r="A42" s="116"/>
      <c r="B42" s="116"/>
      <c r="C42" s="116"/>
      <c r="D42" s="114"/>
      <c r="E42" s="29"/>
      <c r="F42" s="29"/>
      <c r="G42" s="29"/>
      <c r="H42" s="29"/>
      <c r="I42" s="29"/>
      <c r="J42" s="29"/>
      <c r="K42" s="29"/>
      <c r="L42" s="29"/>
      <c r="M42" s="29"/>
      <c r="N42" s="115"/>
      <c r="O42" s="115"/>
      <c r="P42" s="115"/>
      <c r="Q42" s="115"/>
      <c r="R42" s="115"/>
      <c r="S42" s="115"/>
      <c r="T42" s="115"/>
      <c r="U42" s="115"/>
      <c r="V42" s="115"/>
      <c r="W42" s="115"/>
      <c r="X42" s="8">
        <f>T_OTHER_R[[#This Row],[(K)
Qty - Y1]]*T_OTHER_R[[#This Row],[(A)
Annual Cost excluding Vat - Y1]]</f>
        <v>0</v>
      </c>
      <c r="Y42" s="24">
        <f>T_OTHER_R[[#This Row],[(B)
Annual Cost excluding Vat - Y2]]*T_OTHER_R[[#This Row],[(L)
Qty - Y2]]</f>
        <v>0</v>
      </c>
      <c r="Z42" s="24">
        <f>T_OTHER_R[[#This Row],[(C)
Annual Cost excluding Vat - Y3]]*T_OTHER_R[[#This Row],[(M)
Qty - Y3]]</f>
        <v>0</v>
      </c>
      <c r="AA42" s="24">
        <f>T_OTHER_R[[#This Row],[(D)
Annual Cost excluding Vat - Y4]]*T_OTHER_R[[#This Row],[(N)
Qty - Y4]]</f>
        <v>0</v>
      </c>
      <c r="AB42" s="24">
        <f>T_OTHER_R[[#This Row],[(E)
Annual Cost excluding Vat - Y5]]*T_OTHER_R[[#This Row],[(O)
Qty - Y5]]</f>
        <v>0</v>
      </c>
      <c r="AC42" s="24">
        <f>T_OTHER_R[[#This Row],[(F)
Annual Cost excluding Vat - Y6]]*T_OTHER_R[[#This Row],[(P)
Qty - Y6]]</f>
        <v>0</v>
      </c>
      <c r="AD42" s="24">
        <f>T_OTHER_R[[#This Row],[(G)
Annual Cost excluding Vat - Y7]]*T_OTHER_R[[#This Row],[(Q)
Qty - Y7]]</f>
        <v>0</v>
      </c>
      <c r="AE42" s="24">
        <f>T_OTHER_R[[#This Row],[(H)
Annual Cost excluding Vat - Y8]]*T_OTHER_R[[#This Row],[(R)
Qty - Y8]]</f>
        <v>0</v>
      </c>
      <c r="AF42" s="24">
        <f>T_OTHER_R[[#This Row],[(I)
Annual Cost excluding Vat - Y9]]*T_OTHER_R[[#This Row],[(S)
Qty - Y9]]</f>
        <v>0</v>
      </c>
      <c r="AG42" s="24">
        <f>T_OTHER_R[[#This Row],[(J)
Annual Cost excluding Vat - Y10]]*T_OTHER_R[[#This Row],[(T)
Qty - Y10]]</f>
        <v>0</v>
      </c>
      <c r="AH42" s="28">
        <f>SUM(T_OTHER_R[[#This Row],[(U)
Total Cost Excluding Vat - Y1
(A*K)]:[(DD)
Total Cost Excluding Vat - Y10
(J*T)]])</f>
        <v>0</v>
      </c>
    </row>
    <row r="43" spans="1:34" s="5" customFormat="1" ht="12.9" x14ac:dyDescent="0.4">
      <c r="A43" s="116"/>
      <c r="B43" s="116"/>
      <c r="C43" s="116"/>
      <c r="D43" s="114"/>
      <c r="E43" s="29"/>
      <c r="F43" s="29"/>
      <c r="G43" s="29"/>
      <c r="H43" s="29"/>
      <c r="I43" s="29"/>
      <c r="J43" s="29"/>
      <c r="K43" s="29"/>
      <c r="L43" s="29"/>
      <c r="M43" s="29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8">
        <f>T_OTHER_R[[#This Row],[(K)
Qty - Y1]]*T_OTHER_R[[#This Row],[(A)
Annual Cost excluding Vat - Y1]]</f>
        <v>0</v>
      </c>
      <c r="Y43" s="24">
        <f>T_OTHER_R[[#This Row],[(B)
Annual Cost excluding Vat - Y2]]*T_OTHER_R[[#This Row],[(L)
Qty - Y2]]</f>
        <v>0</v>
      </c>
      <c r="Z43" s="24">
        <f>T_OTHER_R[[#This Row],[(C)
Annual Cost excluding Vat - Y3]]*T_OTHER_R[[#This Row],[(M)
Qty - Y3]]</f>
        <v>0</v>
      </c>
      <c r="AA43" s="24">
        <f>T_OTHER_R[[#This Row],[(D)
Annual Cost excluding Vat - Y4]]*T_OTHER_R[[#This Row],[(N)
Qty - Y4]]</f>
        <v>0</v>
      </c>
      <c r="AB43" s="24">
        <f>T_OTHER_R[[#This Row],[(E)
Annual Cost excluding Vat - Y5]]*T_OTHER_R[[#This Row],[(O)
Qty - Y5]]</f>
        <v>0</v>
      </c>
      <c r="AC43" s="24">
        <f>T_OTHER_R[[#This Row],[(F)
Annual Cost excluding Vat - Y6]]*T_OTHER_R[[#This Row],[(P)
Qty - Y6]]</f>
        <v>0</v>
      </c>
      <c r="AD43" s="24">
        <f>T_OTHER_R[[#This Row],[(G)
Annual Cost excluding Vat - Y7]]*T_OTHER_R[[#This Row],[(Q)
Qty - Y7]]</f>
        <v>0</v>
      </c>
      <c r="AE43" s="24">
        <f>T_OTHER_R[[#This Row],[(H)
Annual Cost excluding Vat - Y8]]*T_OTHER_R[[#This Row],[(R)
Qty - Y8]]</f>
        <v>0</v>
      </c>
      <c r="AF43" s="24">
        <f>T_OTHER_R[[#This Row],[(I)
Annual Cost excluding Vat - Y9]]*T_OTHER_R[[#This Row],[(S)
Qty - Y9]]</f>
        <v>0</v>
      </c>
      <c r="AG43" s="24">
        <f>T_OTHER_R[[#This Row],[(J)
Annual Cost excluding Vat - Y10]]*T_OTHER_R[[#This Row],[(T)
Qty - Y10]]</f>
        <v>0</v>
      </c>
      <c r="AH43" s="28">
        <f>SUM(T_OTHER_R[[#This Row],[(U)
Total Cost Excluding Vat - Y1
(A*K)]:[(DD)
Total Cost Excluding Vat - Y10
(J*T)]])</f>
        <v>0</v>
      </c>
    </row>
    <row r="44" spans="1:34" ht="14.6" x14ac:dyDescent="0.4">
      <c r="A44" s="11" t="s">
        <v>20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44">
        <f>SUBTOTAL(109,T_OTHER_R[(U)
Total Cost Excluding Vat - Y1
(A*K)])</f>
        <v>0</v>
      </c>
      <c r="Y44" s="44">
        <f>SUBTOTAL(109,T_OTHER_R[(V)
Total Cost Excluding Vat - Y2 
(B*L)])</f>
        <v>0</v>
      </c>
      <c r="Z44" s="44">
        <f>SUBTOTAL(109,T_OTHER_R[(W)
Total Cost Excluding Vat - Y3 
(C*M)])</f>
        <v>0</v>
      </c>
      <c r="AA44" s="44">
        <f>SUBTOTAL(109,T_OTHER_R[(X)
Total Cost Excluding Vat - Y4 
(D*N)])</f>
        <v>0</v>
      </c>
      <c r="AB44" s="44">
        <f>SUBTOTAL(109,T_OTHER_R[(Y)
Total Cost Excluding Vat - Y5 
(E*O)])</f>
        <v>0</v>
      </c>
      <c r="AC44" s="44">
        <f>SUBTOTAL(109,T_OTHER_R[(Z)
Total Cost Excluding Vat - Y6
(F*P)])</f>
        <v>0</v>
      </c>
      <c r="AD44" s="44">
        <f>SUBTOTAL(109,T_OTHER_R[(AA)
Total Cost Excluding Vat - Y7 
(G*Q)])</f>
        <v>0</v>
      </c>
      <c r="AE44" s="44">
        <f>SUBTOTAL(109,T_OTHER_R[(BB)
Total Cost Excluding Vat - Y8 
(H*R)])</f>
        <v>0</v>
      </c>
      <c r="AF44" s="44">
        <f>SUBTOTAL(109,T_OTHER_R[(CC)
Total Cost Excluding Vat - Y9
(I*S)])</f>
        <v>0</v>
      </c>
      <c r="AG44" s="44">
        <f>SUBTOTAL(109,T_OTHER_R[(DD)
Total Cost Excluding Vat - Y10
(J*T)])</f>
        <v>0</v>
      </c>
      <c r="AH44" s="44">
        <f>SUBTOTAL(109,T_OTHER_R[(EE)
Total Cost Excluding VAT])</f>
        <v>0</v>
      </c>
    </row>
    <row r="49" ht="14.6" x14ac:dyDescent="0.4"/>
    <row r="50" ht="14.6" x14ac:dyDescent="0.4"/>
    <row r="51" ht="14.6" x14ac:dyDescent="0.4"/>
    <row r="52" ht="14.6" x14ac:dyDescent="0.4"/>
    <row r="53" ht="14.6" x14ac:dyDescent="0.4"/>
    <row r="54" ht="14.6" x14ac:dyDescent="0.4"/>
    <row r="55" ht="14.6" x14ac:dyDescent="0.4"/>
    <row r="56" ht="14.6" x14ac:dyDescent="0.4"/>
    <row r="57" ht="14.6" x14ac:dyDescent="0.4"/>
  </sheetData>
  <sheetProtection algorithmName="SHA-512" hashValue="4WTLjpmhag7iUFCf33TwHGE3VEjkXOJKSdGcZuUnagadjBVgijQRmU2LE3SmI/vQ4ROcT5mCUb3GpG4QTC9eKg==" saltValue="Qln1Sf7PJavHnHgc3hsCSA==" spinCount="100000" sheet="1" objects="1" scenarios="1" formatColumns="0"/>
  <mergeCells count="5">
    <mergeCell ref="A7:Y7"/>
    <mergeCell ref="A9:R9"/>
    <mergeCell ref="A1:Y3"/>
    <mergeCell ref="A5:Y5"/>
    <mergeCell ref="A6:Y6"/>
  </mergeCells>
  <pageMargins left="0.7" right="0.7" top="0.75" bottom="0.75" header="0.3" footer="0.3"/>
  <pageSetup paperSize="8" scale="25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A0BADF90675343BF719317D58EA7E2" ma:contentTypeVersion="7" ma:contentTypeDescription="Create a new document." ma:contentTypeScope="" ma:versionID="eae4355ff2a4c6306f99387fa13d2789">
  <xsd:schema xmlns:xsd="http://www.w3.org/2001/XMLSchema" xmlns:xs="http://www.w3.org/2001/XMLSchema" xmlns:p="http://schemas.microsoft.com/office/2006/metadata/properties" xmlns:ns2="b48cc02a-3546-49c1-8c7d-935b02301496" targetNamespace="http://schemas.microsoft.com/office/2006/metadata/properties" ma:root="true" ma:fieldsID="3590fe1a3cde0cbba0d58b4e85764a03" ns2:_="">
    <xsd:import namespace="b48cc02a-3546-49c1-8c7d-935b023014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8cc02a-3546-49c1-8c7d-935b023014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06E759-63DD-475C-B77C-825B256502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041D6A-19E2-40DF-A4BF-B8629EDC2A10}">
  <ds:schemaRefs>
    <ds:schemaRef ds:uri="e34a9e5a-e7a4-418e-a9f9-ad77b400c6dd"/>
    <ds:schemaRef ds:uri="http://purl.org/dc/dcmitype/"/>
    <ds:schemaRef ds:uri="http://www.w3.org/XML/1998/namespace"/>
    <ds:schemaRef ds:uri="http://purl.org/dc/terms/"/>
    <ds:schemaRef ds:uri="http://schemas.microsoft.com/office/2006/metadata/properties"/>
    <ds:schemaRef ds:uri="a17d8270-dae2-4f23-8a5c-c6fc8c618ccc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034B9A0F-D334-48C3-AC15-D71798111F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8cc02a-3546-49c1-8c7d-935b023014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13</vt:i4>
      </vt:variant>
    </vt:vector>
  </HeadingPairs>
  <TitlesOfParts>
    <vt:vector size="22" baseType="lpstr">
      <vt:lpstr>Introduction</vt:lpstr>
      <vt:lpstr>Pricing Summary</vt:lpstr>
      <vt:lpstr>Supply Summary</vt:lpstr>
      <vt:lpstr>Supply Pricing</vt:lpstr>
      <vt:lpstr>SLA Maintenance</vt:lpstr>
      <vt:lpstr>Software maintenance</vt:lpstr>
      <vt:lpstr>Hardware maintenance</vt:lpstr>
      <vt:lpstr>Other Costs - once off</vt:lpstr>
      <vt:lpstr>Other Costs - recuring</vt:lpstr>
      <vt:lpstr>Exchange_Rate</vt:lpstr>
      <vt:lpstr>'Hardware maintenance'!N_WorkP_Name</vt:lpstr>
      <vt:lpstr>'Other Costs - once off'!N_WorkP_Name</vt:lpstr>
      <vt:lpstr>'Other Costs - recuring'!N_WorkP_Name</vt:lpstr>
      <vt:lpstr>'Software maintenance'!N_WorkP_Name</vt:lpstr>
      <vt:lpstr>N_WorkP_Name</vt:lpstr>
      <vt:lpstr>'Hardware maintenance'!Print_Area</vt:lpstr>
      <vt:lpstr>'Other Costs - once off'!Print_Area</vt:lpstr>
      <vt:lpstr>'Other Costs - recuring'!Print_Area</vt:lpstr>
      <vt:lpstr>'Pricing Summary'!Print_Area</vt:lpstr>
      <vt:lpstr>'SLA Maintenance'!Print_Area</vt:lpstr>
      <vt:lpstr>'Software maintenance'!Print_Area</vt:lpstr>
      <vt:lpstr>'Supply Summary'!Print_Area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Pieter Scheepers</dc:creator>
  <cp:keywords/>
  <dc:description/>
  <cp:lastModifiedBy>Werick Venter</cp:lastModifiedBy>
  <cp:revision/>
  <dcterms:created xsi:type="dcterms:W3CDTF">2015-10-09T09:53:26Z</dcterms:created>
  <dcterms:modified xsi:type="dcterms:W3CDTF">2025-10-02T19:58:36Z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0x0101005AA0BADF90675343BF719317D58EA7E2</vt:lpwstr>
  </property>
  <property fmtid="{D5CDD505-2E9C-101B-9397-08002B2CF9AE}" pid="5" name="Order">
    <vt:r8>700</vt:r8>
  </property>
  <property fmtid="{D5CDD505-2E9C-101B-9397-08002B2CF9AE}" pid="6" name="xd_Signature">
    <vt:bool>false</vt:bool>
  </property>
  <property fmtid="{D5CDD505-2E9C-101B-9397-08002B2CF9AE}" pid="7" name="xd_ProgID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TemplateUrl">
    <vt:lpwstr/>
  </property>
  <property fmtid="{D5CDD505-2E9C-101B-9397-08002B2CF9AE}" pid="11" name="ComplianceAssetId">
    <vt:lpwstr/>
  </property>
  <property fmtid="{D5CDD505-2E9C-101B-9397-08002B2CF9AE}" pid="12" name="MSIP_Label_a11864d1-c16a-45ad-949f-bdea3b8c9e66_Enabled">
    <vt:lpwstr>true</vt:lpwstr>
  </property>
  <property fmtid="{D5CDD505-2E9C-101B-9397-08002B2CF9AE}" pid="13" name="MSIP_Label_a11864d1-c16a-45ad-949f-bdea3b8c9e66_SetDate">
    <vt:lpwstr>2025-07-21T14:27:58Z</vt:lpwstr>
  </property>
  <property fmtid="{D5CDD505-2E9C-101B-9397-08002B2CF9AE}" pid="14" name="MSIP_Label_a11864d1-c16a-45ad-949f-bdea3b8c9e66_Method">
    <vt:lpwstr>Standard</vt:lpwstr>
  </property>
  <property fmtid="{D5CDD505-2E9C-101B-9397-08002B2CF9AE}" pid="15" name="MSIP_Label_a11864d1-c16a-45ad-949f-bdea3b8c9e66_Name">
    <vt:lpwstr>Confidential</vt:lpwstr>
  </property>
  <property fmtid="{D5CDD505-2E9C-101B-9397-08002B2CF9AE}" pid="16" name="MSIP_Label_a11864d1-c16a-45ad-949f-bdea3b8c9e66_SiteId">
    <vt:lpwstr>fb62d46e-e86e-4673-ba82-b27b61d8202b</vt:lpwstr>
  </property>
  <property fmtid="{D5CDD505-2E9C-101B-9397-08002B2CF9AE}" pid="17" name="MSIP_Label_a11864d1-c16a-45ad-949f-bdea3b8c9e66_ActionId">
    <vt:lpwstr>d77dbfd0-b0a1-4247-a19f-7ba511d96f82</vt:lpwstr>
  </property>
  <property fmtid="{D5CDD505-2E9C-101B-9397-08002B2CF9AE}" pid="18" name="MSIP_Label_a11864d1-c16a-45ad-949f-bdea3b8c9e66_ContentBits">
    <vt:lpwstr>3</vt:lpwstr>
  </property>
  <property fmtid="{D5CDD505-2E9C-101B-9397-08002B2CF9AE}" pid="19" name="MSIP_Label_a11864d1-c16a-45ad-949f-bdea3b8c9e66_Tag">
    <vt:lpwstr>10, 3, 0, 1</vt:lpwstr>
  </property>
</Properties>
</file>